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30234\Desktop\"/>
    </mc:Choice>
  </mc:AlternateContent>
  <bookViews>
    <workbookView xWindow="0" yWindow="0" windowWidth="15360" windowHeight="7068" tabRatio="961" firstSheet="1" activeTab="3"/>
  </bookViews>
  <sheets>
    <sheet name="Ability" sheetId="1" state="hidden" r:id="rId1"/>
    <sheet name="Ethane Balance" sheetId="2" r:id="rId2"/>
    <sheet name="C3LPG Balance" sheetId="118" r:id="rId3"/>
    <sheet name="NGL Balance" sheetId="8" r:id="rId4"/>
    <sheet name="Pentane Balance" sheetId="9" r:id="rId5"/>
    <sheet name="แผนจำหน่าย ธ.ค. 63" sheetId="158" r:id="rId6"/>
    <sheet name="ปรับแผนจำหน่าย ธ.ค. 63" sheetId="161" r:id="rId7"/>
    <sheet name="ปรับแผนจำหน่าย ธ.ค. 63 (2)" sheetId="163" state="hidden" r:id="rId8"/>
    <sheet name="Link" sheetId="137" state="hidden" r:id="rId9"/>
    <sheet name="สรุปแผนจำหน่าย ธ.ค. 63 (Final)" sheetId="159" r:id="rId10"/>
    <sheet name="แผนจำหน่าย ม.ค. 64" sheetId="162" state="hidden" r:id="rId11"/>
    <sheet name="ปรับแผนจำหน่าย ม.ค. 64" sheetId="166" state="hidden" r:id="rId12"/>
    <sheet name="สรุปแผนจำหน่าย ม.ค. 63 (Final)" sheetId="165" state="hidden" r:id="rId13"/>
    <sheet name="แผนจำหน่าย เดือน ปี" sheetId="169" state="hidden" r:id="rId14"/>
    <sheet name="ปรับแผนจำหน่าย  เดือน ปี" sheetId="171" state="hidden" r:id="rId15"/>
    <sheet name="Form แผนจำหน่าย" sheetId="121" state="hidden" r:id="rId16"/>
    <sheet name="Form ปรับแผนจำหน่าย" sheetId="123" state="hidden" r:id="rId17"/>
  </sheets>
  <externalReferences>
    <externalReference r:id="rId18"/>
  </externalReferences>
  <definedNames>
    <definedName name="aas" localSheetId="2">#REF!</definedName>
    <definedName name="aas" localSheetId="16">#REF!</definedName>
    <definedName name="aas" localSheetId="15">#REF!</definedName>
    <definedName name="aas" localSheetId="14">#REF!</definedName>
    <definedName name="aas" localSheetId="6">#REF!</definedName>
    <definedName name="aas" localSheetId="7">#REF!</definedName>
    <definedName name="aas" localSheetId="11">#REF!</definedName>
    <definedName name="aas" localSheetId="13">#REF!</definedName>
    <definedName name="aas" localSheetId="5">#REF!</definedName>
    <definedName name="aas" localSheetId="10">#REF!</definedName>
    <definedName name="aas" localSheetId="9">#REF!</definedName>
    <definedName name="aas" localSheetId="12">#REF!</definedName>
    <definedName name="aas">#REF!</definedName>
    <definedName name="Apr" localSheetId="2">#REF!</definedName>
    <definedName name="Apr" localSheetId="16">#REF!</definedName>
    <definedName name="Apr" localSheetId="15">#REF!</definedName>
    <definedName name="Apr" localSheetId="14">#REF!</definedName>
    <definedName name="Apr" localSheetId="6">#REF!</definedName>
    <definedName name="Apr" localSheetId="7">#REF!</definedName>
    <definedName name="Apr" localSheetId="11">#REF!</definedName>
    <definedName name="Apr" localSheetId="13">#REF!</definedName>
    <definedName name="Apr" localSheetId="5">#REF!</definedName>
    <definedName name="Apr" localSheetId="10">#REF!</definedName>
    <definedName name="Apr" localSheetId="9">#REF!</definedName>
    <definedName name="Apr" localSheetId="12">#REF!</definedName>
    <definedName name="Apr">#REF!</definedName>
    <definedName name="Aug" localSheetId="2">#REF!</definedName>
    <definedName name="Aug" localSheetId="16">#REF!</definedName>
    <definedName name="Aug" localSheetId="15">#REF!</definedName>
    <definedName name="Aug" localSheetId="14">#REF!</definedName>
    <definedName name="Aug" localSheetId="6">#REF!</definedName>
    <definedName name="Aug" localSheetId="7">#REF!</definedName>
    <definedName name="Aug" localSheetId="11">#REF!</definedName>
    <definedName name="Aug" localSheetId="13">#REF!</definedName>
    <definedName name="Aug" localSheetId="5">#REF!</definedName>
    <definedName name="Aug" localSheetId="10">#REF!</definedName>
    <definedName name="Aug" localSheetId="9">#REF!</definedName>
    <definedName name="Aug" localSheetId="12">#REF!</definedName>
    <definedName name="Aug">#REF!</definedName>
    <definedName name="ctl" hidden="1">{#N/A,#N/A,FALSE,"แผนเดือน";#N/A,#N/A,FALSE,"รายคลัง";#N/A,#N/A,FALSE,"บรป.";#N/A,#N/A,FALSE,"SUPPLY SALE"}</definedName>
    <definedName name="Dec" localSheetId="2">#REF!</definedName>
    <definedName name="Dec" localSheetId="16">#REF!</definedName>
    <definedName name="Dec" localSheetId="15">#REF!</definedName>
    <definedName name="Dec" localSheetId="14">#REF!</definedName>
    <definedName name="Dec" localSheetId="6">#REF!</definedName>
    <definedName name="Dec" localSheetId="7">#REF!</definedName>
    <definedName name="Dec" localSheetId="11">#REF!</definedName>
    <definedName name="Dec" localSheetId="13">#REF!</definedName>
    <definedName name="Dec" localSheetId="5">#REF!</definedName>
    <definedName name="Dec" localSheetId="10">#REF!</definedName>
    <definedName name="Dec" localSheetId="9">#REF!</definedName>
    <definedName name="Dec" localSheetId="12">#REF!</definedName>
    <definedName name="Dec">#REF!</definedName>
    <definedName name="dsd" localSheetId="2">#REF!</definedName>
    <definedName name="dsd" localSheetId="16">#REF!</definedName>
    <definedName name="dsd" localSheetId="15">#REF!</definedName>
    <definedName name="dsd" localSheetId="14">#REF!</definedName>
    <definedName name="dsd" localSheetId="6">#REF!</definedName>
    <definedName name="dsd" localSheetId="7">#REF!</definedName>
    <definedName name="dsd" localSheetId="11">#REF!</definedName>
    <definedName name="dsd" localSheetId="13">#REF!</definedName>
    <definedName name="dsd" localSheetId="5">#REF!</definedName>
    <definedName name="dsd" localSheetId="10">#REF!</definedName>
    <definedName name="dsd" localSheetId="9">#REF!</definedName>
    <definedName name="dsd" localSheetId="12">#REF!</definedName>
    <definedName name="dsd">#REF!</definedName>
    <definedName name="esso1" hidden="1">{#N/A,#N/A,FALSE,"แผนเดือน";#N/A,#N/A,FALSE,"รายคลัง";#N/A,#N/A,FALSE,"บรป.";#N/A,#N/A,FALSE,"SUPPLY SALE"}</definedName>
    <definedName name="Feb" localSheetId="2">#REF!</definedName>
    <definedName name="Feb" localSheetId="16">#REF!</definedName>
    <definedName name="Feb" localSheetId="15">#REF!</definedName>
    <definedName name="Feb" localSheetId="14">#REF!</definedName>
    <definedName name="Feb" localSheetId="6">#REF!</definedName>
    <definedName name="Feb" localSheetId="7">#REF!</definedName>
    <definedName name="Feb" localSheetId="11">#REF!</definedName>
    <definedName name="Feb" localSheetId="13">#REF!</definedName>
    <definedName name="Feb" localSheetId="5">#REF!</definedName>
    <definedName name="Feb" localSheetId="10">#REF!</definedName>
    <definedName name="Feb" localSheetId="9">#REF!</definedName>
    <definedName name="Feb" localSheetId="12">#REF!</definedName>
    <definedName name="Feb">#REF!</definedName>
    <definedName name="Jan" localSheetId="2">#REF!</definedName>
    <definedName name="Jan" localSheetId="16">#REF!</definedName>
    <definedName name="Jan" localSheetId="15">#REF!</definedName>
    <definedName name="Jan" localSheetId="14">#REF!</definedName>
    <definedName name="Jan" localSheetId="6">#REF!</definedName>
    <definedName name="Jan" localSheetId="7">#REF!</definedName>
    <definedName name="Jan" localSheetId="11">#REF!</definedName>
    <definedName name="Jan" localSheetId="13">#REF!</definedName>
    <definedName name="Jan" localSheetId="5">#REF!</definedName>
    <definedName name="Jan" localSheetId="10">#REF!</definedName>
    <definedName name="Jan" localSheetId="9">#REF!</definedName>
    <definedName name="Jan" localSheetId="12">#REF!</definedName>
    <definedName name="Jan">#REF!</definedName>
    <definedName name="Jul" localSheetId="2">#REF!</definedName>
    <definedName name="Jul" localSheetId="16">#REF!</definedName>
    <definedName name="Jul" localSheetId="15">#REF!</definedName>
    <definedName name="Jul" localSheetId="14">#REF!</definedName>
    <definedName name="Jul" localSheetId="6">#REF!</definedName>
    <definedName name="Jul" localSheetId="7">#REF!</definedName>
    <definedName name="Jul" localSheetId="11">#REF!</definedName>
    <definedName name="Jul" localSheetId="13">#REF!</definedName>
    <definedName name="Jul" localSheetId="5">#REF!</definedName>
    <definedName name="Jul" localSheetId="10">#REF!</definedName>
    <definedName name="Jul" localSheetId="9">#REF!</definedName>
    <definedName name="Jul" localSheetId="12">#REF!</definedName>
    <definedName name="Jul">#REF!</definedName>
    <definedName name="Jun" localSheetId="2">#REF!</definedName>
    <definedName name="Jun" localSheetId="16">#REF!</definedName>
    <definedName name="Jun" localSheetId="15">#REF!</definedName>
    <definedName name="Jun" localSheetId="14">#REF!</definedName>
    <definedName name="Jun" localSheetId="6">#REF!</definedName>
    <definedName name="Jun" localSheetId="7">#REF!</definedName>
    <definedName name="Jun" localSheetId="11">#REF!</definedName>
    <definedName name="Jun" localSheetId="13">#REF!</definedName>
    <definedName name="Jun" localSheetId="5">#REF!</definedName>
    <definedName name="Jun" localSheetId="10">#REF!</definedName>
    <definedName name="Jun" localSheetId="9">#REF!</definedName>
    <definedName name="Jun" localSheetId="12">#REF!</definedName>
    <definedName name="Jun">#REF!</definedName>
    <definedName name="Mar" localSheetId="2">#REF!</definedName>
    <definedName name="Mar" localSheetId="16">#REF!</definedName>
    <definedName name="Mar" localSheetId="15">#REF!</definedName>
    <definedName name="Mar" localSheetId="14">#REF!</definedName>
    <definedName name="Mar" localSheetId="6">#REF!</definedName>
    <definedName name="Mar" localSheetId="7">#REF!</definedName>
    <definedName name="Mar" localSheetId="11">#REF!</definedName>
    <definedName name="Mar" localSheetId="13">#REF!</definedName>
    <definedName name="Mar" localSheetId="5">#REF!</definedName>
    <definedName name="Mar" localSheetId="10">#REF!</definedName>
    <definedName name="Mar" localSheetId="9">#REF!</definedName>
    <definedName name="Mar" localSheetId="12">#REF!</definedName>
    <definedName name="Mar">#REF!</definedName>
    <definedName name="May" localSheetId="2">#REF!</definedName>
    <definedName name="May" localSheetId="16">#REF!</definedName>
    <definedName name="May" localSheetId="15">#REF!</definedName>
    <definedName name="May" localSheetId="14">#REF!</definedName>
    <definedName name="May" localSheetId="6">#REF!</definedName>
    <definedName name="May" localSheetId="7">#REF!</definedName>
    <definedName name="May" localSheetId="11">#REF!</definedName>
    <definedName name="May" localSheetId="13">#REF!</definedName>
    <definedName name="May" localSheetId="5">#REF!</definedName>
    <definedName name="May" localSheetId="10">#REF!</definedName>
    <definedName name="May" localSheetId="9">#REF!</definedName>
    <definedName name="May" localSheetId="12">#REF!</definedName>
    <definedName name="May">#REF!</definedName>
    <definedName name="Nov" localSheetId="2">#REF!</definedName>
    <definedName name="Nov" localSheetId="16">#REF!</definedName>
    <definedName name="Nov" localSheetId="15">#REF!</definedName>
    <definedName name="Nov" localSheetId="14">#REF!</definedName>
    <definedName name="Nov" localSheetId="6">#REF!</definedName>
    <definedName name="Nov" localSheetId="7">#REF!</definedName>
    <definedName name="Nov" localSheetId="11">#REF!</definedName>
    <definedName name="Nov" localSheetId="13">#REF!</definedName>
    <definedName name="Nov" localSheetId="5">#REF!</definedName>
    <definedName name="Nov" localSheetId="10">#REF!</definedName>
    <definedName name="Nov" localSheetId="9">#REF!</definedName>
    <definedName name="Nov" localSheetId="12">#REF!</definedName>
    <definedName name="Nov">#REF!</definedName>
    <definedName name="now" localSheetId="2">#REF!</definedName>
    <definedName name="now" localSheetId="16">#REF!</definedName>
    <definedName name="now" localSheetId="15">#REF!</definedName>
    <definedName name="now" localSheetId="14">#REF!</definedName>
    <definedName name="now" localSheetId="6">#REF!</definedName>
    <definedName name="now" localSheetId="7">#REF!</definedName>
    <definedName name="now" localSheetId="11">#REF!</definedName>
    <definedName name="now" localSheetId="13">#REF!</definedName>
    <definedName name="now" localSheetId="5">#REF!</definedName>
    <definedName name="now" localSheetId="10">#REF!</definedName>
    <definedName name="now" localSheetId="9">#REF!</definedName>
    <definedName name="now" localSheetId="12">#REF!</definedName>
    <definedName name="now">#REF!</definedName>
    <definedName name="Oct" localSheetId="2">#REF!</definedName>
    <definedName name="Oct" localSheetId="16">#REF!</definedName>
    <definedName name="Oct" localSheetId="15">#REF!</definedName>
    <definedName name="Oct" localSheetId="14">#REF!</definedName>
    <definedName name="Oct" localSheetId="6">#REF!</definedName>
    <definedName name="Oct" localSheetId="7">#REF!</definedName>
    <definedName name="Oct" localSheetId="11">#REF!</definedName>
    <definedName name="Oct" localSheetId="13">#REF!</definedName>
    <definedName name="Oct" localSheetId="5">#REF!</definedName>
    <definedName name="Oct" localSheetId="10">#REF!</definedName>
    <definedName name="Oct" localSheetId="9">#REF!</definedName>
    <definedName name="Oct" localSheetId="12">#REF!</definedName>
    <definedName name="Oct">#REF!</definedName>
    <definedName name="_xlnm.Print_Area" localSheetId="16">'Form ปรับแผนจำหน่าย'!$A$1:$O$88</definedName>
    <definedName name="_xlnm.Print_Area" localSheetId="15">'Form แผนจำหน่าย'!$A$1:$AV$91</definedName>
    <definedName name="_xlnm.Print_Area" localSheetId="14">'ปรับแผนจำหน่าย  เดือน ปี'!$A$1:$O$96</definedName>
    <definedName name="_xlnm.Print_Area" localSheetId="6">'ปรับแผนจำหน่าย ธ.ค. 63'!$A$1:$O$92</definedName>
    <definedName name="_xlnm.Print_Area" localSheetId="7">'ปรับแผนจำหน่าย ธ.ค. 63 (2)'!$A$1:$O$92</definedName>
    <definedName name="_xlnm.Print_Area" localSheetId="11">'ปรับแผนจำหน่าย ม.ค. 64'!$A$1:$O$93</definedName>
    <definedName name="_xlnm.Print_Area" localSheetId="13">'แผนจำหน่าย เดือน ปี'!$A$1:$BF$98</definedName>
    <definedName name="_xlnm.Print_Area" localSheetId="5">'แผนจำหน่าย ธ.ค. 63'!$A$1:$BE$94</definedName>
    <definedName name="_xlnm.Print_Area" localSheetId="10">'แผนจำหน่าย ม.ค. 64'!$A$1:$BF$97</definedName>
    <definedName name="_xlnm.Print_Area" localSheetId="9">'สรุปแผนจำหน่าย ธ.ค. 63 (Final)'!$A$1:$O$92</definedName>
    <definedName name="_xlnm.Print_Area" localSheetId="12">'สรุปแผนจำหน่าย ม.ค. 63 (Final)'!$A$1:$O$95</definedName>
    <definedName name="Sep" localSheetId="2">#REF!</definedName>
    <definedName name="Sep" localSheetId="16">#REF!</definedName>
    <definedName name="Sep" localSheetId="15">#REF!</definedName>
    <definedName name="Sep" localSheetId="14">#REF!</definedName>
    <definedName name="Sep" localSheetId="6">#REF!</definedName>
    <definedName name="Sep" localSheetId="7">#REF!</definedName>
    <definedName name="Sep" localSheetId="11">#REF!</definedName>
    <definedName name="Sep" localSheetId="13">#REF!</definedName>
    <definedName name="Sep" localSheetId="5">#REF!</definedName>
    <definedName name="Sep" localSheetId="10">#REF!</definedName>
    <definedName name="Sep" localSheetId="9">#REF!</definedName>
    <definedName name="Sep" localSheetId="12">#REF!</definedName>
    <definedName name="Sep">#REF!</definedName>
    <definedName name="su" localSheetId="2">#REF!</definedName>
    <definedName name="su" localSheetId="16">#REF!</definedName>
    <definedName name="su" localSheetId="15">#REF!</definedName>
    <definedName name="su" localSheetId="14">#REF!</definedName>
    <definedName name="su" localSheetId="6">#REF!</definedName>
    <definedName name="su" localSheetId="7">#REF!</definedName>
    <definedName name="su" localSheetId="11">#REF!</definedName>
    <definedName name="su" localSheetId="13">#REF!</definedName>
    <definedName name="su" localSheetId="5">#REF!</definedName>
    <definedName name="su" localSheetId="10">#REF!</definedName>
    <definedName name="su" localSheetId="9">#REF!</definedName>
    <definedName name="su" localSheetId="12">#REF!</definedName>
    <definedName name="su">#REF!</definedName>
    <definedName name="wrn.LPG._.Monthly." hidden="1">{#N/A,#N/A,FALSE,"แผนเดือน";#N/A,#N/A,FALSE,"รายคลัง";#N/A,#N/A,FALSE,"บรป.";#N/A,#N/A,FALSE,"SUPPLY SALE"}</definedName>
    <definedName name="ปรับ" localSheetId="2">#REF!</definedName>
    <definedName name="ปรับ" localSheetId="16">#REF!</definedName>
    <definedName name="ปรับ" localSheetId="15">#REF!</definedName>
    <definedName name="ปรับ" localSheetId="14">#REF!</definedName>
    <definedName name="ปรับ" localSheetId="6">#REF!</definedName>
    <definedName name="ปรับ" localSheetId="7">#REF!</definedName>
    <definedName name="ปรับ" localSheetId="11">#REF!</definedName>
    <definedName name="ปรับ" localSheetId="13">#REF!</definedName>
    <definedName name="ปรับ" localSheetId="5">#REF!</definedName>
    <definedName name="ปรับ" localSheetId="10">#REF!</definedName>
    <definedName name="ปรับ" localSheetId="9">#REF!</definedName>
    <definedName name="ปรับ" localSheetId="12">#REF!</definedName>
    <definedName name="ปรับ">#REF!</definedName>
    <definedName name="ปรับแผน" localSheetId="2">#REF!</definedName>
    <definedName name="ปรับแผน" localSheetId="16">#REF!</definedName>
    <definedName name="ปรับแผน" localSheetId="15">#REF!</definedName>
    <definedName name="ปรับแผน" localSheetId="14">#REF!</definedName>
    <definedName name="ปรับแผน" localSheetId="6">#REF!</definedName>
    <definedName name="ปรับแผน" localSheetId="7">#REF!</definedName>
    <definedName name="ปรับแผน" localSheetId="11">#REF!</definedName>
    <definedName name="ปรับแผน" localSheetId="13">#REF!</definedName>
    <definedName name="ปรับแผน" localSheetId="5">#REF!</definedName>
    <definedName name="ปรับแผน" localSheetId="10">#REF!</definedName>
    <definedName name="ปรับแผน" localSheetId="9">#REF!</definedName>
    <definedName name="ปรับแผน" localSheetId="12">#REF!</definedName>
    <definedName name="ปรับแผน">#REF!</definedName>
    <definedName name="ปรับแผน4" localSheetId="2">#REF!</definedName>
    <definedName name="ปรับแผน4" localSheetId="16">#REF!</definedName>
    <definedName name="ปรับแผน4" localSheetId="15">#REF!</definedName>
    <definedName name="ปรับแผน4" localSheetId="14">#REF!</definedName>
    <definedName name="ปรับแผน4" localSheetId="6">#REF!</definedName>
    <definedName name="ปรับแผน4" localSheetId="7">#REF!</definedName>
    <definedName name="ปรับแผน4" localSheetId="11">#REF!</definedName>
    <definedName name="ปรับแผน4" localSheetId="13">#REF!</definedName>
    <definedName name="ปรับแผน4" localSheetId="5">#REF!</definedName>
    <definedName name="ปรับแผน4" localSheetId="10">#REF!</definedName>
    <definedName name="ปรับแผน4" localSheetId="9">#REF!</definedName>
    <definedName name="ปรับแผน4" localSheetId="12">#REF!</definedName>
    <definedName name="ปรับแผน4">#REF!</definedName>
  </definedNames>
  <calcPr calcId="162913"/>
</workbook>
</file>

<file path=xl/calcChain.xml><?xml version="1.0" encoding="utf-8"?>
<calcChain xmlns="http://schemas.openxmlformats.org/spreadsheetml/2006/main">
  <c r="E87" i="123" l="1"/>
  <c r="D87" i="123"/>
  <c r="E83" i="123"/>
  <c r="D83" i="123"/>
  <c r="E75" i="123"/>
  <c r="E85" i="123" s="1"/>
  <c r="D75" i="123"/>
  <c r="D85" i="123" s="1"/>
  <c r="E72" i="123"/>
  <c r="D72" i="123"/>
  <c r="C71" i="123"/>
  <c r="B71" i="123"/>
  <c r="C70" i="123"/>
  <c r="B70" i="123"/>
  <c r="C69" i="123"/>
  <c r="B69" i="123"/>
  <c r="C68" i="123"/>
  <c r="B68" i="123"/>
  <c r="C67" i="123"/>
  <c r="B67" i="123"/>
  <c r="C66" i="123"/>
  <c r="B66" i="123"/>
  <c r="C65" i="123"/>
  <c r="B65" i="123"/>
  <c r="C64" i="123"/>
  <c r="B64" i="123"/>
  <c r="C63" i="123"/>
  <c r="B63" i="123"/>
  <c r="C62" i="123"/>
  <c r="B62" i="123"/>
  <c r="C61" i="123"/>
  <c r="B61" i="123"/>
  <c r="C60" i="123"/>
  <c r="B60" i="123"/>
  <c r="C59" i="123"/>
  <c r="B59" i="123"/>
  <c r="C58" i="123"/>
  <c r="B58" i="123"/>
  <c r="C57" i="123"/>
  <c r="B57" i="123"/>
  <c r="C56" i="123"/>
  <c r="B56" i="123"/>
  <c r="C55" i="123"/>
  <c r="B55" i="123"/>
  <c r="C54" i="123"/>
  <c r="B54" i="123"/>
  <c r="C53" i="123"/>
  <c r="B53" i="123"/>
  <c r="C52" i="123"/>
  <c r="B52" i="123"/>
  <c r="C51" i="123"/>
  <c r="B51" i="123"/>
  <c r="C50" i="123"/>
  <c r="B50" i="123"/>
  <c r="C49" i="123"/>
  <c r="B49" i="123"/>
  <c r="C48" i="123"/>
  <c r="B48" i="123"/>
  <c r="C47" i="123"/>
  <c r="B47" i="123"/>
  <c r="C46" i="123"/>
  <c r="B46" i="123"/>
  <c r="C45" i="123"/>
  <c r="B45" i="123"/>
  <c r="C44" i="123"/>
  <c r="B44" i="123"/>
  <c r="C43" i="123"/>
  <c r="B43" i="123"/>
  <c r="C42" i="123"/>
  <c r="B42" i="123"/>
  <c r="C41" i="123"/>
  <c r="B41" i="123"/>
  <c r="C40" i="123"/>
  <c r="B40" i="123"/>
  <c r="C39" i="123"/>
  <c r="B39" i="123"/>
  <c r="C38" i="123"/>
  <c r="B38" i="123"/>
  <c r="C37" i="123"/>
  <c r="B37" i="123"/>
  <c r="C36" i="123"/>
  <c r="B36" i="123"/>
  <c r="C35" i="123"/>
  <c r="B35" i="123"/>
  <c r="C34" i="123"/>
  <c r="B34" i="123"/>
  <c r="C33" i="123"/>
  <c r="B33" i="123"/>
  <c r="C32" i="123"/>
  <c r="B32" i="123"/>
  <c r="C31" i="123"/>
  <c r="B31" i="123"/>
  <c r="C30" i="123"/>
  <c r="B30" i="123"/>
  <c r="C29" i="123"/>
  <c r="B29" i="123"/>
  <c r="C28" i="123"/>
  <c r="B28" i="123"/>
  <c r="C27" i="123"/>
  <c r="B27" i="123"/>
  <c r="C26" i="123"/>
  <c r="B26" i="123"/>
  <c r="C25" i="123"/>
  <c r="B25" i="123"/>
  <c r="C24" i="123"/>
  <c r="B24" i="123"/>
  <c r="E22" i="123"/>
  <c r="D22" i="123"/>
  <c r="E15" i="123"/>
  <c r="D15" i="123"/>
  <c r="O14" i="123"/>
  <c r="N14" i="123"/>
  <c r="M14" i="123"/>
  <c r="L14" i="123"/>
  <c r="K14" i="123"/>
  <c r="J14" i="123"/>
  <c r="I14" i="123"/>
  <c r="H14" i="123"/>
  <c r="G14" i="123"/>
  <c r="F14" i="123"/>
  <c r="E14" i="123"/>
  <c r="D14" i="123"/>
  <c r="E13" i="123"/>
  <c r="D13" i="123"/>
  <c r="AV90" i="121"/>
  <c r="AU90" i="121"/>
  <c r="AT90" i="121"/>
  <c r="AS90" i="121"/>
  <c r="AR90" i="121"/>
  <c r="AQ90" i="121"/>
  <c r="AP90" i="121"/>
  <c r="AO90" i="121"/>
  <c r="AN90" i="121"/>
  <c r="AM90" i="121"/>
  <c r="AL90" i="121"/>
  <c r="AK90" i="121"/>
  <c r="V89" i="121"/>
  <c r="V90" i="121" s="1"/>
  <c r="U89" i="121"/>
  <c r="U90" i="121" s="1"/>
  <c r="T89" i="121"/>
  <c r="T90" i="121" s="1"/>
  <c r="S89" i="121"/>
  <c r="S90" i="121" s="1"/>
  <c r="R89" i="121"/>
  <c r="R90" i="121" s="1"/>
  <c r="Q89" i="121"/>
  <c r="Q90" i="121" s="1"/>
  <c r="P89" i="121"/>
  <c r="P90" i="121" s="1"/>
  <c r="O89" i="121"/>
  <c r="O90" i="121" s="1"/>
  <c r="N89" i="121"/>
  <c r="N90" i="121" s="1"/>
  <c r="M89" i="121"/>
  <c r="M90" i="121" s="1"/>
  <c r="L89" i="121"/>
  <c r="L90" i="121" s="1"/>
  <c r="K89" i="121"/>
  <c r="K90" i="121" s="1"/>
  <c r="J89" i="121"/>
  <c r="J90" i="121" s="1"/>
  <c r="I89" i="121"/>
  <c r="I90" i="121" s="1"/>
  <c r="H89" i="121"/>
  <c r="H90" i="121" s="1"/>
  <c r="G89" i="121"/>
  <c r="G90" i="121" s="1"/>
  <c r="F89" i="121"/>
  <c r="F90" i="121" s="1"/>
  <c r="E89" i="121"/>
  <c r="E90" i="121" s="1"/>
  <c r="D89" i="121"/>
  <c r="D90" i="121" s="1"/>
  <c r="AT88" i="121"/>
  <c r="AO88" i="121"/>
  <c r="AJ88" i="121"/>
  <c r="AD88" i="121"/>
  <c r="T88" i="121"/>
  <c r="N88" i="121"/>
  <c r="D88" i="121"/>
  <c r="AV85" i="121"/>
  <c r="AU85" i="121"/>
  <c r="AT85" i="121"/>
  <c r="AS85" i="121"/>
  <c r="AR85" i="121"/>
  <c r="AQ85" i="121"/>
  <c r="AP85" i="121"/>
  <c r="AO85" i="121"/>
  <c r="AN85" i="121"/>
  <c r="AM85" i="121"/>
  <c r="AL85" i="121"/>
  <c r="AK85" i="121"/>
  <c r="K85" i="121"/>
  <c r="AJ84" i="121"/>
  <c r="AI84" i="121"/>
  <c r="AH84" i="121"/>
  <c r="AG84" i="121"/>
  <c r="AF84" i="121"/>
  <c r="AE84" i="121"/>
  <c r="AD84" i="121"/>
  <c r="AC84" i="121"/>
  <c r="AB84" i="121"/>
  <c r="AA84" i="121"/>
  <c r="Z84" i="121"/>
  <c r="Y84" i="121"/>
  <c r="X84" i="121"/>
  <c r="W84" i="121"/>
  <c r="V84" i="121"/>
  <c r="U84" i="121"/>
  <c r="T84" i="121"/>
  <c r="S84" i="121"/>
  <c r="R84" i="121"/>
  <c r="Q84" i="121"/>
  <c r="P84" i="121"/>
  <c r="O84" i="121"/>
  <c r="N84" i="121"/>
  <c r="M84" i="121"/>
  <c r="J84" i="121"/>
  <c r="I84" i="121"/>
  <c r="U83" i="121"/>
  <c r="T83" i="121"/>
  <c r="T85" i="121" s="1"/>
  <c r="S83" i="121"/>
  <c r="S85" i="121" s="1"/>
  <c r="Q83" i="121"/>
  <c r="P83" i="121"/>
  <c r="P85" i="121" s="1"/>
  <c r="O83" i="121"/>
  <c r="O85" i="121" s="1"/>
  <c r="N83" i="121"/>
  <c r="N85" i="121" s="1"/>
  <c r="M83" i="121"/>
  <c r="L83" i="121"/>
  <c r="I83" i="121"/>
  <c r="I85" i="121" s="1"/>
  <c r="H83" i="121"/>
  <c r="H85" i="121" s="1"/>
  <c r="G83" i="121"/>
  <c r="G85" i="121" s="1"/>
  <c r="F83" i="121"/>
  <c r="E83" i="121"/>
  <c r="D83" i="121"/>
  <c r="AJ82" i="121"/>
  <c r="AI82" i="121"/>
  <c r="AH82" i="121"/>
  <c r="AG82" i="121"/>
  <c r="AF82" i="121"/>
  <c r="AE82" i="121"/>
  <c r="AD82" i="121"/>
  <c r="AC82" i="121"/>
  <c r="AB82" i="121"/>
  <c r="AA82" i="121"/>
  <c r="Z82" i="121"/>
  <c r="Y82" i="121"/>
  <c r="X82" i="121"/>
  <c r="W82" i="121"/>
  <c r="V82" i="121"/>
  <c r="U82" i="121"/>
  <c r="T82" i="121"/>
  <c r="S82" i="121"/>
  <c r="R82" i="121"/>
  <c r="Q82" i="121"/>
  <c r="P82" i="121"/>
  <c r="O82" i="121"/>
  <c r="N82" i="121"/>
  <c r="M82" i="121"/>
  <c r="L82" i="121"/>
  <c r="K82" i="121"/>
  <c r="J82" i="121"/>
  <c r="I82" i="121"/>
  <c r="H82" i="121"/>
  <c r="G82" i="121"/>
  <c r="F82" i="121"/>
  <c r="E82" i="121"/>
  <c r="D82" i="121"/>
  <c r="AJ81" i="121"/>
  <c r="AI81" i="121"/>
  <c r="AH81" i="121"/>
  <c r="AG81" i="121"/>
  <c r="AF81" i="121"/>
  <c r="AE81" i="121"/>
  <c r="AD81" i="121"/>
  <c r="AC81" i="121"/>
  <c r="AB81" i="121"/>
  <c r="AA81" i="121"/>
  <c r="Z81" i="121"/>
  <c r="Y81" i="121"/>
  <c r="X81" i="121"/>
  <c r="W81" i="121"/>
  <c r="V81" i="121"/>
  <c r="U81" i="121"/>
  <c r="T81" i="121"/>
  <c r="S81" i="121"/>
  <c r="R81" i="121"/>
  <c r="Q81" i="121"/>
  <c r="P81" i="121"/>
  <c r="O81" i="121"/>
  <c r="N81" i="121"/>
  <c r="M81" i="121"/>
  <c r="L81" i="121"/>
  <c r="K81" i="121"/>
  <c r="J81" i="121"/>
  <c r="I81" i="121"/>
  <c r="H81" i="121"/>
  <c r="G81" i="121"/>
  <c r="F81" i="121"/>
  <c r="E81" i="121"/>
  <c r="D81" i="121"/>
  <c r="AJ79" i="121"/>
  <c r="AI79" i="121"/>
  <c r="AH79" i="121"/>
  <c r="AG79" i="121"/>
  <c r="AF79" i="121"/>
  <c r="AE79" i="121"/>
  <c r="AD79" i="121"/>
  <c r="AC79" i="121"/>
  <c r="AB79" i="121"/>
  <c r="AA79" i="121"/>
  <c r="Z79" i="121"/>
  <c r="Y79" i="121"/>
  <c r="X79" i="121"/>
  <c r="W79" i="121"/>
  <c r="V79" i="121"/>
  <c r="U79" i="121"/>
  <c r="T79" i="121"/>
  <c r="S79" i="121"/>
  <c r="R79" i="121"/>
  <c r="Q79" i="121"/>
  <c r="P79" i="121"/>
  <c r="O79" i="121"/>
  <c r="N79" i="121"/>
  <c r="M79" i="121"/>
  <c r="L79" i="121"/>
  <c r="K79" i="121"/>
  <c r="J79" i="121"/>
  <c r="I79" i="121"/>
  <c r="H79" i="121"/>
  <c r="G79" i="121"/>
  <c r="F79" i="121"/>
  <c r="E79" i="121"/>
  <c r="D79" i="121"/>
  <c r="AJ78" i="121"/>
  <c r="AI78" i="121"/>
  <c r="AH78" i="121"/>
  <c r="AG78" i="121"/>
  <c r="AF78" i="121"/>
  <c r="AE78" i="121"/>
  <c r="AD78" i="121"/>
  <c r="AC78" i="121"/>
  <c r="AB78" i="121"/>
  <c r="AA78" i="121"/>
  <c r="Z78" i="121"/>
  <c r="Y78" i="121"/>
  <c r="X78" i="121"/>
  <c r="W78" i="121"/>
  <c r="V78" i="121"/>
  <c r="U78" i="121"/>
  <c r="T78" i="121"/>
  <c r="S78" i="121"/>
  <c r="R78" i="121"/>
  <c r="Q78" i="121"/>
  <c r="P78" i="121"/>
  <c r="O78" i="121"/>
  <c r="N78" i="121"/>
  <c r="M78" i="121"/>
  <c r="L78" i="121"/>
  <c r="K78" i="121"/>
  <c r="J78" i="121"/>
  <c r="I78" i="121"/>
  <c r="H78" i="121"/>
  <c r="G78" i="121"/>
  <c r="F78" i="121"/>
  <c r="E78" i="121"/>
  <c r="D78" i="121"/>
  <c r="AV77" i="121"/>
  <c r="AV88" i="121" s="1"/>
  <c r="AU77" i="121"/>
  <c r="AU88" i="121" s="1"/>
  <c r="AT77" i="121"/>
  <c r="AS77" i="121"/>
  <c r="AS88" i="121" s="1"/>
  <c r="AR77" i="121"/>
  <c r="AR88" i="121" s="1"/>
  <c r="AQ77" i="121"/>
  <c r="AQ88" i="121" s="1"/>
  <c r="AP77" i="121"/>
  <c r="AP88" i="121" s="1"/>
  <c r="AO77" i="121"/>
  <c r="AN77" i="121"/>
  <c r="AN88" i="121" s="1"/>
  <c r="AM77" i="121"/>
  <c r="AM88" i="121" s="1"/>
  <c r="AL77" i="121"/>
  <c r="AL88" i="121" s="1"/>
  <c r="AK77" i="121"/>
  <c r="AK88" i="121" s="1"/>
  <c r="AJ77" i="121"/>
  <c r="AI77" i="121"/>
  <c r="AI88" i="121" s="1"/>
  <c r="AH77" i="121"/>
  <c r="AH88" i="121" s="1"/>
  <c r="AG77" i="121"/>
  <c r="AG88" i="121" s="1"/>
  <c r="AF77" i="121"/>
  <c r="AF88" i="121" s="1"/>
  <c r="AE77" i="121"/>
  <c r="AE88" i="121" s="1"/>
  <c r="AD77" i="121"/>
  <c r="AC77" i="121"/>
  <c r="AC88" i="121" s="1"/>
  <c r="AB77" i="121"/>
  <c r="AB88" i="121" s="1"/>
  <c r="AA77" i="121"/>
  <c r="AA88" i="121" s="1"/>
  <c r="Z77" i="121"/>
  <c r="Z88" i="121" s="1"/>
  <c r="Y77" i="121"/>
  <c r="Y88" i="121" s="1"/>
  <c r="X77" i="121"/>
  <c r="X88" i="121" s="1"/>
  <c r="W77" i="121"/>
  <c r="W88" i="121" s="1"/>
  <c r="V77" i="121"/>
  <c r="V88" i="121" s="1"/>
  <c r="U77" i="121"/>
  <c r="U88" i="121" s="1"/>
  <c r="T77" i="121"/>
  <c r="S77" i="121"/>
  <c r="S88" i="121" s="1"/>
  <c r="R77" i="121"/>
  <c r="R88" i="121" s="1"/>
  <c r="Q77" i="121"/>
  <c r="Q88" i="121" s="1"/>
  <c r="P77" i="121"/>
  <c r="P88" i="121" s="1"/>
  <c r="O77" i="121"/>
  <c r="O88" i="121" s="1"/>
  <c r="N77" i="121"/>
  <c r="M77" i="121"/>
  <c r="M88" i="121" s="1"/>
  <c r="L77" i="121"/>
  <c r="L88" i="121" s="1"/>
  <c r="K77" i="121"/>
  <c r="K88" i="121" s="1"/>
  <c r="J77" i="121"/>
  <c r="J88" i="121" s="1"/>
  <c r="I77" i="121"/>
  <c r="I88" i="121" s="1"/>
  <c r="H77" i="121"/>
  <c r="H88" i="121" s="1"/>
  <c r="G77" i="121"/>
  <c r="G88" i="121" s="1"/>
  <c r="F77" i="121"/>
  <c r="F88" i="121" s="1"/>
  <c r="E77" i="121"/>
  <c r="E88" i="121" s="1"/>
  <c r="D77" i="121"/>
  <c r="AV74" i="121"/>
  <c r="AU74" i="121"/>
  <c r="AT74" i="121"/>
  <c r="AS74" i="121"/>
  <c r="AR74" i="121"/>
  <c r="AQ74" i="121"/>
  <c r="AP74" i="121"/>
  <c r="AO74" i="121"/>
  <c r="AN74" i="121"/>
  <c r="AM74" i="121"/>
  <c r="AL74" i="121"/>
  <c r="AK74" i="121"/>
  <c r="AV73" i="121"/>
  <c r="AU73" i="121"/>
  <c r="AT73" i="121"/>
  <c r="AS73" i="121"/>
  <c r="AR73" i="121"/>
  <c r="AQ73" i="121"/>
  <c r="AP73" i="121"/>
  <c r="AO73" i="121"/>
  <c r="AN73" i="121"/>
  <c r="AM73" i="121"/>
  <c r="AL73" i="121"/>
  <c r="AK73" i="121"/>
  <c r="AA73" i="121"/>
  <c r="V73" i="121"/>
  <c r="K73" i="121"/>
  <c r="F73" i="121"/>
  <c r="C72" i="121"/>
  <c r="B72" i="121"/>
  <c r="C71" i="121"/>
  <c r="B71" i="121"/>
  <c r="C70" i="121"/>
  <c r="B70" i="121"/>
  <c r="C69" i="121"/>
  <c r="B69" i="121"/>
  <c r="C68" i="121"/>
  <c r="B68" i="121"/>
  <c r="C67" i="121"/>
  <c r="B67" i="121"/>
  <c r="C66" i="121"/>
  <c r="B66" i="121"/>
  <c r="C65" i="121"/>
  <c r="B65" i="121"/>
  <c r="C64" i="121"/>
  <c r="B64" i="121"/>
  <c r="C63" i="121"/>
  <c r="B63" i="121"/>
  <c r="C62" i="121"/>
  <c r="B62" i="121"/>
  <c r="C61" i="121"/>
  <c r="B61" i="121"/>
  <c r="C60" i="121"/>
  <c r="B60" i="121"/>
  <c r="C59" i="121"/>
  <c r="B59" i="121"/>
  <c r="C58" i="121"/>
  <c r="B58" i="121"/>
  <c r="C57" i="121"/>
  <c r="B57" i="121"/>
  <c r="C56" i="121"/>
  <c r="B56" i="121"/>
  <c r="C55" i="121"/>
  <c r="B55" i="121"/>
  <c r="C54" i="121"/>
  <c r="B54" i="121"/>
  <c r="C53" i="121"/>
  <c r="B53" i="121"/>
  <c r="C52" i="121"/>
  <c r="B52" i="121"/>
  <c r="C51" i="121"/>
  <c r="B51" i="121"/>
  <c r="C50" i="121"/>
  <c r="B50" i="121"/>
  <c r="C49" i="121"/>
  <c r="B49" i="121"/>
  <c r="C48" i="121"/>
  <c r="B48" i="121"/>
  <c r="C47" i="121"/>
  <c r="B47" i="121"/>
  <c r="C46" i="121"/>
  <c r="B46" i="121"/>
  <c r="C45" i="121"/>
  <c r="B45" i="121"/>
  <c r="C44" i="121"/>
  <c r="B44" i="121"/>
  <c r="C43" i="121"/>
  <c r="B43" i="121"/>
  <c r="C42" i="121"/>
  <c r="B42" i="121"/>
  <c r="C41" i="121"/>
  <c r="B41" i="121"/>
  <c r="C40" i="121"/>
  <c r="B40" i="121"/>
  <c r="C39" i="121"/>
  <c r="B39" i="121"/>
  <c r="C38" i="121"/>
  <c r="B38" i="121"/>
  <c r="C37" i="121"/>
  <c r="B37" i="121"/>
  <c r="C36" i="121"/>
  <c r="B36" i="121"/>
  <c r="AJ35" i="121"/>
  <c r="AI35" i="121"/>
  <c r="AH35" i="121"/>
  <c r="AG35" i="121"/>
  <c r="AF35" i="121"/>
  <c r="AE35" i="121"/>
  <c r="AD35" i="121"/>
  <c r="AC35" i="121"/>
  <c r="C35" i="121"/>
  <c r="B35" i="121"/>
  <c r="AJ34" i="121"/>
  <c r="AI34" i="121"/>
  <c r="AH34" i="121"/>
  <c r="AG34" i="121"/>
  <c r="AF34" i="121"/>
  <c r="AE34" i="121"/>
  <c r="AD34" i="121"/>
  <c r="AC34" i="121"/>
  <c r="C34" i="121"/>
  <c r="B34" i="121"/>
  <c r="AJ33" i="121"/>
  <c r="AI33" i="121"/>
  <c r="AH33" i="121"/>
  <c r="C33" i="121"/>
  <c r="B33" i="121"/>
  <c r="AJ32" i="121"/>
  <c r="AI32" i="121"/>
  <c r="AH32" i="121"/>
  <c r="AG32" i="121"/>
  <c r="AF32" i="121"/>
  <c r="AE32" i="121"/>
  <c r="AD32" i="121"/>
  <c r="AC32" i="121"/>
  <c r="C32" i="121"/>
  <c r="B32" i="121"/>
  <c r="AJ31" i="121"/>
  <c r="AI31" i="121"/>
  <c r="AH31" i="121"/>
  <c r="AG31" i="121"/>
  <c r="AF31" i="121"/>
  <c r="AE31" i="121"/>
  <c r="AD31" i="121"/>
  <c r="AC31" i="121"/>
  <c r="AB31" i="121"/>
  <c r="AA31" i="121"/>
  <c r="Z31" i="121"/>
  <c r="Y31" i="121"/>
  <c r="X31" i="121"/>
  <c r="T31" i="121"/>
  <c r="S31" i="121"/>
  <c r="C31" i="121"/>
  <c r="B31" i="121"/>
  <c r="AJ30" i="121"/>
  <c r="AI30" i="121"/>
  <c r="AH30" i="121"/>
  <c r="AG30" i="121"/>
  <c r="AF30" i="121"/>
  <c r="AE30" i="121"/>
  <c r="AD30" i="121"/>
  <c r="AC30" i="121"/>
  <c r="AB30" i="121"/>
  <c r="AA30" i="121"/>
  <c r="Z30" i="121"/>
  <c r="Y30" i="121"/>
  <c r="X30" i="121"/>
  <c r="C30" i="121"/>
  <c r="B30" i="121"/>
  <c r="AJ29" i="121"/>
  <c r="AI29" i="121"/>
  <c r="AH29" i="121"/>
  <c r="C29" i="121"/>
  <c r="B29" i="121"/>
  <c r="AJ28" i="121"/>
  <c r="AI28" i="121"/>
  <c r="AH28" i="121"/>
  <c r="AG28" i="121"/>
  <c r="AF28" i="121"/>
  <c r="AE28" i="121"/>
  <c r="AD28" i="121"/>
  <c r="AC28" i="121"/>
  <c r="AB28" i="121"/>
  <c r="AA28" i="121"/>
  <c r="Z28" i="121"/>
  <c r="Y28" i="121"/>
  <c r="X28" i="121"/>
  <c r="W28" i="121"/>
  <c r="V28" i="121"/>
  <c r="U28" i="121"/>
  <c r="T28" i="121"/>
  <c r="S28" i="121"/>
  <c r="R28" i="121"/>
  <c r="Q28" i="121"/>
  <c r="P28" i="121"/>
  <c r="O28" i="121"/>
  <c r="N28" i="121"/>
  <c r="M28" i="121"/>
  <c r="L28" i="121"/>
  <c r="K28" i="121"/>
  <c r="J28" i="121"/>
  <c r="I28" i="121"/>
  <c r="H28" i="121"/>
  <c r="G28" i="121"/>
  <c r="F28" i="121"/>
  <c r="E28" i="121"/>
  <c r="D28" i="121"/>
  <c r="C28" i="121"/>
  <c r="B28" i="121"/>
  <c r="AJ27" i="121"/>
  <c r="AI27" i="121"/>
  <c r="AH27" i="121"/>
  <c r="AG27" i="121"/>
  <c r="AF27" i="121"/>
  <c r="AE27" i="121"/>
  <c r="AD27" i="121"/>
  <c r="AC27" i="121"/>
  <c r="AB27" i="121"/>
  <c r="AA27" i="121"/>
  <c r="Z27" i="121"/>
  <c r="Y27" i="121"/>
  <c r="X27" i="121"/>
  <c r="W27" i="121"/>
  <c r="V27" i="121"/>
  <c r="U27" i="121"/>
  <c r="T27" i="121"/>
  <c r="S27" i="121"/>
  <c r="R27" i="121"/>
  <c r="Q27" i="121"/>
  <c r="P27" i="121"/>
  <c r="O27" i="121"/>
  <c r="N27" i="121"/>
  <c r="M27" i="121"/>
  <c r="L27" i="121"/>
  <c r="K27" i="121"/>
  <c r="J27" i="121"/>
  <c r="I27" i="121"/>
  <c r="H27" i="121"/>
  <c r="G27" i="121"/>
  <c r="F27" i="121"/>
  <c r="E27" i="121"/>
  <c r="D27" i="121"/>
  <c r="C27" i="121"/>
  <c r="B27" i="121"/>
  <c r="AJ26" i="121"/>
  <c r="AI26" i="121"/>
  <c r="AH26" i="121"/>
  <c r="AG26" i="121"/>
  <c r="AF26" i="121"/>
  <c r="AE26" i="121"/>
  <c r="AD26" i="121"/>
  <c r="AC26" i="121"/>
  <c r="AB26" i="121"/>
  <c r="AA26" i="121"/>
  <c r="Z26" i="121"/>
  <c r="Y26" i="121"/>
  <c r="X26" i="121"/>
  <c r="W26" i="121"/>
  <c r="V26" i="121"/>
  <c r="U26" i="121"/>
  <c r="T26" i="121"/>
  <c r="S26" i="121"/>
  <c r="R26" i="121"/>
  <c r="Q26" i="121"/>
  <c r="P26" i="121"/>
  <c r="O26" i="121"/>
  <c r="N26" i="121"/>
  <c r="M26" i="121"/>
  <c r="L26" i="121"/>
  <c r="K26" i="121"/>
  <c r="J26" i="121"/>
  <c r="I26" i="121"/>
  <c r="H26" i="121"/>
  <c r="G26" i="121"/>
  <c r="F26" i="121"/>
  <c r="E26" i="121"/>
  <c r="D26" i="121"/>
  <c r="C26" i="121"/>
  <c r="B26" i="121"/>
  <c r="AJ25" i="121"/>
  <c r="AJ73" i="121" s="1"/>
  <c r="AI25" i="121"/>
  <c r="AI73" i="121" s="1"/>
  <c r="AH25" i="121"/>
  <c r="AH73" i="121" s="1"/>
  <c r="AG25" i="121"/>
  <c r="AG73" i="121" s="1"/>
  <c r="AF25" i="121"/>
  <c r="AF73" i="121" s="1"/>
  <c r="AE25" i="121"/>
  <c r="AE73" i="121" s="1"/>
  <c r="AD25" i="121"/>
  <c r="AD73" i="121" s="1"/>
  <c r="AC25" i="121"/>
  <c r="AC73" i="121" s="1"/>
  <c r="AB25" i="121"/>
  <c r="AB73" i="121" s="1"/>
  <c r="AA25" i="121"/>
  <c r="Z25" i="121"/>
  <c r="Z73" i="121" s="1"/>
  <c r="Y25" i="121"/>
  <c r="Y73" i="121" s="1"/>
  <c r="X25" i="121"/>
  <c r="X73" i="121" s="1"/>
  <c r="W25" i="121"/>
  <c r="W73" i="121" s="1"/>
  <c r="V25" i="121"/>
  <c r="U25" i="121"/>
  <c r="U73" i="121" s="1"/>
  <c r="T25" i="121"/>
  <c r="T73" i="121" s="1"/>
  <c r="S25" i="121"/>
  <c r="S73" i="121" s="1"/>
  <c r="R25" i="121"/>
  <c r="R73" i="121" s="1"/>
  <c r="Q25" i="121"/>
  <c r="Q73" i="121" s="1"/>
  <c r="P25" i="121"/>
  <c r="P73" i="121" s="1"/>
  <c r="O25" i="121"/>
  <c r="O73" i="121" s="1"/>
  <c r="N25" i="121"/>
  <c r="N73" i="121" s="1"/>
  <c r="M25" i="121"/>
  <c r="M73" i="121" s="1"/>
  <c r="L25" i="121"/>
  <c r="L73" i="121" s="1"/>
  <c r="K25" i="121"/>
  <c r="J25" i="121"/>
  <c r="J73" i="121" s="1"/>
  <c r="I25" i="121"/>
  <c r="I73" i="121" s="1"/>
  <c r="H25" i="121"/>
  <c r="H73" i="121" s="1"/>
  <c r="G25" i="121"/>
  <c r="G73" i="121" s="1"/>
  <c r="F25" i="121"/>
  <c r="E25" i="121"/>
  <c r="E73" i="121" s="1"/>
  <c r="D25" i="121"/>
  <c r="D73" i="121" s="1"/>
  <c r="C25" i="121"/>
  <c r="B25" i="121"/>
  <c r="AV24" i="121"/>
  <c r="AU24" i="121"/>
  <c r="AT24" i="121"/>
  <c r="AS24" i="121"/>
  <c r="AR24" i="121"/>
  <c r="AQ24" i="121"/>
  <c r="AP24" i="121"/>
  <c r="AO24" i="121"/>
  <c r="AN24" i="121"/>
  <c r="AM24" i="121"/>
  <c r="AL24" i="121"/>
  <c r="AK24" i="121"/>
  <c r="AJ24" i="121"/>
  <c r="X24" i="121"/>
  <c r="E23" i="121"/>
  <c r="F23" i="121" s="1"/>
  <c r="G23" i="121" s="1"/>
  <c r="H23" i="121" s="1"/>
  <c r="AJ22" i="121"/>
  <c r="AI22" i="121"/>
  <c r="AH22" i="121"/>
  <c r="AG22" i="121"/>
  <c r="AF22" i="121"/>
  <c r="AE22" i="121"/>
  <c r="AD22" i="121"/>
  <c r="AC22" i="121"/>
  <c r="AB22" i="121"/>
  <c r="AA22" i="121"/>
  <c r="Z22" i="121"/>
  <c r="Y22" i="121"/>
  <c r="X22" i="121"/>
  <c r="W22" i="121"/>
  <c r="V22" i="121"/>
  <c r="U22" i="121"/>
  <c r="T22" i="121"/>
  <c r="S22" i="121"/>
  <c r="R22" i="121"/>
  <c r="Q22" i="121"/>
  <c r="P22" i="121"/>
  <c r="O22" i="121"/>
  <c r="N22" i="121"/>
  <c r="M22" i="121"/>
  <c r="L22" i="121"/>
  <c r="K22" i="121"/>
  <c r="J22" i="121"/>
  <c r="I22" i="121"/>
  <c r="H22" i="121"/>
  <c r="G22" i="121"/>
  <c r="F22" i="121"/>
  <c r="E22" i="121"/>
  <c r="D22" i="121"/>
  <c r="AJ21" i="121"/>
  <c r="AI21" i="121"/>
  <c r="AH21" i="121"/>
  <c r="AG21" i="121"/>
  <c r="AF21" i="121"/>
  <c r="AF24" i="121" s="1"/>
  <c r="AE21" i="121"/>
  <c r="AD21" i="121"/>
  <c r="AC21" i="121"/>
  <c r="AB21" i="121"/>
  <c r="AA21" i="121"/>
  <c r="Z21" i="121"/>
  <c r="Y21" i="121"/>
  <c r="X21" i="121"/>
  <c r="W21" i="121"/>
  <c r="V21" i="121"/>
  <c r="U21" i="121"/>
  <c r="T21" i="121"/>
  <c r="T24" i="121" s="1"/>
  <c r="S21" i="121"/>
  <c r="R21" i="121"/>
  <c r="Q21" i="121"/>
  <c r="P21" i="121"/>
  <c r="O21" i="121"/>
  <c r="N21" i="121"/>
  <c r="M21" i="121"/>
  <c r="L21" i="121"/>
  <c r="K21" i="121"/>
  <c r="J21" i="121"/>
  <c r="I21" i="121"/>
  <c r="H21" i="121"/>
  <c r="G21" i="121"/>
  <c r="F21" i="121"/>
  <c r="E21" i="121"/>
  <c r="D21" i="121"/>
  <c r="AJ18" i="121"/>
  <c r="AI18" i="121"/>
  <c r="AH18" i="121"/>
  <c r="AG18" i="121"/>
  <c r="AF18" i="121"/>
  <c r="AE18" i="121"/>
  <c r="AE24" i="121" s="1"/>
  <c r="AD18" i="121"/>
  <c r="AC18" i="121"/>
  <c r="AB18" i="121"/>
  <c r="AB24" i="121" s="1"/>
  <c r="AA18" i="121"/>
  <c r="AA24" i="121" s="1"/>
  <c r="Z18" i="121"/>
  <c r="Y18" i="121"/>
  <c r="X18" i="121"/>
  <c r="W18" i="121"/>
  <c r="W24" i="121" s="1"/>
  <c r="V18" i="121"/>
  <c r="U18" i="121"/>
  <c r="T18" i="121"/>
  <c r="S18" i="121"/>
  <c r="S24" i="121" s="1"/>
  <c r="R18" i="121"/>
  <c r="Q18" i="121"/>
  <c r="P18" i="121"/>
  <c r="O18" i="121"/>
  <c r="N18" i="121"/>
  <c r="M18" i="121"/>
  <c r="L18" i="121"/>
  <c r="K18" i="121"/>
  <c r="J18" i="121"/>
  <c r="I18" i="121"/>
  <c r="H18" i="121"/>
  <c r="G18" i="121"/>
  <c r="G24" i="121" s="1"/>
  <c r="F18" i="121"/>
  <c r="E18" i="121"/>
  <c r="D18" i="121"/>
  <c r="D24" i="121" s="1"/>
  <c r="AV17" i="121"/>
  <c r="AU17" i="121"/>
  <c r="AT17" i="121"/>
  <c r="AS17" i="121"/>
  <c r="AR17" i="121"/>
  <c r="AQ17" i="121"/>
  <c r="AP17" i="121"/>
  <c r="AO17" i="121"/>
  <c r="AN17" i="121"/>
  <c r="AM17" i="121"/>
  <c r="AL17" i="121"/>
  <c r="AK17" i="121"/>
  <c r="AJ17" i="121"/>
  <c r="AI17" i="121"/>
  <c r="AH17" i="121"/>
  <c r="AG17" i="121"/>
  <c r="AF17" i="121"/>
  <c r="AE17" i="121"/>
  <c r="AD17" i="121"/>
  <c r="AC17" i="121"/>
  <c r="AB17" i="121"/>
  <c r="AA17" i="121"/>
  <c r="Z17" i="121"/>
  <c r="Y17" i="121"/>
  <c r="X17" i="121"/>
  <c r="W17" i="121"/>
  <c r="V17" i="121"/>
  <c r="U17" i="121"/>
  <c r="T17" i="121"/>
  <c r="S17" i="121"/>
  <c r="R17" i="121"/>
  <c r="Q17" i="121"/>
  <c r="P17" i="121"/>
  <c r="O17" i="121"/>
  <c r="N17" i="121"/>
  <c r="M17" i="121"/>
  <c r="L17" i="121"/>
  <c r="K17" i="121"/>
  <c r="J17" i="121"/>
  <c r="I17" i="121"/>
  <c r="H17" i="121"/>
  <c r="G17" i="121"/>
  <c r="F17" i="121"/>
  <c r="E17" i="121"/>
  <c r="D17" i="121"/>
  <c r="AV15" i="121"/>
  <c r="AU15" i="121"/>
  <c r="AT15" i="121"/>
  <c r="AS15" i="121"/>
  <c r="AR15" i="121"/>
  <c r="AQ15" i="121"/>
  <c r="AP15" i="121"/>
  <c r="AO15" i="121"/>
  <c r="AN15" i="121"/>
  <c r="AM15" i="121"/>
  <c r="AL15" i="121"/>
  <c r="AK15" i="121"/>
  <c r="AV14" i="121"/>
  <c r="AU14" i="121"/>
  <c r="AT14" i="121"/>
  <c r="AS14" i="121"/>
  <c r="AR14" i="121"/>
  <c r="AQ14" i="121"/>
  <c r="AP14" i="121"/>
  <c r="AO14" i="121"/>
  <c r="AN14" i="121"/>
  <c r="AM14" i="121"/>
  <c r="AL14" i="121"/>
  <c r="AK14" i="121"/>
  <c r="H12" i="121"/>
  <c r="G12" i="121"/>
  <c r="F12" i="121"/>
  <c r="E12" i="121"/>
  <c r="D12" i="121"/>
  <c r="E95" i="171"/>
  <c r="D95" i="171"/>
  <c r="E93" i="171"/>
  <c r="E91" i="171"/>
  <c r="D91" i="171"/>
  <c r="E84" i="171"/>
  <c r="D84" i="171"/>
  <c r="D93" i="171" s="1"/>
  <c r="E82" i="171"/>
  <c r="D82" i="171"/>
  <c r="E81" i="171"/>
  <c r="D81" i="171"/>
  <c r="C80" i="171"/>
  <c r="B80" i="171"/>
  <c r="C79" i="171"/>
  <c r="B79" i="171"/>
  <c r="C78" i="171"/>
  <c r="B78" i="171"/>
  <c r="C77" i="171"/>
  <c r="B77" i="171"/>
  <c r="C76" i="171"/>
  <c r="B76" i="171"/>
  <c r="C75" i="171"/>
  <c r="B75" i="171"/>
  <c r="C74" i="171"/>
  <c r="B74" i="171"/>
  <c r="C73" i="171"/>
  <c r="B73" i="171"/>
  <c r="C72" i="171"/>
  <c r="B72" i="171"/>
  <c r="C71" i="171"/>
  <c r="B71" i="171"/>
  <c r="C70" i="171"/>
  <c r="B70" i="171"/>
  <c r="C69" i="171"/>
  <c r="B69" i="171"/>
  <c r="C68" i="171"/>
  <c r="B68" i="171"/>
  <c r="C67" i="171"/>
  <c r="B67" i="171"/>
  <c r="C66" i="171"/>
  <c r="B66" i="171"/>
  <c r="C65" i="171"/>
  <c r="B65" i="171"/>
  <c r="C64" i="171"/>
  <c r="B64" i="171"/>
  <c r="C63" i="171"/>
  <c r="B63" i="171"/>
  <c r="C62" i="171"/>
  <c r="B62" i="171"/>
  <c r="C61" i="171"/>
  <c r="B61" i="171"/>
  <c r="C60" i="171"/>
  <c r="B60" i="171"/>
  <c r="C59" i="171"/>
  <c r="B59" i="171"/>
  <c r="C58" i="171"/>
  <c r="B58" i="171"/>
  <c r="C57" i="171"/>
  <c r="B57" i="171"/>
  <c r="C56" i="171"/>
  <c r="B56" i="171"/>
  <c r="C55" i="171"/>
  <c r="B55" i="171"/>
  <c r="C54" i="171"/>
  <c r="B54" i="171"/>
  <c r="C53" i="171"/>
  <c r="B53" i="171"/>
  <c r="C52" i="171"/>
  <c r="B52" i="171"/>
  <c r="C51" i="171"/>
  <c r="B51" i="171"/>
  <c r="C50" i="171"/>
  <c r="B50" i="171"/>
  <c r="C49" i="171"/>
  <c r="B49" i="171"/>
  <c r="C48" i="171"/>
  <c r="B48" i="171"/>
  <c r="C47" i="171"/>
  <c r="B47" i="171"/>
  <c r="C46" i="171"/>
  <c r="B46" i="171"/>
  <c r="C45" i="171"/>
  <c r="B45" i="171"/>
  <c r="C44" i="171"/>
  <c r="B44" i="171"/>
  <c r="C43" i="171"/>
  <c r="B43" i="171"/>
  <c r="C42" i="171"/>
  <c r="B42" i="171"/>
  <c r="C41" i="171"/>
  <c r="B41" i="171"/>
  <c r="C40" i="171"/>
  <c r="B40" i="171"/>
  <c r="C39" i="171"/>
  <c r="B39" i="171"/>
  <c r="C38" i="171"/>
  <c r="B38" i="171"/>
  <c r="C37" i="171"/>
  <c r="B37" i="171"/>
  <c r="C36" i="171"/>
  <c r="B36" i="171"/>
  <c r="C35" i="171"/>
  <c r="B35" i="171"/>
  <c r="C34" i="171"/>
  <c r="B34" i="171"/>
  <c r="C33" i="171"/>
  <c r="B33" i="171"/>
  <c r="C32" i="171"/>
  <c r="B32" i="171"/>
  <c r="C31" i="171"/>
  <c r="B31" i="171"/>
  <c r="C30" i="171"/>
  <c r="B30" i="171"/>
  <c r="C29" i="171"/>
  <c r="B29" i="171"/>
  <c r="C28" i="171"/>
  <c r="B28" i="171"/>
  <c r="C27" i="171"/>
  <c r="B27" i="171"/>
  <c r="C26" i="171"/>
  <c r="B26" i="171"/>
  <c r="E24" i="171"/>
  <c r="D24" i="171"/>
  <c r="E15" i="171"/>
  <c r="D15" i="171"/>
  <c r="O14" i="171"/>
  <c r="N14" i="171"/>
  <c r="M14" i="171"/>
  <c r="L14" i="171"/>
  <c r="K14" i="171"/>
  <c r="J14" i="171"/>
  <c r="I14" i="171"/>
  <c r="H14" i="171"/>
  <c r="G14" i="171"/>
  <c r="F14" i="171"/>
  <c r="E14" i="171"/>
  <c r="D14" i="171"/>
  <c r="E13" i="171"/>
  <c r="D13" i="171"/>
  <c r="BF97" i="169"/>
  <c r="BE97" i="169"/>
  <c r="BD97" i="169"/>
  <c r="BC97" i="169"/>
  <c r="BB97" i="169"/>
  <c r="BA97" i="169"/>
  <c r="AZ97" i="169"/>
  <c r="AY97" i="169"/>
  <c r="AX97" i="169"/>
  <c r="AW97" i="169"/>
  <c r="AV97" i="169"/>
  <c r="AU97" i="169"/>
  <c r="V97" i="169"/>
  <c r="S97" i="169"/>
  <c r="K97" i="169"/>
  <c r="G97" i="169"/>
  <c r="V96" i="169"/>
  <c r="U96" i="169"/>
  <c r="U97" i="169" s="1"/>
  <c r="T96" i="169"/>
  <c r="T97" i="169" s="1"/>
  <c r="S96" i="169"/>
  <c r="R96" i="169"/>
  <c r="R97" i="169" s="1"/>
  <c r="Q96" i="169"/>
  <c r="Q97" i="169" s="1"/>
  <c r="P96" i="169"/>
  <c r="P97" i="169" s="1"/>
  <c r="O96" i="169"/>
  <c r="O97" i="169" s="1"/>
  <c r="N96" i="169"/>
  <c r="N97" i="169" s="1"/>
  <c r="M96" i="169"/>
  <c r="M97" i="169" s="1"/>
  <c r="L96" i="169"/>
  <c r="L97" i="169" s="1"/>
  <c r="K96" i="169"/>
  <c r="J96" i="169"/>
  <c r="J97" i="169" s="1"/>
  <c r="I96" i="169"/>
  <c r="I97" i="169" s="1"/>
  <c r="H96" i="169"/>
  <c r="H97" i="169" s="1"/>
  <c r="G96" i="169"/>
  <c r="F96" i="169"/>
  <c r="F97" i="169" s="1"/>
  <c r="E96" i="169"/>
  <c r="E97" i="169" s="1"/>
  <c r="D96" i="169"/>
  <c r="D97" i="169" s="1"/>
  <c r="AJ95" i="169"/>
  <c r="BF92" i="169"/>
  <c r="BE92" i="169"/>
  <c r="BD92" i="169"/>
  <c r="BC92" i="169"/>
  <c r="BB92" i="169"/>
  <c r="BA92" i="169"/>
  <c r="AZ92" i="169"/>
  <c r="AY92" i="169"/>
  <c r="AX92" i="169"/>
  <c r="AW92" i="169"/>
  <c r="AV92" i="169"/>
  <c r="AU92" i="169"/>
  <c r="T92" i="169"/>
  <c r="K92" i="169"/>
  <c r="AT91" i="169"/>
  <c r="AS91" i="169"/>
  <c r="AR91" i="169"/>
  <c r="AQ91" i="169"/>
  <c r="AP91" i="169"/>
  <c r="AO91" i="169"/>
  <c r="AN91" i="169"/>
  <c r="AM91" i="169"/>
  <c r="AL91" i="169"/>
  <c r="AK91" i="169"/>
  <c r="AJ91" i="169"/>
  <c r="AI91" i="169"/>
  <c r="AH91" i="169"/>
  <c r="AG91" i="169"/>
  <c r="AF91" i="169"/>
  <c r="AE91" i="169"/>
  <c r="AD91" i="169"/>
  <c r="AC91" i="169"/>
  <c r="AB91" i="169"/>
  <c r="AA91" i="169"/>
  <c r="Z91" i="169"/>
  <c r="Y91" i="169"/>
  <c r="X91" i="169"/>
  <c r="W91" i="169"/>
  <c r="V91" i="169"/>
  <c r="U91" i="169"/>
  <c r="T91" i="169"/>
  <c r="S91" i="169"/>
  <c r="R91" i="169"/>
  <c r="Q91" i="169"/>
  <c r="P91" i="169"/>
  <c r="O91" i="169"/>
  <c r="N91" i="169"/>
  <c r="M91" i="169"/>
  <c r="J91" i="169"/>
  <c r="I91" i="169"/>
  <c r="U90" i="169"/>
  <c r="U92" i="169" s="1"/>
  <c r="T90" i="169"/>
  <c r="S90" i="169"/>
  <c r="Q90" i="169"/>
  <c r="Q92" i="169" s="1"/>
  <c r="P90" i="169"/>
  <c r="P92" i="169" s="1"/>
  <c r="O90" i="169"/>
  <c r="N90" i="169"/>
  <c r="M90" i="169"/>
  <c r="M92" i="169" s="1"/>
  <c r="L90" i="169"/>
  <c r="I90" i="169"/>
  <c r="H90" i="169"/>
  <c r="H92" i="169" s="1"/>
  <c r="G90" i="169"/>
  <c r="G92" i="169" s="1"/>
  <c r="F90" i="169"/>
  <c r="E90" i="169"/>
  <c r="D90" i="169"/>
  <c r="AT89" i="169"/>
  <c r="AS89" i="169"/>
  <c r="AR89" i="169"/>
  <c r="AQ89" i="169"/>
  <c r="AP89" i="169"/>
  <c r="AO89" i="169"/>
  <c r="AN89" i="169"/>
  <c r="AM89" i="169"/>
  <c r="AL89" i="169"/>
  <c r="AK89" i="169"/>
  <c r="AJ89" i="169"/>
  <c r="AI89" i="169"/>
  <c r="AH89" i="169"/>
  <c r="AG89" i="169"/>
  <c r="AF89" i="169"/>
  <c r="AE89" i="169"/>
  <c r="AD89" i="169"/>
  <c r="AC89" i="169"/>
  <c r="AB89" i="169"/>
  <c r="AA89" i="169"/>
  <c r="Z89" i="169"/>
  <c r="Y89" i="169"/>
  <c r="X89" i="169"/>
  <c r="W89" i="169"/>
  <c r="V89" i="169"/>
  <c r="U89" i="169"/>
  <c r="T89" i="169"/>
  <c r="S89" i="169"/>
  <c r="R89" i="169"/>
  <c r="Q89" i="169"/>
  <c r="P89" i="169"/>
  <c r="O89" i="169"/>
  <c r="N89" i="169"/>
  <c r="M89" i="169"/>
  <c r="L89" i="169"/>
  <c r="K89" i="169"/>
  <c r="J89" i="169"/>
  <c r="I89" i="169"/>
  <c r="H89" i="169"/>
  <c r="G89" i="169"/>
  <c r="F89" i="169"/>
  <c r="E89" i="169"/>
  <c r="D89" i="169"/>
  <c r="AT88" i="169"/>
  <c r="AS88" i="169"/>
  <c r="AR88" i="169"/>
  <c r="AQ88" i="169"/>
  <c r="AP88" i="169"/>
  <c r="AO88" i="169"/>
  <c r="AN88" i="169"/>
  <c r="AM88" i="169"/>
  <c r="AL88" i="169"/>
  <c r="AK88" i="169"/>
  <c r="AJ88" i="169"/>
  <c r="AI88" i="169"/>
  <c r="AH88" i="169"/>
  <c r="AG88" i="169"/>
  <c r="AF88" i="169"/>
  <c r="AE88" i="169"/>
  <c r="AD88" i="169"/>
  <c r="AC88" i="169"/>
  <c r="AB88" i="169"/>
  <c r="AA88" i="169"/>
  <c r="Z88" i="169"/>
  <c r="Y88" i="169"/>
  <c r="X88" i="169"/>
  <c r="W88" i="169"/>
  <c r="V88" i="169"/>
  <c r="U88" i="169"/>
  <c r="T88" i="169"/>
  <c r="S88" i="169"/>
  <c r="R88" i="169"/>
  <c r="Q88" i="169"/>
  <c r="P88" i="169"/>
  <c r="O88" i="169"/>
  <c r="N88" i="169"/>
  <c r="M88" i="169"/>
  <c r="L88" i="169"/>
  <c r="K88" i="169"/>
  <c r="J88" i="169"/>
  <c r="I88" i="169"/>
  <c r="H88" i="169"/>
  <c r="G88" i="169"/>
  <c r="F88" i="169"/>
  <c r="E88" i="169"/>
  <c r="D88" i="169"/>
  <c r="AT87" i="169"/>
  <c r="AS87" i="169"/>
  <c r="AR87" i="169"/>
  <c r="AQ87" i="169"/>
  <c r="AP87" i="169"/>
  <c r="AO87" i="169"/>
  <c r="AN87" i="169"/>
  <c r="AM87" i="169"/>
  <c r="AL87" i="169"/>
  <c r="AK87" i="169"/>
  <c r="AJ87" i="169"/>
  <c r="AI87" i="169"/>
  <c r="AH87" i="169"/>
  <c r="AG87" i="169"/>
  <c r="AF87" i="169"/>
  <c r="AE87" i="169"/>
  <c r="AD87" i="169"/>
  <c r="AC87" i="169"/>
  <c r="AB87" i="169"/>
  <c r="AA87" i="169"/>
  <c r="Z87" i="169"/>
  <c r="Y87" i="169"/>
  <c r="X87" i="169"/>
  <c r="W87" i="169"/>
  <c r="V87" i="169"/>
  <c r="U87" i="169"/>
  <c r="T87" i="169"/>
  <c r="S87" i="169"/>
  <c r="R87" i="169"/>
  <c r="Q87" i="169"/>
  <c r="P87" i="169"/>
  <c r="O87" i="169"/>
  <c r="N87" i="169"/>
  <c r="M87" i="169"/>
  <c r="L87" i="169"/>
  <c r="K87" i="169"/>
  <c r="J87" i="169"/>
  <c r="I87" i="169"/>
  <c r="H87" i="169"/>
  <c r="G87" i="169"/>
  <c r="F87" i="169"/>
  <c r="E87" i="169"/>
  <c r="D87" i="169"/>
  <c r="AT86" i="169"/>
  <c r="AS86" i="169"/>
  <c r="AR86" i="169"/>
  <c r="AQ86" i="169"/>
  <c r="AP86" i="169"/>
  <c r="AO86" i="169"/>
  <c r="AN86" i="169"/>
  <c r="AM86" i="169"/>
  <c r="AL86" i="169"/>
  <c r="AK86" i="169"/>
  <c r="AJ86" i="169"/>
  <c r="AI86" i="169"/>
  <c r="AH86" i="169"/>
  <c r="AG86" i="169"/>
  <c r="AF86" i="169"/>
  <c r="AE86" i="169"/>
  <c r="AD86" i="169"/>
  <c r="AC86" i="169"/>
  <c r="AB86" i="169"/>
  <c r="AA86" i="169"/>
  <c r="Z86" i="169"/>
  <c r="Y86" i="169"/>
  <c r="X86" i="169"/>
  <c r="W86" i="169"/>
  <c r="V86" i="169"/>
  <c r="U86" i="169"/>
  <c r="T86" i="169"/>
  <c r="S86" i="169"/>
  <c r="R86" i="169"/>
  <c r="Q86" i="169"/>
  <c r="P86" i="169"/>
  <c r="O86" i="169"/>
  <c r="N86" i="169"/>
  <c r="M86" i="169"/>
  <c r="L86" i="169"/>
  <c r="K86" i="169"/>
  <c r="J86" i="169"/>
  <c r="I86" i="169"/>
  <c r="H86" i="169"/>
  <c r="G86" i="169"/>
  <c r="F86" i="169"/>
  <c r="E86" i="169"/>
  <c r="D86" i="169"/>
  <c r="BF85" i="169"/>
  <c r="BF95" i="169" s="1"/>
  <c r="BE85" i="169"/>
  <c r="BE95" i="169" s="1"/>
  <c r="BD85" i="169"/>
  <c r="BD95" i="169" s="1"/>
  <c r="BC85" i="169"/>
  <c r="BC95" i="169" s="1"/>
  <c r="BB85" i="169"/>
  <c r="BB95" i="169" s="1"/>
  <c r="BA85" i="169"/>
  <c r="BA95" i="169" s="1"/>
  <c r="AZ85" i="169"/>
  <c r="AZ95" i="169" s="1"/>
  <c r="AY85" i="169"/>
  <c r="AY95" i="169" s="1"/>
  <c r="AX85" i="169"/>
  <c r="AX95" i="169" s="1"/>
  <c r="AW85" i="169"/>
  <c r="AW95" i="169" s="1"/>
  <c r="AV85" i="169"/>
  <c r="AV95" i="169" s="1"/>
  <c r="AU85" i="169"/>
  <c r="AU95" i="169" s="1"/>
  <c r="AT85" i="169"/>
  <c r="AT95" i="169" s="1"/>
  <c r="AS85" i="169"/>
  <c r="AS95" i="169" s="1"/>
  <c r="AR85" i="169"/>
  <c r="AR95" i="169" s="1"/>
  <c r="AQ85" i="169"/>
  <c r="AQ95" i="169" s="1"/>
  <c r="AP85" i="169"/>
  <c r="AP95" i="169" s="1"/>
  <c r="AO85" i="169"/>
  <c r="AO95" i="169" s="1"/>
  <c r="AN85" i="169"/>
  <c r="AN95" i="169" s="1"/>
  <c r="AM85" i="169"/>
  <c r="AM95" i="169" s="1"/>
  <c r="AL85" i="169"/>
  <c r="AL95" i="169" s="1"/>
  <c r="AK85" i="169"/>
  <c r="AK95" i="169" s="1"/>
  <c r="AJ85" i="169"/>
  <c r="AI85" i="169"/>
  <c r="AI95" i="169" s="1"/>
  <c r="AH85" i="169"/>
  <c r="AH95" i="169" s="1"/>
  <c r="AG85" i="169"/>
  <c r="AG95" i="169" s="1"/>
  <c r="AF85" i="169"/>
  <c r="AF95" i="169" s="1"/>
  <c r="AE85" i="169"/>
  <c r="AE95" i="169" s="1"/>
  <c r="AD85" i="169"/>
  <c r="AD95" i="169" s="1"/>
  <c r="AC85" i="169"/>
  <c r="AC95" i="169" s="1"/>
  <c r="AB85" i="169"/>
  <c r="AB95" i="169" s="1"/>
  <c r="AA85" i="169"/>
  <c r="AA95" i="169" s="1"/>
  <c r="Z85" i="169"/>
  <c r="Z95" i="169" s="1"/>
  <c r="Y85" i="169"/>
  <c r="Y95" i="169" s="1"/>
  <c r="X85" i="169"/>
  <c r="X95" i="169" s="1"/>
  <c r="W85" i="169"/>
  <c r="W95" i="169" s="1"/>
  <c r="V85" i="169"/>
  <c r="V95" i="169" s="1"/>
  <c r="U85" i="169"/>
  <c r="U95" i="169" s="1"/>
  <c r="T85" i="169"/>
  <c r="T95" i="169" s="1"/>
  <c r="S85" i="169"/>
  <c r="S95" i="169" s="1"/>
  <c r="R85" i="169"/>
  <c r="R95" i="169" s="1"/>
  <c r="Q85" i="169"/>
  <c r="Q95" i="169" s="1"/>
  <c r="P85" i="169"/>
  <c r="P95" i="169" s="1"/>
  <c r="O85" i="169"/>
  <c r="O95" i="169" s="1"/>
  <c r="N85" i="169"/>
  <c r="N95" i="169" s="1"/>
  <c r="M85" i="169"/>
  <c r="M95" i="169" s="1"/>
  <c r="L85" i="169"/>
  <c r="L95" i="169" s="1"/>
  <c r="K85" i="169"/>
  <c r="K95" i="169" s="1"/>
  <c r="J85" i="169"/>
  <c r="J95" i="169" s="1"/>
  <c r="I85" i="169"/>
  <c r="I95" i="169" s="1"/>
  <c r="H85" i="169"/>
  <c r="H95" i="169" s="1"/>
  <c r="G85" i="169"/>
  <c r="G95" i="169" s="1"/>
  <c r="F85" i="169"/>
  <c r="F95" i="169" s="1"/>
  <c r="E85" i="169"/>
  <c r="E95" i="169" s="1"/>
  <c r="D85" i="169"/>
  <c r="D95" i="169" s="1"/>
  <c r="BF82" i="169"/>
  <c r="BE82" i="169"/>
  <c r="BD82" i="169"/>
  <c r="BC82" i="169"/>
  <c r="BB82" i="169"/>
  <c r="BA82" i="169"/>
  <c r="AZ82" i="169"/>
  <c r="AY82" i="169"/>
  <c r="AX82" i="169"/>
  <c r="AW82" i="169"/>
  <c r="AV82" i="169"/>
  <c r="AU82" i="169"/>
  <c r="AR82" i="169"/>
  <c r="AL82" i="169"/>
  <c r="BF81" i="169"/>
  <c r="BE81" i="169"/>
  <c r="BD81" i="169"/>
  <c r="BC81" i="169"/>
  <c r="BB81" i="169"/>
  <c r="BA81" i="169"/>
  <c r="AZ81" i="169"/>
  <c r="AY81" i="169"/>
  <c r="AX81" i="169"/>
  <c r="AW81" i="169"/>
  <c r="AV81" i="169"/>
  <c r="AU81" i="169"/>
  <c r="Y81" i="169"/>
  <c r="C80" i="169"/>
  <c r="B80" i="169"/>
  <c r="AT79" i="169"/>
  <c r="AS79" i="169"/>
  <c r="AR79" i="169"/>
  <c r="AQ79" i="169"/>
  <c r="AP79" i="169"/>
  <c r="AO79" i="169"/>
  <c r="AN79" i="169"/>
  <c r="AM79" i="169"/>
  <c r="AL79" i="169"/>
  <c r="AK79" i="169"/>
  <c r="C79" i="169"/>
  <c r="B79" i="169"/>
  <c r="AT78" i="169"/>
  <c r="AS78" i="169"/>
  <c r="AR78" i="169"/>
  <c r="AQ78" i="169"/>
  <c r="AP78" i="169"/>
  <c r="AO78" i="169"/>
  <c r="AN78" i="169"/>
  <c r="AM78" i="169"/>
  <c r="AL78" i="169"/>
  <c r="AK78" i="169"/>
  <c r="C78" i="169"/>
  <c r="B78" i="169"/>
  <c r="AT77" i="169"/>
  <c r="AS77" i="169"/>
  <c r="AR77" i="169"/>
  <c r="C77" i="169"/>
  <c r="B77" i="169"/>
  <c r="AT76" i="169"/>
  <c r="AS76" i="169"/>
  <c r="AR76" i="169"/>
  <c r="AQ76" i="169"/>
  <c r="AP76" i="169"/>
  <c r="AO76" i="169"/>
  <c r="AN76" i="169"/>
  <c r="AM76" i="169"/>
  <c r="AL76" i="169"/>
  <c r="AK76" i="169"/>
  <c r="C76" i="169"/>
  <c r="B76" i="169"/>
  <c r="AT75" i="169"/>
  <c r="AS75" i="169"/>
  <c r="AR75" i="169"/>
  <c r="AQ75" i="169"/>
  <c r="AP75" i="169"/>
  <c r="AO75" i="169"/>
  <c r="AN75" i="169"/>
  <c r="AM75" i="169"/>
  <c r="AL75" i="169"/>
  <c r="AK75" i="169"/>
  <c r="C75" i="169"/>
  <c r="B75" i="169"/>
  <c r="C74" i="169"/>
  <c r="B74" i="169"/>
  <c r="AT73" i="169"/>
  <c r="AS73" i="169"/>
  <c r="AR73" i="169"/>
  <c r="AQ73" i="169"/>
  <c r="AP73" i="169"/>
  <c r="AO73" i="169"/>
  <c r="AN73" i="169"/>
  <c r="AM73" i="169"/>
  <c r="AL73" i="169"/>
  <c r="C73" i="169"/>
  <c r="B73" i="169"/>
  <c r="AT72" i="169"/>
  <c r="AS72" i="169"/>
  <c r="AR72" i="169"/>
  <c r="AQ72" i="169"/>
  <c r="AP72" i="169"/>
  <c r="AO72" i="169"/>
  <c r="AN72" i="169"/>
  <c r="AM72" i="169"/>
  <c r="AL72" i="169"/>
  <c r="AK72" i="169"/>
  <c r="C72" i="169"/>
  <c r="B72" i="169"/>
  <c r="AT71" i="169"/>
  <c r="AS71" i="169"/>
  <c r="AR71" i="169"/>
  <c r="AQ71" i="169"/>
  <c r="AP71" i="169"/>
  <c r="AO71" i="169"/>
  <c r="AN71" i="169"/>
  <c r="AM71" i="169"/>
  <c r="AL71" i="169"/>
  <c r="AK71" i="169"/>
  <c r="C71" i="169"/>
  <c r="B71" i="169"/>
  <c r="AT70" i="169"/>
  <c r="AS70" i="169"/>
  <c r="AR70" i="169"/>
  <c r="AQ70" i="169"/>
  <c r="AP70" i="169"/>
  <c r="AO70" i="169"/>
  <c r="AN70" i="169"/>
  <c r="AM70" i="169"/>
  <c r="AL70" i="169"/>
  <c r="AK70" i="169"/>
  <c r="C70" i="169"/>
  <c r="B70" i="169"/>
  <c r="AT69" i="169"/>
  <c r="AS69" i="169"/>
  <c r="AR69" i="169"/>
  <c r="AQ69" i="169"/>
  <c r="AP69" i="169"/>
  <c r="AO69" i="169"/>
  <c r="AN69" i="169"/>
  <c r="AM69" i="169"/>
  <c r="AL69" i="169"/>
  <c r="AK69" i="169"/>
  <c r="C69" i="169"/>
  <c r="B69" i="169"/>
  <c r="AT68" i="169"/>
  <c r="AS68" i="169"/>
  <c r="AR68" i="169"/>
  <c r="AQ68" i="169"/>
  <c r="AP68" i="169"/>
  <c r="AO68" i="169"/>
  <c r="AN68" i="169"/>
  <c r="AM68" i="169"/>
  <c r="AL68" i="169"/>
  <c r="AK68" i="169"/>
  <c r="C68" i="169"/>
  <c r="B68" i="169"/>
  <c r="AT67" i="169"/>
  <c r="AS67" i="169"/>
  <c r="AR67" i="169"/>
  <c r="AQ67" i="169"/>
  <c r="AP67" i="169"/>
  <c r="AO67" i="169"/>
  <c r="AN67" i="169"/>
  <c r="AM67" i="169"/>
  <c r="AL67" i="169"/>
  <c r="AK67" i="169"/>
  <c r="C67" i="169"/>
  <c r="B67" i="169"/>
  <c r="AT66" i="169"/>
  <c r="AS66" i="169"/>
  <c r="AR66" i="169"/>
  <c r="AQ66" i="169"/>
  <c r="AP66" i="169"/>
  <c r="AO66" i="169"/>
  <c r="AN66" i="169"/>
  <c r="AM66" i="169"/>
  <c r="AL66" i="169"/>
  <c r="AK66" i="169"/>
  <c r="C66" i="169"/>
  <c r="B66" i="169"/>
  <c r="AT65" i="169"/>
  <c r="AS65" i="169"/>
  <c r="AR65" i="169"/>
  <c r="AQ65" i="169"/>
  <c r="AP65" i="169"/>
  <c r="AO65" i="169"/>
  <c r="AN65" i="169"/>
  <c r="AM65" i="169"/>
  <c r="AL65" i="169"/>
  <c r="AK65" i="169"/>
  <c r="C65" i="169"/>
  <c r="B65" i="169"/>
  <c r="AT64" i="169"/>
  <c r="AS64" i="169"/>
  <c r="AR64" i="169"/>
  <c r="AQ64" i="169"/>
  <c r="AP64" i="169"/>
  <c r="AO64" i="169"/>
  <c r="AN64" i="169"/>
  <c r="AM64" i="169"/>
  <c r="AL64" i="169"/>
  <c r="AK64" i="169"/>
  <c r="C64" i="169"/>
  <c r="B64" i="169"/>
  <c r="AT63" i="169"/>
  <c r="AS63" i="169"/>
  <c r="AR63" i="169"/>
  <c r="AQ63" i="169"/>
  <c r="AP63" i="169"/>
  <c r="AO63" i="169"/>
  <c r="AN63" i="169"/>
  <c r="AM63" i="169"/>
  <c r="AL63" i="169"/>
  <c r="AK63" i="169"/>
  <c r="C63" i="169"/>
  <c r="B63" i="169"/>
  <c r="AT62" i="169"/>
  <c r="AS62" i="169"/>
  <c r="AR62" i="169"/>
  <c r="AQ62" i="169"/>
  <c r="AP62" i="169"/>
  <c r="AO62" i="169"/>
  <c r="AN62" i="169"/>
  <c r="AM62" i="169"/>
  <c r="AL62" i="169"/>
  <c r="AK62" i="169"/>
  <c r="C62" i="169"/>
  <c r="B62" i="169"/>
  <c r="AT61" i="169"/>
  <c r="AS61" i="169"/>
  <c r="AR61" i="169"/>
  <c r="AQ61" i="169"/>
  <c r="AP61" i="169"/>
  <c r="AO61" i="169"/>
  <c r="AN61" i="169"/>
  <c r="AM61" i="169"/>
  <c r="AL61" i="169"/>
  <c r="AK61" i="169"/>
  <c r="C61" i="169"/>
  <c r="B61" i="169"/>
  <c r="AT60" i="169"/>
  <c r="AS60" i="169"/>
  <c r="AR60" i="169"/>
  <c r="AQ60" i="169"/>
  <c r="AP60" i="169"/>
  <c r="AO60" i="169"/>
  <c r="AN60" i="169"/>
  <c r="AM60" i="169"/>
  <c r="AL60" i="169"/>
  <c r="AK60" i="169"/>
  <c r="C60" i="169"/>
  <c r="B60" i="169"/>
  <c r="AT59" i="169"/>
  <c r="AS59" i="169"/>
  <c r="AR59" i="169"/>
  <c r="AQ59" i="169"/>
  <c r="AP59" i="169"/>
  <c r="AO59" i="169"/>
  <c r="AN59" i="169"/>
  <c r="AM59" i="169"/>
  <c r="AL59" i="169"/>
  <c r="AK59" i="169"/>
  <c r="C59" i="169"/>
  <c r="B59" i="169"/>
  <c r="AT58" i="169"/>
  <c r="AS58" i="169"/>
  <c r="AR58" i="169"/>
  <c r="AQ58" i="169"/>
  <c r="AP58" i="169"/>
  <c r="AO58" i="169"/>
  <c r="AN58" i="169"/>
  <c r="AM58" i="169"/>
  <c r="AL58" i="169"/>
  <c r="AK58" i="169"/>
  <c r="C58" i="169"/>
  <c r="B58" i="169"/>
  <c r="AT57" i="169"/>
  <c r="AT82" i="169" s="1"/>
  <c r="AS57" i="169"/>
  <c r="AS82" i="169" s="1"/>
  <c r="AR57" i="169"/>
  <c r="AQ57" i="169"/>
  <c r="AQ82" i="169" s="1"/>
  <c r="AP57" i="169"/>
  <c r="AP82" i="169" s="1"/>
  <c r="AO57" i="169"/>
  <c r="AO82" i="169" s="1"/>
  <c r="AN57" i="169"/>
  <c r="AN82" i="169" s="1"/>
  <c r="AM57" i="169"/>
  <c r="AM82" i="169" s="1"/>
  <c r="AL57" i="169"/>
  <c r="AK57" i="169"/>
  <c r="AK82" i="169" s="1"/>
  <c r="C57" i="169"/>
  <c r="B57" i="169"/>
  <c r="C56" i="169"/>
  <c r="B56" i="169"/>
  <c r="AT55" i="169"/>
  <c r="AS55" i="169"/>
  <c r="AR55" i="169"/>
  <c r="AQ55" i="169"/>
  <c r="AP55" i="169"/>
  <c r="AO55" i="169"/>
  <c r="AN55" i="169"/>
  <c r="AM55" i="169"/>
  <c r="C55" i="169"/>
  <c r="B55" i="169"/>
  <c r="AT54" i="169"/>
  <c r="AS54" i="169"/>
  <c r="AR54" i="169"/>
  <c r="AQ54" i="169"/>
  <c r="AP54" i="169"/>
  <c r="AO54" i="169"/>
  <c r="AN54" i="169"/>
  <c r="AM54" i="169"/>
  <c r="AL54" i="169"/>
  <c r="AK54" i="169"/>
  <c r="C54" i="169"/>
  <c r="B54" i="169"/>
  <c r="AT53" i="169"/>
  <c r="AS53" i="169"/>
  <c r="AR53" i="169"/>
  <c r="AQ53" i="169"/>
  <c r="AP53" i="169"/>
  <c r="AO53" i="169"/>
  <c r="AN53" i="169"/>
  <c r="AM53" i="169"/>
  <c r="AL53" i="169"/>
  <c r="AK53" i="169"/>
  <c r="C53" i="169"/>
  <c r="B53" i="169"/>
  <c r="AT52" i="169"/>
  <c r="AS52" i="169"/>
  <c r="AR52" i="169"/>
  <c r="AQ52" i="169"/>
  <c r="AP52" i="169"/>
  <c r="AO52" i="169"/>
  <c r="AN52" i="169"/>
  <c r="AM52" i="169"/>
  <c r="AL52" i="169"/>
  <c r="AK52" i="169"/>
  <c r="C52" i="169"/>
  <c r="B52" i="169"/>
  <c r="AT51" i="169"/>
  <c r="AS51" i="169"/>
  <c r="AR51" i="169"/>
  <c r="AQ51" i="169"/>
  <c r="AP51" i="169"/>
  <c r="AO51" i="169"/>
  <c r="AN51" i="169"/>
  <c r="AM51" i="169"/>
  <c r="AL51" i="169"/>
  <c r="AK51" i="169"/>
  <c r="C51" i="169"/>
  <c r="B51" i="169"/>
  <c r="AT50" i="169"/>
  <c r="AS50" i="169"/>
  <c r="AR50" i="169"/>
  <c r="AQ50" i="169"/>
  <c r="AP50" i="169"/>
  <c r="AO50" i="169"/>
  <c r="AN50" i="169"/>
  <c r="AM50" i="169"/>
  <c r="AL50" i="169"/>
  <c r="AK50" i="169"/>
  <c r="C50" i="169"/>
  <c r="B50" i="169"/>
  <c r="AT49" i="169"/>
  <c r="AS49" i="169"/>
  <c r="AR49" i="169"/>
  <c r="AQ49" i="169"/>
  <c r="AP49" i="169"/>
  <c r="AO49" i="169"/>
  <c r="AN49" i="169"/>
  <c r="AM49" i="169"/>
  <c r="AL49" i="169"/>
  <c r="AK49" i="169"/>
  <c r="C49" i="169"/>
  <c r="B49" i="169"/>
  <c r="AT48" i="169"/>
  <c r="AS48" i="169"/>
  <c r="AR48" i="169"/>
  <c r="AQ48" i="169"/>
  <c r="AP48" i="169"/>
  <c r="AO48" i="169"/>
  <c r="AN48" i="169"/>
  <c r="AM48" i="169"/>
  <c r="AL48" i="169"/>
  <c r="AK48" i="169"/>
  <c r="C48" i="169"/>
  <c r="B48" i="169"/>
  <c r="AT47" i="169"/>
  <c r="AS47" i="169"/>
  <c r="AR47" i="169"/>
  <c r="AQ47" i="169"/>
  <c r="AP47" i="169"/>
  <c r="AO47" i="169"/>
  <c r="AN47" i="169"/>
  <c r="AM47" i="169"/>
  <c r="AL47" i="169"/>
  <c r="AK47" i="169"/>
  <c r="C47" i="169"/>
  <c r="B47" i="169"/>
  <c r="AT46" i="169"/>
  <c r="AS46" i="169"/>
  <c r="AR46" i="169"/>
  <c r="AQ46" i="169"/>
  <c r="AP46" i="169"/>
  <c r="AO46" i="169"/>
  <c r="AN46" i="169"/>
  <c r="AM46" i="169"/>
  <c r="AL46" i="169"/>
  <c r="AK46" i="169"/>
  <c r="C46" i="169"/>
  <c r="B46" i="169"/>
  <c r="AT45" i="169"/>
  <c r="AS45" i="169"/>
  <c r="AR45" i="169"/>
  <c r="AQ45" i="169"/>
  <c r="AP45" i="169"/>
  <c r="AO45" i="169"/>
  <c r="AN45" i="169"/>
  <c r="AM45" i="169"/>
  <c r="AL45" i="169"/>
  <c r="AK45" i="169"/>
  <c r="C45" i="169"/>
  <c r="B45" i="169"/>
  <c r="AT44" i="169"/>
  <c r="AS44" i="169"/>
  <c r="AR44" i="169"/>
  <c r="C44" i="169"/>
  <c r="B44" i="169"/>
  <c r="AT43" i="169"/>
  <c r="AS43" i="169"/>
  <c r="AR43" i="169"/>
  <c r="AQ43" i="169"/>
  <c r="AP43" i="169"/>
  <c r="AO43" i="169"/>
  <c r="AN43" i="169"/>
  <c r="AM43" i="169"/>
  <c r="AL43" i="169"/>
  <c r="AK43" i="169"/>
  <c r="C43" i="169"/>
  <c r="B43" i="169"/>
  <c r="AT42" i="169"/>
  <c r="AS42" i="169"/>
  <c r="AR42" i="169"/>
  <c r="AQ42" i="169"/>
  <c r="AP42" i="169"/>
  <c r="AO42" i="169"/>
  <c r="AN42" i="169"/>
  <c r="AM42" i="169"/>
  <c r="AL42" i="169"/>
  <c r="AK42" i="169"/>
  <c r="C42" i="169"/>
  <c r="B42" i="169"/>
  <c r="AT41" i="169"/>
  <c r="AS41" i="169"/>
  <c r="C41" i="169"/>
  <c r="B41" i="169"/>
  <c r="AT40" i="169"/>
  <c r="AS40" i="169"/>
  <c r="AR40" i="169"/>
  <c r="AQ40" i="169"/>
  <c r="AP40" i="169"/>
  <c r="AO40" i="169"/>
  <c r="AN40" i="169"/>
  <c r="AM40" i="169"/>
  <c r="AL40" i="169"/>
  <c r="AK40" i="169"/>
  <c r="C40" i="169"/>
  <c r="B40" i="169"/>
  <c r="AT39" i="169"/>
  <c r="AS39" i="169"/>
  <c r="AR39" i="169"/>
  <c r="AQ39" i="169"/>
  <c r="AP39" i="169"/>
  <c r="AO39" i="169"/>
  <c r="AN39" i="169"/>
  <c r="AM39" i="169"/>
  <c r="AL39" i="169"/>
  <c r="AK39" i="169"/>
  <c r="C39" i="169"/>
  <c r="B39" i="169"/>
  <c r="AT38" i="169"/>
  <c r="AS38" i="169"/>
  <c r="AR38" i="169"/>
  <c r="AQ38" i="169"/>
  <c r="AP38" i="169"/>
  <c r="AO38" i="169"/>
  <c r="AN38" i="169"/>
  <c r="AM38" i="169"/>
  <c r="AL38" i="169"/>
  <c r="AK38" i="169"/>
  <c r="C38" i="169"/>
  <c r="B38" i="169"/>
  <c r="AT37" i="169"/>
  <c r="AS37" i="169"/>
  <c r="AR37" i="169"/>
  <c r="AQ37" i="169"/>
  <c r="AP37" i="169"/>
  <c r="AO37" i="169"/>
  <c r="AN37" i="169"/>
  <c r="AM37" i="169"/>
  <c r="AL37" i="169"/>
  <c r="AK37" i="169"/>
  <c r="AJ37" i="169"/>
  <c r="AI37" i="169"/>
  <c r="AH37" i="169"/>
  <c r="AG37" i="169"/>
  <c r="AF37" i="169"/>
  <c r="AE37" i="169"/>
  <c r="AD37" i="169"/>
  <c r="AC37" i="169"/>
  <c r="C37" i="169"/>
  <c r="B37" i="169"/>
  <c r="AT36" i="169"/>
  <c r="AS36" i="169"/>
  <c r="AR36" i="169"/>
  <c r="AQ36" i="169"/>
  <c r="AP36" i="169"/>
  <c r="AO36" i="169"/>
  <c r="AN36" i="169"/>
  <c r="AM36" i="169"/>
  <c r="AL36" i="169"/>
  <c r="AK36" i="169"/>
  <c r="AJ36" i="169"/>
  <c r="AI36" i="169"/>
  <c r="AH36" i="169"/>
  <c r="AG36" i="169"/>
  <c r="AF36" i="169"/>
  <c r="AE36" i="169"/>
  <c r="AD36" i="169"/>
  <c r="AC36" i="169"/>
  <c r="C36" i="169"/>
  <c r="B36" i="169"/>
  <c r="AT35" i="169"/>
  <c r="AS35" i="169"/>
  <c r="AR35" i="169"/>
  <c r="AQ35" i="169"/>
  <c r="AP35" i="169"/>
  <c r="AO35" i="169"/>
  <c r="AN35" i="169"/>
  <c r="AM35" i="169"/>
  <c r="AL35" i="169"/>
  <c r="AK35" i="169"/>
  <c r="AJ35" i="169"/>
  <c r="AI35" i="169"/>
  <c r="AH35" i="169"/>
  <c r="C35" i="169"/>
  <c r="B35" i="169"/>
  <c r="AT34" i="169"/>
  <c r="AS34" i="169"/>
  <c r="AR34" i="169"/>
  <c r="AQ34" i="169"/>
  <c r="AP34" i="169"/>
  <c r="AO34" i="169"/>
  <c r="AN34" i="169"/>
  <c r="AM34" i="169"/>
  <c r="AL34" i="169"/>
  <c r="AK34" i="169"/>
  <c r="AJ34" i="169"/>
  <c r="AI34" i="169"/>
  <c r="AH34" i="169"/>
  <c r="AG34" i="169"/>
  <c r="AF34" i="169"/>
  <c r="AE34" i="169"/>
  <c r="AD34" i="169"/>
  <c r="AC34" i="169"/>
  <c r="C34" i="169"/>
  <c r="B34" i="169"/>
  <c r="AT33" i="169"/>
  <c r="AS33" i="169"/>
  <c r="AR33" i="169"/>
  <c r="AQ33" i="169"/>
  <c r="AP33" i="169"/>
  <c r="AO33" i="169"/>
  <c r="AN33" i="169"/>
  <c r="AM33" i="169"/>
  <c r="AL33" i="169"/>
  <c r="AK33" i="169"/>
  <c r="AJ33" i="169"/>
  <c r="AI33" i="169"/>
  <c r="AH33" i="169"/>
  <c r="AG33" i="169"/>
  <c r="AF33" i="169"/>
  <c r="AE33" i="169"/>
  <c r="AD33" i="169"/>
  <c r="AC33" i="169"/>
  <c r="AB33" i="169"/>
  <c r="AA33" i="169"/>
  <c r="Z33" i="169"/>
  <c r="Y33" i="169"/>
  <c r="X33" i="169"/>
  <c r="T33" i="169"/>
  <c r="S33" i="169"/>
  <c r="C33" i="169"/>
  <c r="B33" i="169"/>
  <c r="AT32" i="169"/>
  <c r="C32" i="169"/>
  <c r="B32" i="169"/>
  <c r="AT31" i="169"/>
  <c r="AS31" i="169"/>
  <c r="AR31" i="169"/>
  <c r="AQ31" i="169"/>
  <c r="AP31" i="169"/>
  <c r="AO31" i="169"/>
  <c r="AN31" i="169"/>
  <c r="AM31" i="169"/>
  <c r="AL31" i="169"/>
  <c r="AK31" i="169"/>
  <c r="AJ31" i="169"/>
  <c r="AI31" i="169"/>
  <c r="AH31" i="169"/>
  <c r="AG31" i="169"/>
  <c r="AF31" i="169"/>
  <c r="AE31" i="169"/>
  <c r="AD31" i="169"/>
  <c r="AC31" i="169"/>
  <c r="AB31" i="169"/>
  <c r="AA31" i="169"/>
  <c r="Z31" i="169"/>
  <c r="Y31" i="169"/>
  <c r="X31" i="169"/>
  <c r="C31" i="169"/>
  <c r="B31" i="169"/>
  <c r="AT30" i="169"/>
  <c r="AS30" i="169"/>
  <c r="AR30" i="169"/>
  <c r="AQ30" i="169"/>
  <c r="AP30" i="169"/>
  <c r="AO30" i="169"/>
  <c r="AN30" i="169"/>
  <c r="AM30" i="169"/>
  <c r="AL30" i="169"/>
  <c r="AK30" i="169"/>
  <c r="AJ30" i="169"/>
  <c r="AI30" i="169"/>
  <c r="AH30" i="169"/>
  <c r="C30" i="169"/>
  <c r="B30" i="169"/>
  <c r="AT29" i="169"/>
  <c r="AS29" i="169"/>
  <c r="AR29" i="169"/>
  <c r="AQ29" i="169"/>
  <c r="AP29" i="169"/>
  <c r="AO29" i="169"/>
  <c r="AN29" i="169"/>
  <c r="AM29" i="169"/>
  <c r="AL29" i="169"/>
  <c r="AK29" i="169"/>
  <c r="AJ29" i="169"/>
  <c r="AI29" i="169"/>
  <c r="AH29" i="169"/>
  <c r="AG29" i="169"/>
  <c r="AF29" i="169"/>
  <c r="AE29" i="169"/>
  <c r="AD29" i="169"/>
  <c r="AC29" i="169"/>
  <c r="AB29" i="169"/>
  <c r="AA29" i="169"/>
  <c r="Z29" i="169"/>
  <c r="Y29" i="169"/>
  <c r="X29" i="169"/>
  <c r="W29" i="169"/>
  <c r="V29" i="169"/>
  <c r="U29" i="169"/>
  <c r="T29" i="169"/>
  <c r="S29" i="169"/>
  <c r="R29" i="169"/>
  <c r="Q29" i="169"/>
  <c r="P29" i="169"/>
  <c r="O29" i="169"/>
  <c r="N29" i="169"/>
  <c r="M29" i="169"/>
  <c r="L29" i="169"/>
  <c r="K29" i="169"/>
  <c r="J29" i="169"/>
  <c r="I29" i="169"/>
  <c r="H29" i="169"/>
  <c r="G29" i="169"/>
  <c r="F29" i="169"/>
  <c r="E29" i="169"/>
  <c r="D29" i="169"/>
  <c r="C29" i="169"/>
  <c r="B29" i="169"/>
  <c r="AT28" i="169"/>
  <c r="AS28" i="169"/>
  <c r="AR28" i="169"/>
  <c r="AQ28" i="169"/>
  <c r="AP28" i="169"/>
  <c r="AO28" i="169"/>
  <c r="AN28" i="169"/>
  <c r="AM28" i="169"/>
  <c r="AL28" i="169"/>
  <c r="AK28" i="169"/>
  <c r="AJ28" i="169"/>
  <c r="AI28" i="169"/>
  <c r="AH28" i="169"/>
  <c r="AG28" i="169"/>
  <c r="AF28" i="169"/>
  <c r="AE28" i="169"/>
  <c r="AD28" i="169"/>
  <c r="AC28" i="169"/>
  <c r="AB28" i="169"/>
  <c r="AA28" i="169"/>
  <c r="Z28" i="169"/>
  <c r="Y28" i="169"/>
  <c r="X28" i="169"/>
  <c r="W28" i="169"/>
  <c r="V28" i="169"/>
  <c r="U28" i="169"/>
  <c r="T28" i="169"/>
  <c r="S28" i="169"/>
  <c r="R28" i="169"/>
  <c r="Q28" i="169"/>
  <c r="P28" i="169"/>
  <c r="O28" i="169"/>
  <c r="N28" i="169"/>
  <c r="M28" i="169"/>
  <c r="L28" i="169"/>
  <c r="K28" i="169"/>
  <c r="J28" i="169"/>
  <c r="I28" i="169"/>
  <c r="H28" i="169"/>
  <c r="G28" i="169"/>
  <c r="F28" i="169"/>
  <c r="E28" i="169"/>
  <c r="D28" i="169"/>
  <c r="C28" i="169"/>
  <c r="B28" i="169"/>
  <c r="AT27" i="169"/>
  <c r="AS27" i="169"/>
  <c r="AR27" i="169"/>
  <c r="AQ27" i="169"/>
  <c r="AP27" i="169"/>
  <c r="AO27" i="169"/>
  <c r="AN27" i="169"/>
  <c r="AM27" i="169"/>
  <c r="AL27" i="169"/>
  <c r="AK27" i="169"/>
  <c r="AJ27" i="169"/>
  <c r="AI27" i="169"/>
  <c r="AH27" i="169"/>
  <c r="AG27" i="169"/>
  <c r="AF27" i="169"/>
  <c r="AE27" i="169"/>
  <c r="AD27" i="169"/>
  <c r="AC27" i="169"/>
  <c r="AB27" i="169"/>
  <c r="AA27" i="169"/>
  <c r="Z27" i="169"/>
  <c r="Y27" i="169"/>
  <c r="X27" i="169"/>
  <c r="W27" i="169"/>
  <c r="V27" i="169"/>
  <c r="U27" i="169"/>
  <c r="T27" i="169"/>
  <c r="S27" i="169"/>
  <c r="R27" i="169"/>
  <c r="Q27" i="169"/>
  <c r="P27" i="169"/>
  <c r="O27" i="169"/>
  <c r="N27" i="169"/>
  <c r="M27" i="169"/>
  <c r="L27" i="169"/>
  <c r="K27" i="169"/>
  <c r="J27" i="169"/>
  <c r="I27" i="169"/>
  <c r="H27" i="169"/>
  <c r="G27" i="169"/>
  <c r="F27" i="169"/>
  <c r="E27" i="169"/>
  <c r="D27" i="169"/>
  <c r="C27" i="169"/>
  <c r="B27" i="169"/>
  <c r="AT26" i="169"/>
  <c r="AS26" i="169"/>
  <c r="AR26" i="169"/>
  <c r="AQ26" i="169"/>
  <c r="AQ81" i="169" s="1"/>
  <c r="AP26" i="169"/>
  <c r="AO26" i="169"/>
  <c r="AO81" i="169" s="1"/>
  <c r="AN26" i="169"/>
  <c r="AM26" i="169"/>
  <c r="AM81" i="169" s="1"/>
  <c r="AL26" i="169"/>
  <c r="AK26" i="169"/>
  <c r="AJ26" i="169"/>
  <c r="AJ81" i="169" s="1"/>
  <c r="AI26" i="169"/>
  <c r="AI81" i="169" s="1"/>
  <c r="AH26" i="169"/>
  <c r="AH81" i="169" s="1"/>
  <c r="AG26" i="169"/>
  <c r="AG81" i="169" s="1"/>
  <c r="AF26" i="169"/>
  <c r="AF81" i="169" s="1"/>
  <c r="AE26" i="169"/>
  <c r="AE81" i="169" s="1"/>
  <c r="AD26" i="169"/>
  <c r="AD81" i="169" s="1"/>
  <c r="AC26" i="169"/>
  <c r="AC81" i="169" s="1"/>
  <c r="AB26" i="169"/>
  <c r="AB81" i="169" s="1"/>
  <c r="AA26" i="169"/>
  <c r="AA81" i="169" s="1"/>
  <c r="Z26" i="169"/>
  <c r="Z81" i="169" s="1"/>
  <c r="Y26" i="169"/>
  <c r="X26" i="169"/>
  <c r="X81" i="169" s="1"/>
  <c r="W26" i="169"/>
  <c r="W81" i="169" s="1"/>
  <c r="V26" i="169"/>
  <c r="V81" i="169" s="1"/>
  <c r="U26" i="169"/>
  <c r="U81" i="169" s="1"/>
  <c r="T26" i="169"/>
  <c r="T81" i="169" s="1"/>
  <c r="S26" i="169"/>
  <c r="S81" i="169" s="1"/>
  <c r="R26" i="169"/>
  <c r="R81" i="169" s="1"/>
  <c r="Q26" i="169"/>
  <c r="Q81" i="169" s="1"/>
  <c r="P26" i="169"/>
  <c r="P81" i="169" s="1"/>
  <c r="O26" i="169"/>
  <c r="O81" i="169" s="1"/>
  <c r="N26" i="169"/>
  <c r="N81" i="169" s="1"/>
  <c r="M26" i="169"/>
  <c r="M81" i="169" s="1"/>
  <c r="L26" i="169"/>
  <c r="L81" i="169" s="1"/>
  <c r="K26" i="169"/>
  <c r="K81" i="169" s="1"/>
  <c r="J26" i="169"/>
  <c r="J81" i="169" s="1"/>
  <c r="I26" i="169"/>
  <c r="I81" i="169" s="1"/>
  <c r="H26" i="169"/>
  <c r="H81" i="169" s="1"/>
  <c r="G26" i="169"/>
  <c r="G81" i="169" s="1"/>
  <c r="F26" i="169"/>
  <c r="F81" i="169" s="1"/>
  <c r="E26" i="169"/>
  <c r="E81" i="169" s="1"/>
  <c r="D26" i="169"/>
  <c r="D81" i="169" s="1"/>
  <c r="C26" i="169"/>
  <c r="B26" i="169"/>
  <c r="BF25" i="169"/>
  <c r="BE25" i="169"/>
  <c r="BD25" i="169"/>
  <c r="BC25" i="169"/>
  <c r="BB25" i="169"/>
  <c r="BA25" i="169"/>
  <c r="AZ25" i="169"/>
  <c r="AY25" i="169"/>
  <c r="AX25" i="169"/>
  <c r="AW25" i="169"/>
  <c r="AV25" i="169"/>
  <c r="AU25" i="169"/>
  <c r="Z25" i="169"/>
  <c r="AT24" i="169"/>
  <c r="AS24" i="169"/>
  <c r="AR24" i="169"/>
  <c r="AQ24" i="169"/>
  <c r="AP24" i="169"/>
  <c r="AO24" i="169"/>
  <c r="AN24" i="169"/>
  <c r="AM24" i="169"/>
  <c r="AL24" i="169"/>
  <c r="AK24" i="169"/>
  <c r="G24" i="169"/>
  <c r="H24" i="169" s="1"/>
  <c r="I24" i="169" s="1"/>
  <c r="J24" i="169" s="1"/>
  <c r="F24" i="169"/>
  <c r="E24" i="169"/>
  <c r="AT23" i="169"/>
  <c r="AS23" i="169"/>
  <c r="AR23" i="169"/>
  <c r="AQ23" i="169"/>
  <c r="AP23" i="169"/>
  <c r="AO23" i="169"/>
  <c r="AN23" i="169"/>
  <c r="AM23" i="169"/>
  <c r="AL23" i="169"/>
  <c r="AK23" i="169"/>
  <c r="AJ23" i="169"/>
  <c r="AI23" i="169"/>
  <c r="AH23" i="169"/>
  <c r="AG23" i="169"/>
  <c r="AF23" i="169"/>
  <c r="AE23" i="169"/>
  <c r="AD23" i="169"/>
  <c r="AC23" i="169"/>
  <c r="AB23" i="169"/>
  <c r="AA23" i="169"/>
  <c r="Z23" i="169"/>
  <c r="Y23" i="169"/>
  <c r="X23" i="169"/>
  <c r="W23" i="169"/>
  <c r="V23" i="169"/>
  <c r="U23" i="169"/>
  <c r="T23" i="169"/>
  <c r="S23" i="169"/>
  <c r="R23" i="169"/>
  <c r="Q23" i="169"/>
  <c r="P23" i="169"/>
  <c r="O23" i="169"/>
  <c r="N23" i="169"/>
  <c r="M23" i="169"/>
  <c r="L23" i="169"/>
  <c r="K23" i="169"/>
  <c r="J23" i="169"/>
  <c r="I23" i="169"/>
  <c r="H23" i="169"/>
  <c r="G23" i="169"/>
  <c r="F23" i="169"/>
  <c r="E23" i="169"/>
  <c r="D23" i="169"/>
  <c r="AT22" i="169"/>
  <c r="AS22" i="169"/>
  <c r="AR22" i="169"/>
  <c r="AQ22" i="169"/>
  <c r="AP22" i="169"/>
  <c r="AO22" i="169"/>
  <c r="AN22" i="169"/>
  <c r="AM22" i="169"/>
  <c r="AL22" i="169"/>
  <c r="AK22" i="169"/>
  <c r="AJ22" i="169"/>
  <c r="AI22" i="169"/>
  <c r="AH22" i="169"/>
  <c r="AG22" i="169"/>
  <c r="AF22" i="169"/>
  <c r="AE22" i="169"/>
  <c r="AD22" i="169"/>
  <c r="AC22" i="169"/>
  <c r="AB22" i="169"/>
  <c r="AA22" i="169"/>
  <c r="Z22" i="169"/>
  <c r="Y22" i="169"/>
  <c r="X22" i="169"/>
  <c r="W22" i="169"/>
  <c r="V22" i="169"/>
  <c r="U22" i="169"/>
  <c r="T22" i="169"/>
  <c r="S22" i="169"/>
  <c r="R22" i="169"/>
  <c r="Q22" i="169"/>
  <c r="P22" i="169"/>
  <c r="O22" i="169"/>
  <c r="N22" i="169"/>
  <c r="M22" i="169"/>
  <c r="L22" i="169"/>
  <c r="K22" i="169"/>
  <c r="J22" i="169"/>
  <c r="I22" i="169"/>
  <c r="H22" i="169"/>
  <c r="G22" i="169"/>
  <c r="F22" i="169"/>
  <c r="E22" i="169"/>
  <c r="D22" i="169"/>
  <c r="AT19" i="169"/>
  <c r="AS19" i="169"/>
  <c r="AR19" i="169"/>
  <c r="AQ19" i="169"/>
  <c r="AP19" i="169"/>
  <c r="AO19" i="169"/>
  <c r="AN19" i="169"/>
  <c r="AM19" i="169"/>
  <c r="AL19" i="169"/>
  <c r="AK19" i="169"/>
  <c r="AT18" i="169"/>
  <c r="AS18" i="169"/>
  <c r="AR18" i="169"/>
  <c r="AR14" i="169" s="1"/>
  <c r="AQ18" i="169"/>
  <c r="AP18" i="169"/>
  <c r="AO18" i="169"/>
  <c r="AN18" i="169"/>
  <c r="AM18" i="169"/>
  <c r="AL18" i="169"/>
  <c r="AT17" i="169"/>
  <c r="AT14" i="169" s="1"/>
  <c r="AS17" i="169"/>
  <c r="AR17" i="169"/>
  <c r="AQ17" i="169"/>
  <c r="AP17" i="169"/>
  <c r="AO17" i="169"/>
  <c r="AN17" i="169"/>
  <c r="AM17" i="169"/>
  <c r="AL17" i="169"/>
  <c r="AL14" i="169" s="1"/>
  <c r="AK17" i="169"/>
  <c r="AJ17" i="169"/>
  <c r="AI17" i="169"/>
  <c r="AI25" i="169" s="1"/>
  <c r="AH17" i="169"/>
  <c r="AH25" i="169" s="1"/>
  <c r="AG17" i="169"/>
  <c r="AF17" i="169"/>
  <c r="AE17" i="169"/>
  <c r="AE25" i="169" s="1"/>
  <c r="AD17" i="169"/>
  <c r="AD25" i="169" s="1"/>
  <c r="AC17" i="169"/>
  <c r="AB17" i="169"/>
  <c r="AA17" i="169"/>
  <c r="AA25" i="169" s="1"/>
  <c r="Z17" i="169"/>
  <c r="Y17" i="169"/>
  <c r="X17" i="169"/>
  <c r="W17" i="169"/>
  <c r="W25" i="169" s="1"/>
  <c r="V17" i="169"/>
  <c r="V25" i="169" s="1"/>
  <c r="U17" i="169"/>
  <c r="T17" i="169"/>
  <c r="S17" i="169"/>
  <c r="S25" i="169" s="1"/>
  <c r="R17" i="169"/>
  <c r="R25" i="169" s="1"/>
  <c r="Q17" i="169"/>
  <c r="P17" i="169"/>
  <c r="O17" i="169"/>
  <c r="N17" i="169"/>
  <c r="M17" i="169"/>
  <c r="L17" i="169"/>
  <c r="K17" i="169"/>
  <c r="J17" i="169"/>
  <c r="I17" i="169"/>
  <c r="H17" i="169"/>
  <c r="G17" i="169"/>
  <c r="F17" i="169"/>
  <c r="F25" i="169" s="1"/>
  <c r="E17" i="169"/>
  <c r="D17" i="169"/>
  <c r="BF16" i="169"/>
  <c r="BE16" i="169"/>
  <c r="BD16" i="169"/>
  <c r="BC16" i="169"/>
  <c r="BB16" i="169"/>
  <c r="BA16" i="169"/>
  <c r="AZ16" i="169"/>
  <c r="AY16" i="169"/>
  <c r="AX16" i="169"/>
  <c r="AW16" i="169"/>
  <c r="AV16" i="169"/>
  <c r="AU16" i="169"/>
  <c r="AT16" i="169"/>
  <c r="AS16" i="169"/>
  <c r="AR16" i="169"/>
  <c r="AQ16" i="169"/>
  <c r="AP16" i="169"/>
  <c r="AO16" i="169"/>
  <c r="AN16" i="169"/>
  <c r="AM16" i="169"/>
  <c r="AL16" i="169"/>
  <c r="AK16" i="169"/>
  <c r="AJ16" i="169"/>
  <c r="AI16" i="169"/>
  <c r="AH16" i="169"/>
  <c r="AG16" i="169"/>
  <c r="AF16" i="169"/>
  <c r="AE16" i="169"/>
  <c r="AD16" i="169"/>
  <c r="AC16" i="169"/>
  <c r="AB16" i="169"/>
  <c r="AA16" i="169"/>
  <c r="Z16" i="169"/>
  <c r="Y16" i="169"/>
  <c r="X16" i="169"/>
  <c r="W16" i="169"/>
  <c r="V16" i="169"/>
  <c r="U16" i="169"/>
  <c r="T16" i="169"/>
  <c r="S16" i="169"/>
  <c r="R16" i="169"/>
  <c r="Q16" i="169"/>
  <c r="P16" i="169"/>
  <c r="O16" i="169"/>
  <c r="N16" i="169"/>
  <c r="M16" i="169"/>
  <c r="L16" i="169"/>
  <c r="K16" i="169"/>
  <c r="J16" i="169"/>
  <c r="I16" i="169"/>
  <c r="H16" i="169"/>
  <c r="G16" i="169"/>
  <c r="F16" i="169"/>
  <c r="E16" i="169"/>
  <c r="D16" i="169"/>
  <c r="BF14" i="169"/>
  <c r="BE14" i="169"/>
  <c r="BD14" i="169"/>
  <c r="BC14" i="169"/>
  <c r="BB14" i="169"/>
  <c r="BA14" i="169"/>
  <c r="AZ14" i="169"/>
  <c r="AY14" i="169"/>
  <c r="AX14" i="169"/>
  <c r="AW14" i="169"/>
  <c r="AV14" i="169"/>
  <c r="AN14" i="169"/>
  <c r="BF13" i="169"/>
  <c r="BE13" i="169"/>
  <c r="BD13" i="169"/>
  <c r="BC13" i="169"/>
  <c r="BB13" i="169"/>
  <c r="BA13" i="169"/>
  <c r="AZ13" i="169"/>
  <c r="AY13" i="169"/>
  <c r="AX13" i="169"/>
  <c r="AW13" i="169"/>
  <c r="AV13" i="169"/>
  <c r="AU13" i="169"/>
  <c r="AT12" i="169"/>
  <c r="AS12" i="169"/>
  <c r="AR12" i="169"/>
  <c r="AQ12" i="169"/>
  <c r="AP12" i="169"/>
  <c r="AO12" i="169"/>
  <c r="AN12" i="169"/>
  <c r="AM12" i="169"/>
  <c r="AL12" i="169"/>
  <c r="AK12" i="169"/>
  <c r="H11" i="169"/>
  <c r="G11" i="169"/>
  <c r="F11" i="169"/>
  <c r="E11" i="169"/>
  <c r="D11" i="169"/>
  <c r="E94" i="165"/>
  <c r="D94" i="165"/>
  <c r="F93" i="165"/>
  <c r="E90" i="165"/>
  <c r="D90" i="165"/>
  <c r="F89" i="165"/>
  <c r="F88" i="165"/>
  <c r="F87" i="165"/>
  <c r="F84" i="165"/>
  <c r="F83" i="165"/>
  <c r="E80" i="165"/>
  <c r="D80" i="165"/>
  <c r="E79" i="165"/>
  <c r="D79" i="165"/>
  <c r="F78" i="165"/>
  <c r="C78" i="165"/>
  <c r="B78" i="165"/>
  <c r="F77" i="165"/>
  <c r="C77" i="165"/>
  <c r="B77" i="165"/>
  <c r="C76" i="165"/>
  <c r="B76" i="165"/>
  <c r="F75" i="165"/>
  <c r="C75" i="165"/>
  <c r="B75" i="165"/>
  <c r="C74" i="165"/>
  <c r="B74" i="165"/>
  <c r="F73" i="165"/>
  <c r="C73" i="165"/>
  <c r="B73" i="165"/>
  <c r="C72" i="165"/>
  <c r="B72" i="165"/>
  <c r="C71" i="165"/>
  <c r="B71" i="165"/>
  <c r="C70" i="165"/>
  <c r="B70" i="165"/>
  <c r="C69" i="165"/>
  <c r="B69" i="165"/>
  <c r="C68" i="165"/>
  <c r="B68" i="165"/>
  <c r="C67" i="165"/>
  <c r="B67" i="165"/>
  <c r="C66" i="165"/>
  <c r="B66" i="165"/>
  <c r="F65" i="165"/>
  <c r="C65" i="165"/>
  <c r="B65" i="165"/>
  <c r="C64" i="165"/>
  <c r="B64" i="165"/>
  <c r="C63" i="165"/>
  <c r="B63" i="165"/>
  <c r="C62" i="165"/>
  <c r="B62" i="165"/>
  <c r="C61" i="165"/>
  <c r="B61" i="165"/>
  <c r="C60" i="165"/>
  <c r="B60" i="165"/>
  <c r="C59" i="165"/>
  <c r="B59" i="165"/>
  <c r="C58" i="165"/>
  <c r="B58" i="165"/>
  <c r="C57" i="165"/>
  <c r="B57" i="165"/>
  <c r="C56" i="165"/>
  <c r="B56" i="165"/>
  <c r="C55" i="165"/>
  <c r="B55" i="165"/>
  <c r="F54" i="165"/>
  <c r="C54" i="165"/>
  <c r="B54" i="165"/>
  <c r="C53" i="165"/>
  <c r="B53" i="165"/>
  <c r="C52" i="165"/>
  <c r="B52" i="165"/>
  <c r="C51" i="165"/>
  <c r="B51" i="165"/>
  <c r="C50" i="165"/>
  <c r="B50" i="165"/>
  <c r="C49" i="165"/>
  <c r="B49" i="165"/>
  <c r="C48" i="165"/>
  <c r="B48" i="165"/>
  <c r="C47" i="165"/>
  <c r="B47" i="165"/>
  <c r="Q46" i="165"/>
  <c r="P46" i="165"/>
  <c r="C46" i="165"/>
  <c r="B46" i="165"/>
  <c r="Q45" i="165"/>
  <c r="R45" i="165" s="1"/>
  <c r="P45" i="165"/>
  <c r="C45" i="165"/>
  <c r="B45" i="165"/>
  <c r="C44" i="165"/>
  <c r="B44" i="165"/>
  <c r="F43" i="165"/>
  <c r="C43" i="165"/>
  <c r="B43" i="165"/>
  <c r="C42" i="165"/>
  <c r="B42" i="165"/>
  <c r="F41" i="165"/>
  <c r="C41" i="165"/>
  <c r="B41" i="165"/>
  <c r="F40" i="165"/>
  <c r="C40" i="165"/>
  <c r="B40" i="165"/>
  <c r="C39" i="165"/>
  <c r="B39" i="165"/>
  <c r="C38" i="165"/>
  <c r="B38" i="165"/>
  <c r="C37" i="165"/>
  <c r="B37" i="165"/>
  <c r="C36" i="165"/>
  <c r="B36" i="165"/>
  <c r="C35" i="165"/>
  <c r="B35" i="165"/>
  <c r="F34" i="165"/>
  <c r="C34" i="165"/>
  <c r="B34" i="165"/>
  <c r="F33" i="165"/>
  <c r="C33" i="165"/>
  <c r="B33" i="165"/>
  <c r="F32" i="165"/>
  <c r="C32" i="165"/>
  <c r="B32" i="165"/>
  <c r="R31" i="165"/>
  <c r="Q31" i="165"/>
  <c r="P31" i="165"/>
  <c r="F31" i="165"/>
  <c r="C31" i="165"/>
  <c r="B31" i="165"/>
  <c r="Q30" i="165"/>
  <c r="P30" i="165"/>
  <c r="F30" i="165"/>
  <c r="C30" i="165"/>
  <c r="B30" i="165"/>
  <c r="F29" i="165"/>
  <c r="C29" i="165"/>
  <c r="B29" i="165"/>
  <c r="F28" i="165"/>
  <c r="C28" i="165"/>
  <c r="B28" i="165"/>
  <c r="F27" i="165"/>
  <c r="C27" i="165"/>
  <c r="B27" i="165"/>
  <c r="F26" i="165"/>
  <c r="C26" i="165"/>
  <c r="B26" i="165"/>
  <c r="E24" i="165"/>
  <c r="D24" i="165"/>
  <c r="F23" i="165"/>
  <c r="F22" i="165"/>
  <c r="F17" i="165"/>
  <c r="F16" i="165"/>
  <c r="O14" i="165"/>
  <c r="N14" i="165"/>
  <c r="M14" i="165"/>
  <c r="L14" i="165"/>
  <c r="K14" i="165"/>
  <c r="J14" i="165"/>
  <c r="I14" i="165"/>
  <c r="H14" i="165"/>
  <c r="G14" i="165"/>
  <c r="E13" i="165"/>
  <c r="F13" i="165" s="1"/>
  <c r="D13" i="165"/>
  <c r="F11" i="165"/>
  <c r="F10" i="165"/>
  <c r="E92" i="166"/>
  <c r="D92" i="166"/>
  <c r="E88" i="166"/>
  <c r="D88" i="166"/>
  <c r="E80" i="166"/>
  <c r="E90" i="166" s="1"/>
  <c r="D80" i="166"/>
  <c r="D90" i="166" s="1"/>
  <c r="E78" i="166"/>
  <c r="D78" i="166"/>
  <c r="E77" i="166"/>
  <c r="D77" i="166"/>
  <c r="C76" i="166"/>
  <c r="B76" i="166"/>
  <c r="C75" i="166"/>
  <c r="B75" i="166"/>
  <c r="C74" i="166"/>
  <c r="B74" i="166"/>
  <c r="C73" i="166"/>
  <c r="B73" i="166"/>
  <c r="C72" i="166"/>
  <c r="B72" i="166"/>
  <c r="C71" i="166"/>
  <c r="B71" i="166"/>
  <c r="C70" i="166"/>
  <c r="B70" i="166"/>
  <c r="C69" i="166"/>
  <c r="B69" i="166"/>
  <c r="C68" i="166"/>
  <c r="B68" i="166"/>
  <c r="C67" i="166"/>
  <c r="B67" i="166"/>
  <c r="C66" i="166"/>
  <c r="B66" i="166"/>
  <c r="C65" i="166"/>
  <c r="B65" i="166"/>
  <c r="C64" i="166"/>
  <c r="B64" i="166"/>
  <c r="C63" i="166"/>
  <c r="B63" i="166"/>
  <c r="C62" i="166"/>
  <c r="B62" i="166"/>
  <c r="C61" i="166"/>
  <c r="B61" i="166"/>
  <c r="C60" i="166"/>
  <c r="B60" i="166"/>
  <c r="C59" i="166"/>
  <c r="B59" i="166"/>
  <c r="C58" i="166"/>
  <c r="B58" i="166"/>
  <c r="C57" i="166"/>
  <c r="B57" i="166"/>
  <c r="C56" i="166"/>
  <c r="B56" i="166"/>
  <c r="C55" i="166"/>
  <c r="B55" i="166"/>
  <c r="C54" i="166"/>
  <c r="B54" i="166"/>
  <c r="C53" i="166"/>
  <c r="B53" i="166"/>
  <c r="C52" i="166"/>
  <c r="B52" i="166"/>
  <c r="C51" i="166"/>
  <c r="B51" i="166"/>
  <c r="C50" i="166"/>
  <c r="B50" i="166"/>
  <c r="C49" i="166"/>
  <c r="B49" i="166"/>
  <c r="C48" i="166"/>
  <c r="B48" i="166"/>
  <c r="C47" i="166"/>
  <c r="B47" i="166"/>
  <c r="C46" i="166"/>
  <c r="B46" i="166"/>
  <c r="C45" i="166"/>
  <c r="B45" i="166"/>
  <c r="C44" i="166"/>
  <c r="B44" i="166"/>
  <c r="C43" i="166"/>
  <c r="B43" i="166"/>
  <c r="C42" i="166"/>
  <c r="B42" i="166"/>
  <c r="C41" i="166"/>
  <c r="B41" i="166"/>
  <c r="C40" i="166"/>
  <c r="B40" i="166"/>
  <c r="C39" i="166"/>
  <c r="B39" i="166"/>
  <c r="C38" i="166"/>
  <c r="B38" i="166"/>
  <c r="C37" i="166"/>
  <c r="B37" i="166"/>
  <c r="C36" i="166"/>
  <c r="B36" i="166"/>
  <c r="C35" i="166"/>
  <c r="B35" i="166"/>
  <c r="C34" i="166"/>
  <c r="B34" i="166"/>
  <c r="C33" i="166"/>
  <c r="B33" i="166"/>
  <c r="C32" i="166"/>
  <c r="B32" i="166"/>
  <c r="C31" i="166"/>
  <c r="B31" i="166"/>
  <c r="C30" i="166"/>
  <c r="B30" i="166"/>
  <c r="R29" i="166"/>
  <c r="Q29" i="166"/>
  <c r="P29" i="166"/>
  <c r="C29" i="166"/>
  <c r="B29" i="166"/>
  <c r="P28" i="166"/>
  <c r="C28" i="166"/>
  <c r="B28" i="166"/>
  <c r="C27" i="166"/>
  <c r="B27" i="166"/>
  <c r="P26" i="166"/>
  <c r="C26" i="166"/>
  <c r="B26" i="166"/>
  <c r="C25" i="166"/>
  <c r="B25" i="166"/>
  <c r="C24" i="166"/>
  <c r="B24" i="166"/>
  <c r="D22" i="166"/>
  <c r="E21" i="166"/>
  <c r="E22" i="166" s="1"/>
  <c r="E15" i="166"/>
  <c r="D15" i="166"/>
  <c r="O14" i="166"/>
  <c r="N14" i="166"/>
  <c r="M14" i="166"/>
  <c r="L14" i="166"/>
  <c r="K14" i="166"/>
  <c r="J14" i="166"/>
  <c r="I14" i="166"/>
  <c r="H14" i="166"/>
  <c r="G14" i="166"/>
  <c r="F14" i="166"/>
  <c r="E14" i="166"/>
  <c r="D14" i="166"/>
  <c r="E13" i="166"/>
  <c r="D13" i="166"/>
  <c r="N96" i="162"/>
  <c r="J96" i="162"/>
  <c r="V95" i="162"/>
  <c r="V96" i="162" s="1"/>
  <c r="U95" i="162"/>
  <c r="U96" i="162" s="1"/>
  <c r="T95" i="162"/>
  <c r="T96" i="162" s="1"/>
  <c r="S95" i="162"/>
  <c r="S96" i="162" s="1"/>
  <c r="R95" i="162"/>
  <c r="R96" i="162" s="1"/>
  <c r="Q95" i="162"/>
  <c r="Q96" i="162" s="1"/>
  <c r="P95" i="162"/>
  <c r="P96" i="162" s="1"/>
  <c r="O95" i="162"/>
  <c r="O96" i="162" s="1"/>
  <c r="N95" i="162"/>
  <c r="M95" i="162"/>
  <c r="M96" i="162" s="1"/>
  <c r="L95" i="162"/>
  <c r="L96" i="162" s="1"/>
  <c r="K95" i="162"/>
  <c r="K96" i="162" s="1"/>
  <c r="J95" i="162"/>
  <c r="I95" i="162"/>
  <c r="I96" i="162" s="1"/>
  <c r="H95" i="162"/>
  <c r="H96" i="162" s="1"/>
  <c r="G95" i="162"/>
  <c r="G96" i="162" s="1"/>
  <c r="F95" i="162"/>
  <c r="F96" i="162" s="1"/>
  <c r="E95" i="162"/>
  <c r="E96" i="162" s="1"/>
  <c r="D95" i="162"/>
  <c r="D96" i="162" s="1"/>
  <c r="T94" i="162"/>
  <c r="K91" i="162"/>
  <c r="BB90" i="162"/>
  <c r="BA90" i="162"/>
  <c r="AV90" i="162"/>
  <c r="AU90" i="162"/>
  <c r="AT90" i="162"/>
  <c r="AS90" i="162"/>
  <c r="AR90" i="162"/>
  <c r="AQ90" i="162"/>
  <c r="AP90" i="162"/>
  <c r="AO90" i="162"/>
  <c r="AN90" i="162"/>
  <c r="AM90" i="162"/>
  <c r="AL90" i="162"/>
  <c r="AK90" i="162"/>
  <c r="AJ90" i="162"/>
  <c r="AI90" i="162"/>
  <c r="AH90" i="162"/>
  <c r="AG90" i="162"/>
  <c r="AF90" i="162"/>
  <c r="AE90" i="162"/>
  <c r="AD90" i="162"/>
  <c r="AC90" i="162"/>
  <c r="AB90" i="162"/>
  <c r="AA90" i="162"/>
  <c r="Z90" i="162"/>
  <c r="Y90" i="162"/>
  <c r="X90" i="162"/>
  <c r="W90" i="162"/>
  <c r="V90" i="162"/>
  <c r="U90" i="162"/>
  <c r="T90" i="162"/>
  <c r="S90" i="162"/>
  <c r="R90" i="162"/>
  <c r="Q90" i="162"/>
  <c r="P90" i="162"/>
  <c r="O90" i="162"/>
  <c r="N90" i="162"/>
  <c r="N91" i="162" s="1"/>
  <c r="M90" i="162"/>
  <c r="J90" i="162"/>
  <c r="I90" i="162"/>
  <c r="BF89" i="162"/>
  <c r="BE89" i="162"/>
  <c r="BD89" i="162"/>
  <c r="BC89" i="162"/>
  <c r="BB89" i="162"/>
  <c r="BA89" i="162"/>
  <c r="AZ89" i="162"/>
  <c r="AY89" i="162"/>
  <c r="AX89" i="162"/>
  <c r="AW89" i="162"/>
  <c r="AV89" i="162"/>
  <c r="AU89" i="162"/>
  <c r="AG89" i="162"/>
  <c r="AG91" i="162" s="1"/>
  <c r="U89" i="162"/>
  <c r="U91" i="162" s="1"/>
  <c r="T89" i="162"/>
  <c r="T91" i="162" s="1"/>
  <c r="S89" i="162"/>
  <c r="S91" i="162" s="1"/>
  <c r="Q89" i="162"/>
  <c r="Q91" i="162" s="1"/>
  <c r="P89" i="162"/>
  <c r="P91" i="162" s="1"/>
  <c r="O89" i="162"/>
  <c r="O91" i="162" s="1"/>
  <c r="N89" i="162"/>
  <c r="M89" i="162"/>
  <c r="M91" i="162" s="1"/>
  <c r="L89" i="162"/>
  <c r="I89" i="162"/>
  <c r="H89" i="162"/>
  <c r="H91" i="162" s="1"/>
  <c r="G89" i="162"/>
  <c r="G91" i="162" s="1"/>
  <c r="F89" i="162"/>
  <c r="E89" i="162"/>
  <c r="D89" i="162"/>
  <c r="BF88" i="162"/>
  <c r="BE88" i="162"/>
  <c r="BD88" i="162"/>
  <c r="BC88" i="162"/>
  <c r="BB88" i="162"/>
  <c r="BA88" i="162"/>
  <c r="AZ88" i="162"/>
  <c r="AY88" i="162"/>
  <c r="AX88" i="162"/>
  <c r="AW88" i="162"/>
  <c r="AV88" i="162"/>
  <c r="AU88" i="162"/>
  <c r="AT88" i="162"/>
  <c r="AS88" i="162"/>
  <c r="AR88" i="162"/>
  <c r="AQ88" i="162"/>
  <c r="AP88" i="162"/>
  <c r="AO88" i="162"/>
  <c r="AN88" i="162"/>
  <c r="AM88" i="162"/>
  <c r="AL88" i="162"/>
  <c r="AK88" i="162"/>
  <c r="AJ88" i="162"/>
  <c r="AI88" i="162"/>
  <c r="AH88" i="162"/>
  <c r="AG88" i="162"/>
  <c r="AF88" i="162"/>
  <c r="AE88" i="162"/>
  <c r="AD88" i="162"/>
  <c r="AC88" i="162"/>
  <c r="AB88" i="162"/>
  <c r="AA88" i="162"/>
  <c r="Z88" i="162"/>
  <c r="Y88" i="162"/>
  <c r="X88" i="162"/>
  <c r="W88" i="162"/>
  <c r="V88" i="162"/>
  <c r="U88" i="162"/>
  <c r="T88" i="162"/>
  <c r="S88" i="162"/>
  <c r="R88" i="162"/>
  <c r="Q88" i="162"/>
  <c r="P88" i="162"/>
  <c r="O88" i="162"/>
  <c r="N88" i="162"/>
  <c r="M88" i="162"/>
  <c r="L88" i="162"/>
  <c r="K88" i="162"/>
  <c r="J88" i="162"/>
  <c r="I88" i="162"/>
  <c r="H88" i="162"/>
  <c r="G88" i="162"/>
  <c r="F88" i="162"/>
  <c r="E88" i="162"/>
  <c r="D88" i="162"/>
  <c r="BF87" i="162"/>
  <c r="BE87" i="162"/>
  <c r="BD87" i="162"/>
  <c r="BC87" i="162"/>
  <c r="BB87" i="162"/>
  <c r="BA87" i="162"/>
  <c r="AZ87" i="162"/>
  <c r="AY87" i="162"/>
  <c r="AX87" i="162"/>
  <c r="AW87" i="162"/>
  <c r="AV87" i="162"/>
  <c r="AU87" i="162"/>
  <c r="AT87" i="162"/>
  <c r="AS87" i="162"/>
  <c r="AR87" i="162"/>
  <c r="AQ87" i="162"/>
  <c r="AP87" i="162"/>
  <c r="AO87" i="162"/>
  <c r="AN87" i="162"/>
  <c r="AM87" i="162"/>
  <c r="AL87" i="162"/>
  <c r="AK87" i="162"/>
  <c r="AJ87" i="162"/>
  <c r="AI87" i="162"/>
  <c r="AH87" i="162"/>
  <c r="AG87" i="162"/>
  <c r="AF87" i="162"/>
  <c r="AE87" i="162"/>
  <c r="AD87" i="162"/>
  <c r="AC87" i="162"/>
  <c r="AB87" i="162"/>
  <c r="AA87" i="162"/>
  <c r="Z87" i="162"/>
  <c r="Y87" i="162"/>
  <c r="X87" i="162"/>
  <c r="W87" i="162"/>
  <c r="V87" i="162"/>
  <c r="U87" i="162"/>
  <c r="T87" i="162"/>
  <c r="S87" i="162"/>
  <c r="R87" i="162"/>
  <c r="Q87" i="162"/>
  <c r="P87" i="162"/>
  <c r="O87" i="162"/>
  <c r="N87" i="162"/>
  <c r="M87" i="162"/>
  <c r="L87" i="162"/>
  <c r="K87" i="162"/>
  <c r="J87" i="162"/>
  <c r="I87" i="162"/>
  <c r="H87" i="162"/>
  <c r="G87" i="162"/>
  <c r="F87" i="162"/>
  <c r="E87" i="162"/>
  <c r="D87" i="162"/>
  <c r="BF86" i="162"/>
  <c r="BE86" i="162"/>
  <c r="BD86" i="162"/>
  <c r="BC86" i="162"/>
  <c r="BB86" i="162"/>
  <c r="BA86" i="162"/>
  <c r="AZ86" i="162"/>
  <c r="AY86" i="162"/>
  <c r="AX86" i="162"/>
  <c r="AW86" i="162"/>
  <c r="AV86" i="162"/>
  <c r="AU86" i="162"/>
  <c r="AT86" i="162"/>
  <c r="AS86" i="162"/>
  <c r="AR86" i="162"/>
  <c r="BF85" i="162"/>
  <c r="BE85" i="162"/>
  <c r="BD85" i="162"/>
  <c r="BC85" i="162"/>
  <c r="BB85" i="162"/>
  <c r="BA85" i="162"/>
  <c r="AZ85" i="162"/>
  <c r="AY85" i="162"/>
  <c r="AX85" i="162"/>
  <c r="AW85" i="162"/>
  <c r="AV85" i="162"/>
  <c r="AU85" i="162"/>
  <c r="AT85" i="162"/>
  <c r="AS85" i="162"/>
  <c r="AR85" i="162"/>
  <c r="AQ85" i="162"/>
  <c r="AP85" i="162"/>
  <c r="AO85" i="162"/>
  <c r="AN85" i="162"/>
  <c r="AM85" i="162"/>
  <c r="AL85" i="162"/>
  <c r="AK85" i="162"/>
  <c r="AJ85" i="162"/>
  <c r="AI85" i="162"/>
  <c r="AH85" i="162"/>
  <c r="AG85" i="162"/>
  <c r="AF85" i="162"/>
  <c r="AE85" i="162"/>
  <c r="AD85" i="162"/>
  <c r="AC85" i="162"/>
  <c r="AB85" i="162"/>
  <c r="AA85" i="162"/>
  <c r="Z85" i="162"/>
  <c r="Y85" i="162"/>
  <c r="X85" i="162"/>
  <c r="W85" i="162"/>
  <c r="V85" i="162"/>
  <c r="U85" i="162"/>
  <c r="T85" i="162"/>
  <c r="S85" i="162"/>
  <c r="R85" i="162"/>
  <c r="Q85" i="162"/>
  <c r="P85" i="162"/>
  <c r="O85" i="162"/>
  <c r="N85" i="162"/>
  <c r="M85" i="162"/>
  <c r="L85" i="162"/>
  <c r="K85" i="162"/>
  <c r="J85" i="162"/>
  <c r="I85" i="162"/>
  <c r="H85" i="162"/>
  <c r="G85" i="162"/>
  <c r="F85" i="162"/>
  <c r="E85" i="162"/>
  <c r="D85" i="162"/>
  <c r="BF84" i="162"/>
  <c r="BE84" i="162"/>
  <c r="BD84" i="162"/>
  <c r="BC84" i="162"/>
  <c r="BB84" i="162"/>
  <c r="BB91" i="162" s="1"/>
  <c r="BA84" i="162"/>
  <c r="AZ84" i="162"/>
  <c r="AY84" i="162"/>
  <c r="AX84" i="162"/>
  <c r="AW84" i="162"/>
  <c r="AV84" i="162"/>
  <c r="AU84" i="162"/>
  <c r="AT84" i="162"/>
  <c r="AS84" i="162"/>
  <c r="AR84" i="162"/>
  <c r="AQ84" i="162"/>
  <c r="AP84" i="162"/>
  <c r="AO84" i="162"/>
  <c r="AN84" i="162"/>
  <c r="AM84" i="162"/>
  <c r="AL84" i="162"/>
  <c r="AK84" i="162"/>
  <c r="AJ84" i="162"/>
  <c r="AI84" i="162"/>
  <c r="AH84" i="162"/>
  <c r="AG84" i="162"/>
  <c r="AF84" i="162"/>
  <c r="AE84" i="162"/>
  <c r="AD84" i="162"/>
  <c r="AC84" i="162"/>
  <c r="AB84" i="162"/>
  <c r="AA84" i="162"/>
  <c r="Z84" i="162"/>
  <c r="Y84" i="162"/>
  <c r="X84" i="162"/>
  <c r="W84" i="162"/>
  <c r="V84" i="162"/>
  <c r="U84" i="162"/>
  <c r="T84" i="162"/>
  <c r="S84" i="162"/>
  <c r="R84" i="162"/>
  <c r="Q84" i="162"/>
  <c r="P84" i="162"/>
  <c r="O84" i="162"/>
  <c r="N84" i="162"/>
  <c r="M84" i="162"/>
  <c r="L84" i="162"/>
  <c r="K84" i="162"/>
  <c r="J84" i="162"/>
  <c r="I84" i="162"/>
  <c r="H84" i="162"/>
  <c r="G84" i="162"/>
  <c r="F84" i="162"/>
  <c r="E84" i="162"/>
  <c r="D84" i="162"/>
  <c r="BF83" i="162"/>
  <c r="BF94" i="162" s="1"/>
  <c r="BE83" i="162"/>
  <c r="BE94" i="162" s="1"/>
  <c r="BD83" i="162"/>
  <c r="BD94" i="162" s="1"/>
  <c r="BC83" i="162"/>
  <c r="BC94" i="162" s="1"/>
  <c r="BB83" i="162"/>
  <c r="BB94" i="162" s="1"/>
  <c r="BA83" i="162"/>
  <c r="BA94" i="162" s="1"/>
  <c r="AZ83" i="162"/>
  <c r="AZ94" i="162" s="1"/>
  <c r="AY83" i="162"/>
  <c r="AY94" i="162" s="1"/>
  <c r="AX83" i="162"/>
  <c r="AX94" i="162" s="1"/>
  <c r="AW83" i="162"/>
  <c r="AW94" i="162" s="1"/>
  <c r="AV83" i="162"/>
  <c r="AV94" i="162" s="1"/>
  <c r="AU83" i="162"/>
  <c r="AU94" i="162" s="1"/>
  <c r="AT83" i="162"/>
  <c r="AT94" i="162" s="1"/>
  <c r="AS83" i="162"/>
  <c r="AS94" i="162" s="1"/>
  <c r="AR83" i="162"/>
  <c r="AR94" i="162" s="1"/>
  <c r="AQ83" i="162"/>
  <c r="AQ94" i="162" s="1"/>
  <c r="AP83" i="162"/>
  <c r="AP94" i="162" s="1"/>
  <c r="AO83" i="162"/>
  <c r="AO94" i="162" s="1"/>
  <c r="AN83" i="162"/>
  <c r="AN94" i="162" s="1"/>
  <c r="AM83" i="162"/>
  <c r="AM94" i="162" s="1"/>
  <c r="AL83" i="162"/>
  <c r="AL94" i="162" s="1"/>
  <c r="AK83" i="162"/>
  <c r="AK94" i="162" s="1"/>
  <c r="AJ83" i="162"/>
  <c r="AJ94" i="162" s="1"/>
  <c r="AI83" i="162"/>
  <c r="AI94" i="162" s="1"/>
  <c r="AH83" i="162"/>
  <c r="AH94" i="162" s="1"/>
  <c r="AG83" i="162"/>
  <c r="AG94" i="162" s="1"/>
  <c r="AF83" i="162"/>
  <c r="AF94" i="162" s="1"/>
  <c r="AE83" i="162"/>
  <c r="AE94" i="162" s="1"/>
  <c r="AD83" i="162"/>
  <c r="AD94" i="162" s="1"/>
  <c r="AC83" i="162"/>
  <c r="AC94" i="162" s="1"/>
  <c r="AB83" i="162"/>
  <c r="AB94" i="162" s="1"/>
  <c r="AA83" i="162"/>
  <c r="AA94" i="162" s="1"/>
  <c r="Z83" i="162"/>
  <c r="Z94" i="162" s="1"/>
  <c r="Y83" i="162"/>
  <c r="Y94" i="162" s="1"/>
  <c r="X83" i="162"/>
  <c r="X94" i="162" s="1"/>
  <c r="W83" i="162"/>
  <c r="W94" i="162" s="1"/>
  <c r="V83" i="162"/>
  <c r="V94" i="162" s="1"/>
  <c r="U83" i="162"/>
  <c r="U94" i="162" s="1"/>
  <c r="T83" i="162"/>
  <c r="S83" i="162"/>
  <c r="S94" i="162" s="1"/>
  <c r="R83" i="162"/>
  <c r="R94" i="162" s="1"/>
  <c r="Q83" i="162"/>
  <c r="Q94" i="162" s="1"/>
  <c r="P83" i="162"/>
  <c r="P94" i="162" s="1"/>
  <c r="O83" i="162"/>
  <c r="O94" i="162" s="1"/>
  <c r="N83" i="162"/>
  <c r="N94" i="162" s="1"/>
  <c r="M83" i="162"/>
  <c r="M94" i="162" s="1"/>
  <c r="L83" i="162"/>
  <c r="L94" i="162" s="1"/>
  <c r="K83" i="162"/>
  <c r="K94" i="162" s="1"/>
  <c r="J83" i="162"/>
  <c r="J94" i="162" s="1"/>
  <c r="I83" i="162"/>
  <c r="I94" i="162" s="1"/>
  <c r="H83" i="162"/>
  <c r="H94" i="162" s="1"/>
  <c r="G83" i="162"/>
  <c r="G94" i="162" s="1"/>
  <c r="F83" i="162"/>
  <c r="F94" i="162" s="1"/>
  <c r="E83" i="162"/>
  <c r="E94" i="162" s="1"/>
  <c r="D83" i="162"/>
  <c r="D94" i="162" s="1"/>
  <c r="AK80" i="162"/>
  <c r="S79" i="162"/>
  <c r="BF78" i="162"/>
  <c r="BE78" i="162"/>
  <c r="BD78" i="162"/>
  <c r="BC78" i="162"/>
  <c r="BB78" i="162"/>
  <c r="BA78" i="162"/>
  <c r="AZ78" i="162"/>
  <c r="AY78" i="162"/>
  <c r="AX78" i="162"/>
  <c r="AW78" i="162"/>
  <c r="AV78" i="162"/>
  <c r="AU78" i="162"/>
  <c r="C78" i="162"/>
  <c r="B78" i="162"/>
  <c r="BF77" i="162"/>
  <c r="BE77" i="162"/>
  <c r="BD77" i="162"/>
  <c r="BC77" i="162"/>
  <c r="BB77" i="162"/>
  <c r="BA77" i="162"/>
  <c r="AZ77" i="162"/>
  <c r="AY77" i="162"/>
  <c r="AX77" i="162"/>
  <c r="AW77" i="162"/>
  <c r="AV77" i="162"/>
  <c r="AU77" i="162"/>
  <c r="AT77" i="162"/>
  <c r="AS77" i="162"/>
  <c r="AR77" i="162"/>
  <c r="AQ77" i="162"/>
  <c r="AP77" i="162"/>
  <c r="AO77" i="162"/>
  <c r="AN77" i="162"/>
  <c r="AM77" i="162"/>
  <c r="AL77" i="162"/>
  <c r="AK77" i="162"/>
  <c r="C77" i="162"/>
  <c r="B77" i="162"/>
  <c r="BF76" i="162"/>
  <c r="BE76" i="162"/>
  <c r="BD76" i="162"/>
  <c r="BC76" i="162"/>
  <c r="BB76" i="162"/>
  <c r="BA76" i="162"/>
  <c r="AZ76" i="162"/>
  <c r="AY76" i="162"/>
  <c r="AX76" i="162"/>
  <c r="AW76" i="162"/>
  <c r="AV76" i="162"/>
  <c r="AU76" i="162"/>
  <c r="AT76" i="162"/>
  <c r="AS76" i="162"/>
  <c r="AR76" i="162"/>
  <c r="AQ76" i="162"/>
  <c r="AP76" i="162"/>
  <c r="AO76" i="162"/>
  <c r="AN76" i="162"/>
  <c r="AM76" i="162"/>
  <c r="AL76" i="162"/>
  <c r="AK76" i="162"/>
  <c r="C76" i="162"/>
  <c r="B76" i="162"/>
  <c r="BF75" i="162"/>
  <c r="BE75" i="162"/>
  <c r="BD75" i="162"/>
  <c r="BC75" i="162"/>
  <c r="BB75" i="162"/>
  <c r="BA75" i="162"/>
  <c r="AZ75" i="162"/>
  <c r="AY75" i="162"/>
  <c r="AX75" i="162"/>
  <c r="AW75" i="162"/>
  <c r="AV75" i="162"/>
  <c r="AU75" i="162"/>
  <c r="AT75" i="162"/>
  <c r="AS75" i="162"/>
  <c r="AR75" i="162"/>
  <c r="C75" i="162"/>
  <c r="B75" i="162"/>
  <c r="BF74" i="162"/>
  <c r="BE74" i="162"/>
  <c r="BD74" i="162"/>
  <c r="BC74" i="162"/>
  <c r="BB74" i="162"/>
  <c r="BA74" i="162"/>
  <c r="AZ74" i="162"/>
  <c r="AY74" i="162"/>
  <c r="AX74" i="162"/>
  <c r="AW74" i="162"/>
  <c r="AV74" i="162"/>
  <c r="AU74" i="162"/>
  <c r="AT74" i="162"/>
  <c r="AS74" i="162"/>
  <c r="AR74" i="162"/>
  <c r="AQ74" i="162"/>
  <c r="AP74" i="162"/>
  <c r="AO74" i="162"/>
  <c r="AN74" i="162"/>
  <c r="AM74" i="162"/>
  <c r="AL74" i="162"/>
  <c r="AK74" i="162"/>
  <c r="C74" i="162"/>
  <c r="B74" i="162"/>
  <c r="BF73" i="162"/>
  <c r="BE73" i="162"/>
  <c r="BD73" i="162"/>
  <c r="BC73" i="162"/>
  <c r="BB73" i="162"/>
  <c r="BA73" i="162"/>
  <c r="AZ73" i="162"/>
  <c r="AY73" i="162"/>
  <c r="AX73" i="162"/>
  <c r="AW73" i="162"/>
  <c r="AV73" i="162"/>
  <c r="AU73" i="162"/>
  <c r="AT73" i="162"/>
  <c r="AS73" i="162"/>
  <c r="AR73" i="162"/>
  <c r="AQ73" i="162"/>
  <c r="AP73" i="162"/>
  <c r="AO73" i="162"/>
  <c r="AN73" i="162"/>
  <c r="AM73" i="162"/>
  <c r="AL73" i="162"/>
  <c r="AK73" i="162"/>
  <c r="C73" i="162"/>
  <c r="B73" i="162"/>
  <c r="BF72" i="162"/>
  <c r="BE72" i="162"/>
  <c r="BD72" i="162"/>
  <c r="BC72" i="162"/>
  <c r="BB72" i="162"/>
  <c r="BA72" i="162"/>
  <c r="AZ72" i="162"/>
  <c r="AY72" i="162"/>
  <c r="AX72" i="162"/>
  <c r="AW72" i="162"/>
  <c r="AV72" i="162"/>
  <c r="AU72" i="162"/>
  <c r="AT72" i="162"/>
  <c r="AS72" i="162"/>
  <c r="AR72" i="162"/>
  <c r="AQ72" i="162"/>
  <c r="AP72" i="162"/>
  <c r="AO72" i="162"/>
  <c r="AN72" i="162"/>
  <c r="AM72" i="162"/>
  <c r="AL72" i="162"/>
  <c r="C72" i="162"/>
  <c r="B72" i="162"/>
  <c r="BF71" i="162"/>
  <c r="BE71" i="162"/>
  <c r="BD71" i="162"/>
  <c r="BC71" i="162"/>
  <c r="BB71" i="162"/>
  <c r="BA71" i="162"/>
  <c r="AZ71" i="162"/>
  <c r="AY71" i="162"/>
  <c r="AX71" i="162"/>
  <c r="AW71" i="162"/>
  <c r="AV71" i="162"/>
  <c r="AU71" i="162"/>
  <c r="AT71" i="162"/>
  <c r="AS71" i="162"/>
  <c r="AR71" i="162"/>
  <c r="AQ71" i="162"/>
  <c r="AP71" i="162"/>
  <c r="AO71" i="162"/>
  <c r="AN71" i="162"/>
  <c r="AM71" i="162"/>
  <c r="AL71" i="162"/>
  <c r="AK71" i="162"/>
  <c r="C71" i="162"/>
  <c r="B71" i="162"/>
  <c r="BF70" i="162"/>
  <c r="BE70" i="162"/>
  <c r="BD70" i="162"/>
  <c r="BC70" i="162"/>
  <c r="BB70" i="162"/>
  <c r="BA70" i="162"/>
  <c r="AZ70" i="162"/>
  <c r="AY70" i="162"/>
  <c r="AX70" i="162"/>
  <c r="AW70" i="162"/>
  <c r="AV70" i="162"/>
  <c r="AU70" i="162"/>
  <c r="AT70" i="162"/>
  <c r="AS70" i="162"/>
  <c r="AR70" i="162"/>
  <c r="AQ70" i="162"/>
  <c r="AP70" i="162"/>
  <c r="AO70" i="162"/>
  <c r="AN70" i="162"/>
  <c r="AM70" i="162"/>
  <c r="AL70" i="162"/>
  <c r="AK70" i="162"/>
  <c r="C70" i="162"/>
  <c r="B70" i="162"/>
  <c r="BF69" i="162"/>
  <c r="BE69" i="162"/>
  <c r="BD69" i="162"/>
  <c r="BC69" i="162"/>
  <c r="BB69" i="162"/>
  <c r="BA69" i="162"/>
  <c r="AZ69" i="162"/>
  <c r="AY69" i="162"/>
  <c r="AX69" i="162"/>
  <c r="AW69" i="162"/>
  <c r="AV69" i="162"/>
  <c r="AU69" i="162"/>
  <c r="AT69" i="162"/>
  <c r="AS69" i="162"/>
  <c r="AR69" i="162"/>
  <c r="AQ69" i="162"/>
  <c r="AP69" i="162"/>
  <c r="AO69" i="162"/>
  <c r="AN69" i="162"/>
  <c r="AM69" i="162"/>
  <c r="AL69" i="162"/>
  <c r="AK69" i="162"/>
  <c r="C69" i="162"/>
  <c r="B69" i="162"/>
  <c r="BF68" i="162"/>
  <c r="BE68" i="162"/>
  <c r="BD68" i="162"/>
  <c r="BC68" i="162"/>
  <c r="BB68" i="162"/>
  <c r="BA68" i="162"/>
  <c r="AZ68" i="162"/>
  <c r="AY68" i="162"/>
  <c r="AX68" i="162"/>
  <c r="AW68" i="162"/>
  <c r="AV68" i="162"/>
  <c r="AU68" i="162"/>
  <c r="AT68" i="162"/>
  <c r="AS68" i="162"/>
  <c r="AR68" i="162"/>
  <c r="AQ68" i="162"/>
  <c r="AP68" i="162"/>
  <c r="AO68" i="162"/>
  <c r="AN68" i="162"/>
  <c r="AM68" i="162"/>
  <c r="AL68" i="162"/>
  <c r="AK68" i="162"/>
  <c r="C68" i="162"/>
  <c r="B68" i="162"/>
  <c r="BF67" i="162"/>
  <c r="BE67" i="162"/>
  <c r="BD67" i="162"/>
  <c r="BC67" i="162"/>
  <c r="BB67" i="162"/>
  <c r="BA67" i="162"/>
  <c r="AZ67" i="162"/>
  <c r="AY67" i="162"/>
  <c r="AX67" i="162"/>
  <c r="AW67" i="162"/>
  <c r="AV67" i="162"/>
  <c r="AU67" i="162"/>
  <c r="AT67" i="162"/>
  <c r="AS67" i="162"/>
  <c r="AR67" i="162"/>
  <c r="AQ67" i="162"/>
  <c r="AP67" i="162"/>
  <c r="AO67" i="162"/>
  <c r="AN67" i="162"/>
  <c r="AM67" i="162"/>
  <c r="AL67" i="162"/>
  <c r="AK67" i="162"/>
  <c r="C67" i="162"/>
  <c r="B67" i="162"/>
  <c r="BF66" i="162"/>
  <c r="BE66" i="162"/>
  <c r="BD66" i="162"/>
  <c r="BC66" i="162"/>
  <c r="BB66" i="162"/>
  <c r="BA66" i="162"/>
  <c r="AZ66" i="162"/>
  <c r="AY66" i="162"/>
  <c r="AX66" i="162"/>
  <c r="AW66" i="162"/>
  <c r="AV66" i="162"/>
  <c r="AU66" i="162"/>
  <c r="AT66" i="162"/>
  <c r="AS66" i="162"/>
  <c r="AR66" i="162"/>
  <c r="AQ66" i="162"/>
  <c r="AP66" i="162"/>
  <c r="AO66" i="162"/>
  <c r="AN66" i="162"/>
  <c r="AM66" i="162"/>
  <c r="AL66" i="162"/>
  <c r="AK66" i="162"/>
  <c r="C66" i="162"/>
  <c r="B66" i="162"/>
  <c r="BF65" i="162"/>
  <c r="BE65" i="162"/>
  <c r="BD65" i="162"/>
  <c r="BC65" i="162"/>
  <c r="BB65" i="162"/>
  <c r="BA65" i="162"/>
  <c r="AZ65" i="162"/>
  <c r="AY65" i="162"/>
  <c r="AX65" i="162"/>
  <c r="AW65" i="162"/>
  <c r="AV65" i="162"/>
  <c r="AU65" i="162"/>
  <c r="AT65" i="162"/>
  <c r="AS65" i="162"/>
  <c r="AR65" i="162"/>
  <c r="AQ65" i="162"/>
  <c r="AP65" i="162"/>
  <c r="AO65" i="162"/>
  <c r="AN65" i="162"/>
  <c r="AM65" i="162"/>
  <c r="AL65" i="162"/>
  <c r="AK65" i="162"/>
  <c r="C65" i="162"/>
  <c r="B65" i="162"/>
  <c r="BF64" i="162"/>
  <c r="BE64" i="162"/>
  <c r="BD64" i="162"/>
  <c r="BC64" i="162"/>
  <c r="BB64" i="162"/>
  <c r="BA64" i="162"/>
  <c r="AZ64" i="162"/>
  <c r="AY64" i="162"/>
  <c r="AX64" i="162"/>
  <c r="AW64" i="162"/>
  <c r="AV64" i="162"/>
  <c r="AU64" i="162"/>
  <c r="AT64" i="162"/>
  <c r="AS64" i="162"/>
  <c r="AR64" i="162"/>
  <c r="AQ64" i="162"/>
  <c r="AP64" i="162"/>
  <c r="AO64" i="162"/>
  <c r="AN64" i="162"/>
  <c r="AM64" i="162"/>
  <c r="AL64" i="162"/>
  <c r="AK64" i="162"/>
  <c r="C64" i="162"/>
  <c r="B64" i="162"/>
  <c r="BF63" i="162"/>
  <c r="BE63" i="162"/>
  <c r="BD63" i="162"/>
  <c r="BC63" i="162"/>
  <c r="BB63" i="162"/>
  <c r="BA63" i="162"/>
  <c r="AZ63" i="162"/>
  <c r="AY63" i="162"/>
  <c r="AX63" i="162"/>
  <c r="AW63" i="162"/>
  <c r="AV63" i="162"/>
  <c r="AU63" i="162"/>
  <c r="AT63" i="162"/>
  <c r="AS63" i="162"/>
  <c r="AR63" i="162"/>
  <c r="AQ63" i="162"/>
  <c r="AP63" i="162"/>
  <c r="AO63" i="162"/>
  <c r="AN63" i="162"/>
  <c r="AM63" i="162"/>
  <c r="AL63" i="162"/>
  <c r="AK63" i="162"/>
  <c r="C63" i="162"/>
  <c r="B63" i="162"/>
  <c r="BF62" i="162"/>
  <c r="BE62" i="162"/>
  <c r="BD62" i="162"/>
  <c r="BC62" i="162"/>
  <c r="BB62" i="162"/>
  <c r="BA62" i="162"/>
  <c r="AZ62" i="162"/>
  <c r="AY62" i="162"/>
  <c r="AX62" i="162"/>
  <c r="AW62" i="162"/>
  <c r="AV62" i="162"/>
  <c r="AU62" i="162"/>
  <c r="AT62" i="162"/>
  <c r="AS62" i="162"/>
  <c r="AR62" i="162"/>
  <c r="AQ62" i="162"/>
  <c r="AP62" i="162"/>
  <c r="AO62" i="162"/>
  <c r="AN62" i="162"/>
  <c r="AM62" i="162"/>
  <c r="AL62" i="162"/>
  <c r="AK62" i="162"/>
  <c r="C62" i="162"/>
  <c r="B62" i="162"/>
  <c r="BF61" i="162"/>
  <c r="BE61" i="162"/>
  <c r="BD61" i="162"/>
  <c r="BC61" i="162"/>
  <c r="BB61" i="162"/>
  <c r="BA61" i="162"/>
  <c r="AZ61" i="162"/>
  <c r="AY61" i="162"/>
  <c r="AX61" i="162"/>
  <c r="AW61" i="162"/>
  <c r="AV61" i="162"/>
  <c r="AU61" i="162"/>
  <c r="AT61" i="162"/>
  <c r="AS61" i="162"/>
  <c r="AR61" i="162"/>
  <c r="AQ61" i="162"/>
  <c r="AP61" i="162"/>
  <c r="AO61" i="162"/>
  <c r="AN61" i="162"/>
  <c r="AM61" i="162"/>
  <c r="AL61" i="162"/>
  <c r="AK61" i="162"/>
  <c r="C61" i="162"/>
  <c r="B61" i="162"/>
  <c r="BF60" i="162"/>
  <c r="BE60" i="162"/>
  <c r="BD60" i="162"/>
  <c r="BC60" i="162"/>
  <c r="BB60" i="162"/>
  <c r="BA60" i="162"/>
  <c r="AZ60" i="162"/>
  <c r="AY60" i="162"/>
  <c r="AX60" i="162"/>
  <c r="AW60" i="162"/>
  <c r="AV60" i="162"/>
  <c r="AU60" i="162"/>
  <c r="AT60" i="162"/>
  <c r="AS60" i="162"/>
  <c r="AR60" i="162"/>
  <c r="AQ60" i="162"/>
  <c r="AP60" i="162"/>
  <c r="AO60" i="162"/>
  <c r="AN60" i="162"/>
  <c r="AM60" i="162"/>
  <c r="AL60" i="162"/>
  <c r="AK60" i="162"/>
  <c r="C60" i="162"/>
  <c r="B60" i="162"/>
  <c r="BF59" i="162"/>
  <c r="BE59" i="162"/>
  <c r="BD59" i="162"/>
  <c r="BC59" i="162"/>
  <c r="BB59" i="162"/>
  <c r="BA59" i="162"/>
  <c r="AZ59" i="162"/>
  <c r="AY59" i="162"/>
  <c r="AX59" i="162"/>
  <c r="AW59" i="162"/>
  <c r="AV59" i="162"/>
  <c r="AU59" i="162"/>
  <c r="AT59" i="162"/>
  <c r="AS59" i="162"/>
  <c r="AR59" i="162"/>
  <c r="AQ59" i="162"/>
  <c r="AP59" i="162"/>
  <c r="AO59" i="162"/>
  <c r="AN59" i="162"/>
  <c r="AM59" i="162"/>
  <c r="AL59" i="162"/>
  <c r="AK59" i="162"/>
  <c r="C59" i="162"/>
  <c r="B59" i="162"/>
  <c r="BF58" i="162"/>
  <c r="BE58" i="162"/>
  <c r="BD58" i="162"/>
  <c r="BC58" i="162"/>
  <c r="BB58" i="162"/>
  <c r="BA58" i="162"/>
  <c r="AZ58" i="162"/>
  <c r="AY58" i="162"/>
  <c r="AX58" i="162"/>
  <c r="AW58" i="162"/>
  <c r="AV58" i="162"/>
  <c r="AU58" i="162"/>
  <c r="AT58" i="162"/>
  <c r="AS58" i="162"/>
  <c r="AR58" i="162"/>
  <c r="AQ58" i="162"/>
  <c r="AP58" i="162"/>
  <c r="AO58" i="162"/>
  <c r="AN58" i="162"/>
  <c r="AM58" i="162"/>
  <c r="AL58" i="162"/>
  <c r="AK58" i="162"/>
  <c r="C58" i="162"/>
  <c r="B58" i="162"/>
  <c r="BF57" i="162"/>
  <c r="BE57" i="162"/>
  <c r="BD57" i="162"/>
  <c r="BC57" i="162"/>
  <c r="BB57" i="162"/>
  <c r="BA57" i="162"/>
  <c r="AZ57" i="162"/>
  <c r="AY57" i="162"/>
  <c r="AX57" i="162"/>
  <c r="AW57" i="162"/>
  <c r="AV57" i="162"/>
  <c r="AU57" i="162"/>
  <c r="AT57" i="162"/>
  <c r="AS57" i="162"/>
  <c r="AR57" i="162"/>
  <c r="AQ57" i="162"/>
  <c r="AP57" i="162"/>
  <c r="AO57" i="162"/>
  <c r="AN57" i="162"/>
  <c r="AM57" i="162"/>
  <c r="AL57" i="162"/>
  <c r="AK57" i="162"/>
  <c r="C57" i="162"/>
  <c r="B57" i="162"/>
  <c r="BF56" i="162"/>
  <c r="BF80" i="162" s="1"/>
  <c r="BE56" i="162"/>
  <c r="BE80" i="162" s="1"/>
  <c r="BD56" i="162"/>
  <c r="BD80" i="162" s="1"/>
  <c r="BC56" i="162"/>
  <c r="BC80" i="162" s="1"/>
  <c r="BB56" i="162"/>
  <c r="BB80" i="162" s="1"/>
  <c r="BA56" i="162"/>
  <c r="BA80" i="162" s="1"/>
  <c r="AZ56" i="162"/>
  <c r="AZ80" i="162" s="1"/>
  <c r="AY56" i="162"/>
  <c r="AY80" i="162" s="1"/>
  <c r="AX56" i="162"/>
  <c r="AX80" i="162" s="1"/>
  <c r="AW56" i="162"/>
  <c r="AW80" i="162" s="1"/>
  <c r="AV56" i="162"/>
  <c r="AV80" i="162" s="1"/>
  <c r="AU56" i="162"/>
  <c r="AU80" i="162" s="1"/>
  <c r="AT56" i="162"/>
  <c r="AT80" i="162" s="1"/>
  <c r="AS56" i="162"/>
  <c r="AS80" i="162" s="1"/>
  <c r="AR56" i="162"/>
  <c r="AR80" i="162" s="1"/>
  <c r="AQ56" i="162"/>
  <c r="AQ80" i="162" s="1"/>
  <c r="AP56" i="162"/>
  <c r="AP80" i="162" s="1"/>
  <c r="AO56" i="162"/>
  <c r="AO80" i="162" s="1"/>
  <c r="AN56" i="162"/>
  <c r="AN80" i="162" s="1"/>
  <c r="AM56" i="162"/>
  <c r="AM80" i="162" s="1"/>
  <c r="AL56" i="162"/>
  <c r="AL80" i="162" s="1"/>
  <c r="AK56" i="162"/>
  <c r="C56" i="162"/>
  <c r="B56" i="162"/>
  <c r="BF55" i="162"/>
  <c r="BE55" i="162"/>
  <c r="BD55" i="162"/>
  <c r="BC55" i="162"/>
  <c r="BB55" i="162"/>
  <c r="BA55" i="162"/>
  <c r="AZ55" i="162"/>
  <c r="AY55" i="162"/>
  <c r="AX55" i="162"/>
  <c r="AW55" i="162"/>
  <c r="AV55" i="162"/>
  <c r="AU55" i="162"/>
  <c r="AT55" i="162"/>
  <c r="AS55" i="162"/>
  <c r="AR55" i="162"/>
  <c r="AQ55" i="162"/>
  <c r="AP55" i="162"/>
  <c r="AO55" i="162"/>
  <c r="AN55" i="162"/>
  <c r="AM55" i="162"/>
  <c r="C55" i="162"/>
  <c r="B55" i="162"/>
  <c r="BF54" i="162"/>
  <c r="BE54" i="162"/>
  <c r="BD54" i="162"/>
  <c r="BC54" i="162"/>
  <c r="BB54" i="162"/>
  <c r="BA54" i="162"/>
  <c r="AZ54" i="162"/>
  <c r="AY54" i="162"/>
  <c r="AX54" i="162"/>
  <c r="AW54" i="162"/>
  <c r="AV54" i="162"/>
  <c r="AU54" i="162"/>
  <c r="AT54" i="162"/>
  <c r="AS54" i="162"/>
  <c r="AR54" i="162"/>
  <c r="AQ54" i="162"/>
  <c r="AP54" i="162"/>
  <c r="AO54" i="162"/>
  <c r="AN54" i="162"/>
  <c r="AM54" i="162"/>
  <c r="AL54" i="162"/>
  <c r="AK54" i="162"/>
  <c r="C54" i="162"/>
  <c r="B54" i="162"/>
  <c r="BF53" i="162"/>
  <c r="BE53" i="162"/>
  <c r="BD53" i="162"/>
  <c r="BC53" i="162"/>
  <c r="BB53" i="162"/>
  <c r="BA53" i="162"/>
  <c r="AZ53" i="162"/>
  <c r="AY53" i="162"/>
  <c r="AX53" i="162"/>
  <c r="AW53" i="162"/>
  <c r="AV53" i="162"/>
  <c r="AU53" i="162"/>
  <c r="AT53" i="162"/>
  <c r="AS53" i="162"/>
  <c r="AR53" i="162"/>
  <c r="AQ53" i="162"/>
  <c r="AP53" i="162"/>
  <c r="AO53" i="162"/>
  <c r="AN53" i="162"/>
  <c r="AM53" i="162"/>
  <c r="AL53" i="162"/>
  <c r="AK53" i="162"/>
  <c r="C53" i="162"/>
  <c r="B53" i="162"/>
  <c r="BF52" i="162"/>
  <c r="BE52" i="162"/>
  <c r="BD52" i="162"/>
  <c r="BC52" i="162"/>
  <c r="BB52" i="162"/>
  <c r="BA52" i="162"/>
  <c r="AZ52" i="162"/>
  <c r="AY52" i="162"/>
  <c r="AX52" i="162"/>
  <c r="AW52" i="162"/>
  <c r="AV52" i="162"/>
  <c r="AU52" i="162"/>
  <c r="AT52" i="162"/>
  <c r="AS52" i="162"/>
  <c r="AR52" i="162"/>
  <c r="AQ52" i="162"/>
  <c r="AP52" i="162"/>
  <c r="AO52" i="162"/>
  <c r="AN52" i="162"/>
  <c r="AM52" i="162"/>
  <c r="AL52" i="162"/>
  <c r="AK52" i="162"/>
  <c r="C52" i="162"/>
  <c r="B52" i="162"/>
  <c r="BF51" i="162"/>
  <c r="BE51" i="162"/>
  <c r="BD51" i="162"/>
  <c r="BC51" i="162"/>
  <c r="BB51" i="162"/>
  <c r="BA51" i="162"/>
  <c r="AZ51" i="162"/>
  <c r="AY51" i="162"/>
  <c r="AX51" i="162"/>
  <c r="AW51" i="162"/>
  <c r="AV51" i="162"/>
  <c r="AU51" i="162"/>
  <c r="AT51" i="162"/>
  <c r="AS51" i="162"/>
  <c r="AR51" i="162"/>
  <c r="AQ51" i="162"/>
  <c r="AP51" i="162"/>
  <c r="AO51" i="162"/>
  <c r="AN51" i="162"/>
  <c r="AM51" i="162"/>
  <c r="AL51" i="162"/>
  <c r="AK51" i="162"/>
  <c r="C51" i="162"/>
  <c r="B51" i="162"/>
  <c r="BF50" i="162"/>
  <c r="BE50" i="162"/>
  <c r="BD50" i="162"/>
  <c r="BC50" i="162"/>
  <c r="BB50" i="162"/>
  <c r="BA50" i="162"/>
  <c r="AZ50" i="162"/>
  <c r="AY50" i="162"/>
  <c r="AX50" i="162"/>
  <c r="AW50" i="162"/>
  <c r="AV50" i="162"/>
  <c r="AU50" i="162"/>
  <c r="AT50" i="162"/>
  <c r="AS50" i="162"/>
  <c r="AR50" i="162"/>
  <c r="AQ50" i="162"/>
  <c r="AP50" i="162"/>
  <c r="AO50" i="162"/>
  <c r="AN50" i="162"/>
  <c r="AM50" i="162"/>
  <c r="AL50" i="162"/>
  <c r="AK50" i="162"/>
  <c r="C50" i="162"/>
  <c r="B50" i="162"/>
  <c r="BF49" i="162"/>
  <c r="BE49" i="162"/>
  <c r="BD49" i="162"/>
  <c r="BC49" i="162"/>
  <c r="BB49" i="162"/>
  <c r="BA49" i="162"/>
  <c r="AZ49" i="162"/>
  <c r="AY49" i="162"/>
  <c r="AX49" i="162"/>
  <c r="AW49" i="162"/>
  <c r="AV49" i="162"/>
  <c r="AU49" i="162"/>
  <c r="AT49" i="162"/>
  <c r="AS49" i="162"/>
  <c r="AR49" i="162"/>
  <c r="AQ49" i="162"/>
  <c r="AP49" i="162"/>
  <c r="AO49" i="162"/>
  <c r="AN49" i="162"/>
  <c r="AM49" i="162"/>
  <c r="AL49" i="162"/>
  <c r="AK49" i="162"/>
  <c r="C49" i="162"/>
  <c r="B49" i="162"/>
  <c r="BF48" i="162"/>
  <c r="BE48" i="162"/>
  <c r="BD48" i="162"/>
  <c r="BC48" i="162"/>
  <c r="BB48" i="162"/>
  <c r="BA48" i="162"/>
  <c r="AZ48" i="162"/>
  <c r="AY48" i="162"/>
  <c r="AX48" i="162"/>
  <c r="AW48" i="162"/>
  <c r="AV48" i="162"/>
  <c r="AU48" i="162"/>
  <c r="AT48" i="162"/>
  <c r="AS48" i="162"/>
  <c r="AR48" i="162"/>
  <c r="AQ48" i="162"/>
  <c r="AP48" i="162"/>
  <c r="AO48" i="162"/>
  <c r="AN48" i="162"/>
  <c r="AM48" i="162"/>
  <c r="AL48" i="162"/>
  <c r="AK48" i="162"/>
  <c r="C48" i="162"/>
  <c r="B48" i="162"/>
  <c r="BF47" i="162"/>
  <c r="BE47" i="162"/>
  <c r="BD47" i="162"/>
  <c r="BC47" i="162"/>
  <c r="BB47" i="162"/>
  <c r="BA47" i="162"/>
  <c r="AZ47" i="162"/>
  <c r="AY47" i="162"/>
  <c r="AX47" i="162"/>
  <c r="AW47" i="162"/>
  <c r="AV47" i="162"/>
  <c r="AU47" i="162"/>
  <c r="AT47" i="162"/>
  <c r="AS47" i="162"/>
  <c r="AR47" i="162"/>
  <c r="AQ47" i="162"/>
  <c r="AP47" i="162"/>
  <c r="AO47" i="162"/>
  <c r="AN47" i="162"/>
  <c r="AM47" i="162"/>
  <c r="AL47" i="162"/>
  <c r="AK47" i="162"/>
  <c r="C47" i="162"/>
  <c r="B47" i="162"/>
  <c r="BF46" i="162"/>
  <c r="BE46" i="162"/>
  <c r="BD46" i="162"/>
  <c r="BC46" i="162"/>
  <c r="BB46" i="162"/>
  <c r="BA46" i="162"/>
  <c r="AZ46" i="162"/>
  <c r="AY46" i="162"/>
  <c r="AX46" i="162"/>
  <c r="AW46" i="162"/>
  <c r="AV46" i="162"/>
  <c r="AU46" i="162"/>
  <c r="AT46" i="162"/>
  <c r="AS46" i="162"/>
  <c r="AR46" i="162"/>
  <c r="AQ46" i="162"/>
  <c r="AP46" i="162"/>
  <c r="AO46" i="162"/>
  <c r="AN46" i="162"/>
  <c r="AM46" i="162"/>
  <c r="AL46" i="162"/>
  <c r="AK46" i="162"/>
  <c r="C46" i="162"/>
  <c r="B46" i="162"/>
  <c r="BF45" i="162"/>
  <c r="BE45" i="162"/>
  <c r="BD45" i="162"/>
  <c r="BC45" i="162"/>
  <c r="BB45" i="162"/>
  <c r="BA45" i="162"/>
  <c r="AZ45" i="162"/>
  <c r="AY45" i="162"/>
  <c r="AX45" i="162"/>
  <c r="AW45" i="162"/>
  <c r="AV45" i="162"/>
  <c r="AU45" i="162"/>
  <c r="AT45" i="162"/>
  <c r="AS45" i="162"/>
  <c r="AR45" i="162"/>
  <c r="AQ45" i="162"/>
  <c r="AP45" i="162"/>
  <c r="AO45" i="162"/>
  <c r="AN45" i="162"/>
  <c r="AM45" i="162"/>
  <c r="AL45" i="162"/>
  <c r="AK45" i="162"/>
  <c r="C45" i="162"/>
  <c r="B45" i="162"/>
  <c r="BF44" i="162"/>
  <c r="BE44" i="162"/>
  <c r="BD44" i="162"/>
  <c r="BC44" i="162"/>
  <c r="BB44" i="162"/>
  <c r="BA44" i="162"/>
  <c r="AZ44" i="162"/>
  <c r="AY44" i="162"/>
  <c r="AX44" i="162"/>
  <c r="AW44" i="162"/>
  <c r="AV44" i="162"/>
  <c r="AU44" i="162"/>
  <c r="AT44" i="162"/>
  <c r="AS44" i="162"/>
  <c r="AR44" i="162"/>
  <c r="C44" i="162"/>
  <c r="B44" i="162"/>
  <c r="BF43" i="162"/>
  <c r="BE43" i="162"/>
  <c r="BD43" i="162"/>
  <c r="BC43" i="162"/>
  <c r="BB43" i="162"/>
  <c r="BA43" i="162"/>
  <c r="AZ43" i="162"/>
  <c r="AY43" i="162"/>
  <c r="AX43" i="162"/>
  <c r="AW43" i="162"/>
  <c r="AV43" i="162"/>
  <c r="AU43" i="162"/>
  <c r="AT43" i="162"/>
  <c r="AS43" i="162"/>
  <c r="AR43" i="162"/>
  <c r="AQ43" i="162"/>
  <c r="AP43" i="162"/>
  <c r="AO43" i="162"/>
  <c r="AN43" i="162"/>
  <c r="AM43" i="162"/>
  <c r="AL43" i="162"/>
  <c r="AK43" i="162"/>
  <c r="C43" i="162"/>
  <c r="B43" i="162"/>
  <c r="BF42" i="162"/>
  <c r="BE42" i="162"/>
  <c r="BD42" i="162"/>
  <c r="BC42" i="162"/>
  <c r="BB42" i="162"/>
  <c r="BA42" i="162"/>
  <c r="AZ42" i="162"/>
  <c r="AY42" i="162"/>
  <c r="AX42" i="162"/>
  <c r="AW42" i="162"/>
  <c r="AV42" i="162"/>
  <c r="AU42" i="162"/>
  <c r="AT42" i="162"/>
  <c r="AS42" i="162"/>
  <c r="AR42" i="162"/>
  <c r="AQ42" i="162"/>
  <c r="AP42" i="162"/>
  <c r="AO42" i="162"/>
  <c r="AN42" i="162"/>
  <c r="AM42" i="162"/>
  <c r="AL42" i="162"/>
  <c r="AK42" i="162"/>
  <c r="C42" i="162"/>
  <c r="B42" i="162"/>
  <c r="BF41" i="162"/>
  <c r="BE41" i="162"/>
  <c r="BD41" i="162"/>
  <c r="BC41" i="162"/>
  <c r="BB41" i="162"/>
  <c r="BA41" i="162"/>
  <c r="AZ41" i="162"/>
  <c r="AY41" i="162"/>
  <c r="AX41" i="162"/>
  <c r="AW41" i="162"/>
  <c r="AV41" i="162"/>
  <c r="AU41" i="162"/>
  <c r="AT41" i="162"/>
  <c r="AS41" i="162"/>
  <c r="C41" i="162"/>
  <c r="B41" i="162"/>
  <c r="BF40" i="162"/>
  <c r="BE40" i="162"/>
  <c r="BD40" i="162"/>
  <c r="BC40" i="162"/>
  <c r="BB40" i="162"/>
  <c r="BA40" i="162"/>
  <c r="AZ40" i="162"/>
  <c r="AY40" i="162"/>
  <c r="AX40" i="162"/>
  <c r="AW40" i="162"/>
  <c r="AV40" i="162"/>
  <c r="AU40" i="162"/>
  <c r="AT40" i="162"/>
  <c r="AS40" i="162"/>
  <c r="AR40" i="162"/>
  <c r="AQ40" i="162"/>
  <c r="AP40" i="162"/>
  <c r="AO40" i="162"/>
  <c r="AN40" i="162"/>
  <c r="AM40" i="162"/>
  <c r="AL40" i="162"/>
  <c r="AK40" i="162"/>
  <c r="C40" i="162"/>
  <c r="B40" i="162"/>
  <c r="BF39" i="162"/>
  <c r="BE39" i="162"/>
  <c r="BD39" i="162"/>
  <c r="BC39" i="162"/>
  <c r="BB39" i="162"/>
  <c r="BA39" i="162"/>
  <c r="AZ39" i="162"/>
  <c r="AY39" i="162"/>
  <c r="AX39" i="162"/>
  <c r="AW39" i="162"/>
  <c r="AV39" i="162"/>
  <c r="AU39" i="162"/>
  <c r="AT39" i="162"/>
  <c r="AS39" i="162"/>
  <c r="AR39" i="162"/>
  <c r="AQ39" i="162"/>
  <c r="AP39" i="162"/>
  <c r="AO39" i="162"/>
  <c r="AN39" i="162"/>
  <c r="AM39" i="162"/>
  <c r="AL39" i="162"/>
  <c r="AK39" i="162"/>
  <c r="C39" i="162"/>
  <c r="B39" i="162"/>
  <c r="BF38" i="162"/>
  <c r="BE38" i="162"/>
  <c r="BD38" i="162"/>
  <c r="BC38" i="162"/>
  <c r="BB38" i="162"/>
  <c r="BA38" i="162"/>
  <c r="AZ38" i="162"/>
  <c r="AY38" i="162"/>
  <c r="AX38" i="162"/>
  <c r="AW38" i="162"/>
  <c r="AV38" i="162"/>
  <c r="AU38" i="162"/>
  <c r="AT38" i="162"/>
  <c r="AS38" i="162"/>
  <c r="AR38" i="162"/>
  <c r="AQ38" i="162"/>
  <c r="AP38" i="162"/>
  <c r="AO38" i="162"/>
  <c r="AN38" i="162"/>
  <c r="AM38" i="162"/>
  <c r="AL38" i="162"/>
  <c r="AK38" i="162"/>
  <c r="C38" i="162"/>
  <c r="B38" i="162"/>
  <c r="BF37" i="162"/>
  <c r="BE37" i="162"/>
  <c r="BD37" i="162"/>
  <c r="BC37" i="162"/>
  <c r="BB37" i="162"/>
  <c r="BA37" i="162"/>
  <c r="AZ37" i="162"/>
  <c r="AY37" i="162"/>
  <c r="AX37" i="162"/>
  <c r="AW37" i="162"/>
  <c r="AV37" i="162"/>
  <c r="AU37" i="162"/>
  <c r="AT37" i="162"/>
  <c r="AS37" i="162"/>
  <c r="AR37" i="162"/>
  <c r="AQ37" i="162"/>
  <c r="AP37" i="162"/>
  <c r="AO37" i="162"/>
  <c r="AN37" i="162"/>
  <c r="AM37" i="162"/>
  <c r="AL37" i="162"/>
  <c r="AK37" i="162"/>
  <c r="AJ37" i="162"/>
  <c r="AI37" i="162"/>
  <c r="AH37" i="162"/>
  <c r="AG37" i="162"/>
  <c r="AF37" i="162"/>
  <c r="AE37" i="162"/>
  <c r="AD37" i="162"/>
  <c r="AC37" i="162"/>
  <c r="C37" i="162"/>
  <c r="B37" i="162"/>
  <c r="BF36" i="162"/>
  <c r="BE36" i="162"/>
  <c r="BD36" i="162"/>
  <c r="BC36" i="162"/>
  <c r="BB36" i="162"/>
  <c r="BA36" i="162"/>
  <c r="AZ36" i="162"/>
  <c r="AY36" i="162"/>
  <c r="AX36" i="162"/>
  <c r="AW36" i="162"/>
  <c r="AV36" i="162"/>
  <c r="AU36" i="162"/>
  <c r="AT36" i="162"/>
  <c r="AS36" i="162"/>
  <c r="AR36" i="162"/>
  <c r="AQ36" i="162"/>
  <c r="AP36" i="162"/>
  <c r="AO36" i="162"/>
  <c r="AN36" i="162"/>
  <c r="AM36" i="162"/>
  <c r="AL36" i="162"/>
  <c r="AK36" i="162"/>
  <c r="AJ36" i="162"/>
  <c r="AI36" i="162"/>
  <c r="AH36" i="162"/>
  <c r="AG36" i="162"/>
  <c r="AF36" i="162"/>
  <c r="AE36" i="162"/>
  <c r="AD36" i="162"/>
  <c r="AC36" i="162"/>
  <c r="C36" i="162"/>
  <c r="B36" i="162"/>
  <c r="BF35" i="162"/>
  <c r="BE35" i="162"/>
  <c r="BD35" i="162"/>
  <c r="BC35" i="162"/>
  <c r="BB35" i="162"/>
  <c r="BA35" i="162"/>
  <c r="AZ35" i="162"/>
  <c r="AY35" i="162"/>
  <c r="AX35" i="162"/>
  <c r="AW35" i="162"/>
  <c r="AV35" i="162"/>
  <c r="AU35" i="162"/>
  <c r="AT35" i="162"/>
  <c r="AS35" i="162"/>
  <c r="AR35" i="162"/>
  <c r="AQ35" i="162"/>
  <c r="AP35" i="162"/>
  <c r="AO35" i="162"/>
  <c r="AN35" i="162"/>
  <c r="AM35" i="162"/>
  <c r="AL35" i="162"/>
  <c r="AK35" i="162"/>
  <c r="AJ35" i="162"/>
  <c r="AI35" i="162"/>
  <c r="AH35" i="162"/>
  <c r="C35" i="162"/>
  <c r="B35" i="162"/>
  <c r="BF34" i="162"/>
  <c r="BE34" i="162"/>
  <c r="BD34" i="162"/>
  <c r="BC34" i="162"/>
  <c r="BB34" i="162"/>
  <c r="BA34" i="162"/>
  <c r="AZ34" i="162"/>
  <c r="AY34" i="162"/>
  <c r="AX34" i="162"/>
  <c r="AW34" i="162"/>
  <c r="AV34" i="162"/>
  <c r="AU34" i="162"/>
  <c r="AT34" i="162"/>
  <c r="AS34" i="162"/>
  <c r="AR34" i="162"/>
  <c r="AQ34" i="162"/>
  <c r="AP34" i="162"/>
  <c r="AO34" i="162"/>
  <c r="AN34" i="162"/>
  <c r="AM34" i="162"/>
  <c r="AL34" i="162"/>
  <c r="AK34" i="162"/>
  <c r="AJ34" i="162"/>
  <c r="AI34" i="162"/>
  <c r="AH34" i="162"/>
  <c r="AG34" i="162"/>
  <c r="AF34" i="162"/>
  <c r="AE34" i="162"/>
  <c r="AD34" i="162"/>
  <c r="AC34" i="162"/>
  <c r="C34" i="162"/>
  <c r="B34" i="162"/>
  <c r="BF33" i="162"/>
  <c r="BE33" i="162"/>
  <c r="BD33" i="162"/>
  <c r="BC33" i="162"/>
  <c r="BB33" i="162"/>
  <c r="BA33" i="162"/>
  <c r="AZ33" i="162"/>
  <c r="AY33" i="162"/>
  <c r="AX33" i="162"/>
  <c r="AW33" i="162"/>
  <c r="AV33" i="162"/>
  <c r="AU33" i="162"/>
  <c r="AT33" i="162"/>
  <c r="AS33" i="162"/>
  <c r="AR33" i="162"/>
  <c r="AQ33" i="162"/>
  <c r="AP33" i="162"/>
  <c r="AO33" i="162"/>
  <c r="AN33" i="162"/>
  <c r="AM33" i="162"/>
  <c r="AL33" i="162"/>
  <c r="AK33" i="162"/>
  <c r="AJ33" i="162"/>
  <c r="AI33" i="162"/>
  <c r="AH33" i="162"/>
  <c r="AG33" i="162"/>
  <c r="AF33" i="162"/>
  <c r="AE33" i="162"/>
  <c r="AD33" i="162"/>
  <c r="AC33" i="162"/>
  <c r="AB33" i="162"/>
  <c r="AA33" i="162"/>
  <c r="Z33" i="162"/>
  <c r="Y33" i="162"/>
  <c r="X33" i="162"/>
  <c r="T33" i="162"/>
  <c r="S33" i="162"/>
  <c r="C33" i="162"/>
  <c r="B33" i="162"/>
  <c r="BF32" i="162"/>
  <c r="BE32" i="162"/>
  <c r="BD32" i="162"/>
  <c r="BC32" i="162"/>
  <c r="BB32" i="162"/>
  <c r="BA32" i="162"/>
  <c r="AZ32" i="162"/>
  <c r="AY32" i="162"/>
  <c r="AX32" i="162"/>
  <c r="AW32" i="162"/>
  <c r="AV32" i="162"/>
  <c r="AU32" i="162"/>
  <c r="AT32" i="162"/>
  <c r="C32" i="162"/>
  <c r="B32" i="162"/>
  <c r="BF31" i="162"/>
  <c r="BE31" i="162"/>
  <c r="BD31" i="162"/>
  <c r="BC31" i="162"/>
  <c r="BB31" i="162"/>
  <c r="BA31" i="162"/>
  <c r="AZ31" i="162"/>
  <c r="AY31" i="162"/>
  <c r="AX31" i="162"/>
  <c r="AW31" i="162"/>
  <c r="AV31" i="162"/>
  <c r="AU31" i="162"/>
  <c r="AT31" i="162"/>
  <c r="AS31" i="162"/>
  <c r="AR31" i="162"/>
  <c r="AQ31" i="162"/>
  <c r="AP31" i="162"/>
  <c r="AO31" i="162"/>
  <c r="AN31" i="162"/>
  <c r="AM31" i="162"/>
  <c r="AL31" i="162"/>
  <c r="AK31" i="162"/>
  <c r="AJ31" i="162"/>
  <c r="AI31" i="162"/>
  <c r="AH31" i="162"/>
  <c r="AG31" i="162"/>
  <c r="AF31" i="162"/>
  <c r="AE31" i="162"/>
  <c r="AD31" i="162"/>
  <c r="AC31" i="162"/>
  <c r="AB31" i="162"/>
  <c r="AA31" i="162"/>
  <c r="Z31" i="162"/>
  <c r="Y31" i="162"/>
  <c r="X31" i="162"/>
  <c r="C31" i="162"/>
  <c r="B31" i="162"/>
  <c r="BF30" i="162"/>
  <c r="BE30" i="162"/>
  <c r="BD30" i="162"/>
  <c r="BC30" i="162"/>
  <c r="BB30" i="162"/>
  <c r="BA30" i="162"/>
  <c r="AZ30" i="162"/>
  <c r="AY30" i="162"/>
  <c r="AX30" i="162"/>
  <c r="AW30" i="162"/>
  <c r="AV30" i="162"/>
  <c r="AU30" i="162"/>
  <c r="AT30" i="162"/>
  <c r="AS30" i="162"/>
  <c r="AR30" i="162"/>
  <c r="AQ30" i="162"/>
  <c r="AP30" i="162"/>
  <c r="AO30" i="162"/>
  <c r="AN30" i="162"/>
  <c r="AM30" i="162"/>
  <c r="AL30" i="162"/>
  <c r="AK30" i="162"/>
  <c r="AJ30" i="162"/>
  <c r="AI30" i="162"/>
  <c r="AH30" i="162"/>
  <c r="C30" i="162"/>
  <c r="B30" i="162"/>
  <c r="BF29" i="162"/>
  <c r="BE29" i="162"/>
  <c r="BD29" i="162"/>
  <c r="BC29" i="162"/>
  <c r="BB29" i="162"/>
  <c r="BA29" i="162"/>
  <c r="AZ29" i="162"/>
  <c r="AY29" i="162"/>
  <c r="AX29" i="162"/>
  <c r="AW29" i="162"/>
  <c r="AV29" i="162"/>
  <c r="AU29" i="162"/>
  <c r="AT29" i="162"/>
  <c r="AS29" i="162"/>
  <c r="AR29" i="162"/>
  <c r="AQ29" i="162"/>
  <c r="AP29" i="162"/>
  <c r="AO29" i="162"/>
  <c r="AN29" i="162"/>
  <c r="AM29" i="162"/>
  <c r="AL29" i="162"/>
  <c r="AK29" i="162"/>
  <c r="AJ29" i="162"/>
  <c r="AI29" i="162"/>
  <c r="AH29" i="162"/>
  <c r="AG29" i="162"/>
  <c r="AF29" i="162"/>
  <c r="AE29" i="162"/>
  <c r="AD29" i="162"/>
  <c r="AC29" i="162"/>
  <c r="AB29" i="162"/>
  <c r="AA29" i="162"/>
  <c r="Z29" i="162"/>
  <c r="Y29" i="162"/>
  <c r="X29" i="162"/>
  <c r="W29" i="162"/>
  <c r="V29" i="162"/>
  <c r="U29" i="162"/>
  <c r="T29" i="162"/>
  <c r="S29" i="162"/>
  <c r="R29" i="162"/>
  <c r="Q29" i="162"/>
  <c r="P29" i="162"/>
  <c r="O29" i="162"/>
  <c r="N29" i="162"/>
  <c r="M29" i="162"/>
  <c r="L29" i="162"/>
  <c r="K29" i="162"/>
  <c r="J29" i="162"/>
  <c r="I29" i="162"/>
  <c r="H29" i="162"/>
  <c r="G29" i="162"/>
  <c r="F29" i="162"/>
  <c r="E29" i="162"/>
  <c r="D29" i="162"/>
  <c r="C29" i="162"/>
  <c r="B29" i="162"/>
  <c r="BF28" i="162"/>
  <c r="BE28" i="162"/>
  <c r="BD28" i="162"/>
  <c r="BC28" i="162"/>
  <c r="BB28" i="162"/>
  <c r="BA28" i="162"/>
  <c r="AZ28" i="162"/>
  <c r="AY28" i="162"/>
  <c r="AX28" i="162"/>
  <c r="AW28" i="162"/>
  <c r="AV28" i="162"/>
  <c r="AU28" i="162"/>
  <c r="AT28" i="162"/>
  <c r="AS28" i="162"/>
  <c r="AR28" i="162"/>
  <c r="AQ28" i="162"/>
  <c r="AP28" i="162"/>
  <c r="AO28" i="162"/>
  <c r="AN28" i="162"/>
  <c r="AM28" i="162"/>
  <c r="AL28" i="162"/>
  <c r="AK28" i="162"/>
  <c r="AJ28" i="162"/>
  <c r="AI28" i="162"/>
  <c r="AH28" i="162"/>
  <c r="AG28" i="162"/>
  <c r="AF28" i="162"/>
  <c r="AE28" i="162"/>
  <c r="AD28" i="162"/>
  <c r="AC28" i="162"/>
  <c r="AB28" i="162"/>
  <c r="AA28" i="162"/>
  <c r="Z28" i="162"/>
  <c r="Y28" i="162"/>
  <c r="X28" i="162"/>
  <c r="W28" i="162"/>
  <c r="V28" i="162"/>
  <c r="U28" i="162"/>
  <c r="T28" i="162"/>
  <c r="S28" i="162"/>
  <c r="R28" i="162"/>
  <c r="Q28" i="162"/>
  <c r="P28" i="162"/>
  <c r="O28" i="162"/>
  <c r="N28" i="162"/>
  <c r="M28" i="162"/>
  <c r="L28" i="162"/>
  <c r="K28" i="162"/>
  <c r="J28" i="162"/>
  <c r="I28" i="162"/>
  <c r="H28" i="162"/>
  <c r="G28" i="162"/>
  <c r="F28" i="162"/>
  <c r="E28" i="162"/>
  <c r="D28" i="162"/>
  <c r="C28" i="162"/>
  <c r="B28" i="162"/>
  <c r="BF27" i="162"/>
  <c r="BE27" i="162"/>
  <c r="BD27" i="162"/>
  <c r="BC27" i="162"/>
  <c r="BB27" i="162"/>
  <c r="BA27" i="162"/>
  <c r="AZ27" i="162"/>
  <c r="AY27" i="162"/>
  <c r="AX27" i="162"/>
  <c r="AW27" i="162"/>
  <c r="AV27" i="162"/>
  <c r="AU27" i="162"/>
  <c r="AT27" i="162"/>
  <c r="AS27" i="162"/>
  <c r="AR27" i="162"/>
  <c r="AQ27" i="162"/>
  <c r="AP27" i="162"/>
  <c r="AO27" i="162"/>
  <c r="AN27" i="162"/>
  <c r="AM27" i="162"/>
  <c r="AL27" i="162"/>
  <c r="AK27" i="162"/>
  <c r="AJ27" i="162"/>
  <c r="AI27" i="162"/>
  <c r="AH27" i="162"/>
  <c r="AG27" i="162"/>
  <c r="AF27" i="162"/>
  <c r="AE27" i="162"/>
  <c r="AD27" i="162"/>
  <c r="AC27" i="162"/>
  <c r="AB27" i="162"/>
  <c r="AA27" i="162"/>
  <c r="Z27" i="162"/>
  <c r="Y27" i="162"/>
  <c r="X27" i="162"/>
  <c r="W27" i="162"/>
  <c r="V27" i="162"/>
  <c r="U27" i="162"/>
  <c r="T27" i="162"/>
  <c r="S27" i="162"/>
  <c r="R27" i="162"/>
  <c r="Q27" i="162"/>
  <c r="P27" i="162"/>
  <c r="O27" i="162"/>
  <c r="N27" i="162"/>
  <c r="M27" i="162"/>
  <c r="L27" i="162"/>
  <c r="K27" i="162"/>
  <c r="J27" i="162"/>
  <c r="I27" i="162"/>
  <c r="H27" i="162"/>
  <c r="G27" i="162"/>
  <c r="F27" i="162"/>
  <c r="E27" i="162"/>
  <c r="D27" i="162"/>
  <c r="C27" i="162"/>
  <c r="B27" i="162"/>
  <c r="BF26" i="162"/>
  <c r="BE26" i="162"/>
  <c r="BD26" i="162"/>
  <c r="BC26" i="162"/>
  <c r="BB26" i="162"/>
  <c r="BA26" i="162"/>
  <c r="AZ26" i="162"/>
  <c r="AY26" i="162"/>
  <c r="AX26" i="162"/>
  <c r="AW26" i="162"/>
  <c r="AV26" i="162"/>
  <c r="AU26" i="162"/>
  <c r="AT26" i="162"/>
  <c r="AS26" i="162"/>
  <c r="AR26" i="162"/>
  <c r="AQ26" i="162"/>
  <c r="AP26" i="162"/>
  <c r="AO26" i="162"/>
  <c r="AN26" i="162"/>
  <c r="AN79" i="162" s="1"/>
  <c r="AM26" i="162"/>
  <c r="AL26" i="162"/>
  <c r="AK26" i="162"/>
  <c r="AJ26" i="162"/>
  <c r="AJ79" i="162" s="1"/>
  <c r="AI26" i="162"/>
  <c r="AI79" i="162" s="1"/>
  <c r="AH26" i="162"/>
  <c r="AH79" i="162" s="1"/>
  <c r="AG26" i="162"/>
  <c r="AG79" i="162" s="1"/>
  <c r="AF26" i="162"/>
  <c r="AF79" i="162" s="1"/>
  <c r="AE26" i="162"/>
  <c r="AE79" i="162" s="1"/>
  <c r="AD26" i="162"/>
  <c r="AD79" i="162" s="1"/>
  <c r="AC26" i="162"/>
  <c r="AC79" i="162" s="1"/>
  <c r="AB26" i="162"/>
  <c r="AB79" i="162" s="1"/>
  <c r="AA26" i="162"/>
  <c r="AA79" i="162" s="1"/>
  <c r="Z26" i="162"/>
  <c r="Z79" i="162" s="1"/>
  <c r="Y26" i="162"/>
  <c r="Y79" i="162" s="1"/>
  <c r="X26" i="162"/>
  <c r="X79" i="162" s="1"/>
  <c r="W26" i="162"/>
  <c r="W79" i="162" s="1"/>
  <c r="V26" i="162"/>
  <c r="V79" i="162" s="1"/>
  <c r="U26" i="162"/>
  <c r="U79" i="162" s="1"/>
  <c r="T26" i="162"/>
  <c r="T79" i="162" s="1"/>
  <c r="S26" i="162"/>
  <c r="R26" i="162"/>
  <c r="R79" i="162" s="1"/>
  <c r="Q26" i="162"/>
  <c r="Q79" i="162" s="1"/>
  <c r="P26" i="162"/>
  <c r="P79" i="162" s="1"/>
  <c r="O26" i="162"/>
  <c r="O79" i="162" s="1"/>
  <c r="N26" i="162"/>
  <c r="N79" i="162" s="1"/>
  <c r="M26" i="162"/>
  <c r="M79" i="162" s="1"/>
  <c r="L26" i="162"/>
  <c r="L79" i="162" s="1"/>
  <c r="K26" i="162"/>
  <c r="K79" i="162" s="1"/>
  <c r="J26" i="162"/>
  <c r="J79" i="162" s="1"/>
  <c r="I26" i="162"/>
  <c r="I79" i="162" s="1"/>
  <c r="H26" i="162"/>
  <c r="H79" i="162" s="1"/>
  <c r="G26" i="162"/>
  <c r="G79" i="162" s="1"/>
  <c r="F26" i="162"/>
  <c r="F79" i="162" s="1"/>
  <c r="E26" i="162"/>
  <c r="E79" i="162" s="1"/>
  <c r="D26" i="162"/>
  <c r="D79" i="162" s="1"/>
  <c r="C26" i="162"/>
  <c r="B26" i="162"/>
  <c r="U25" i="162"/>
  <c r="BF24" i="162"/>
  <c r="BE24" i="162"/>
  <c r="BD24" i="162"/>
  <c r="BC24" i="162"/>
  <c r="BB24" i="162"/>
  <c r="BA24" i="162"/>
  <c r="AZ24" i="162"/>
  <c r="AY24" i="162"/>
  <c r="AX24" i="162"/>
  <c r="AW24" i="162"/>
  <c r="AV24" i="162"/>
  <c r="AU24" i="162"/>
  <c r="AT24" i="162"/>
  <c r="AS24" i="162"/>
  <c r="AR24" i="162"/>
  <c r="AQ24" i="162"/>
  <c r="AP24" i="162"/>
  <c r="AO24" i="162"/>
  <c r="AN24" i="162"/>
  <c r="AM24" i="162"/>
  <c r="AL24" i="162"/>
  <c r="AK24" i="162"/>
  <c r="E24" i="162"/>
  <c r="F24" i="162" s="1"/>
  <c r="G24" i="162" s="1"/>
  <c r="H24" i="162" s="1"/>
  <c r="I24" i="162" s="1"/>
  <c r="J24" i="162" s="1"/>
  <c r="K24" i="162" s="1"/>
  <c r="L24" i="162" s="1"/>
  <c r="M24" i="162" s="1"/>
  <c r="N24" i="162" s="1"/>
  <c r="O24" i="162" s="1"/>
  <c r="P24" i="162" s="1"/>
  <c r="Q24" i="162" s="1"/>
  <c r="BF23" i="162"/>
  <c r="BE23" i="162"/>
  <c r="BD23" i="162"/>
  <c r="BC23" i="162"/>
  <c r="BB23" i="162"/>
  <c r="BA23" i="162"/>
  <c r="AZ23" i="162"/>
  <c r="AY23" i="162"/>
  <c r="AX23" i="162"/>
  <c r="AW23" i="162"/>
  <c r="AV23" i="162"/>
  <c r="AU23" i="162"/>
  <c r="AT23" i="162"/>
  <c r="AS23" i="162"/>
  <c r="AR23" i="162"/>
  <c r="AQ23" i="162"/>
  <c r="AP23" i="162"/>
  <c r="AO23" i="162"/>
  <c r="AN23" i="162"/>
  <c r="AM23" i="162"/>
  <c r="AL23" i="162"/>
  <c r="AK23" i="162"/>
  <c r="AJ23" i="162"/>
  <c r="AI23" i="162"/>
  <c r="AH23" i="162"/>
  <c r="AG23" i="162"/>
  <c r="AF23" i="162"/>
  <c r="AE23" i="162"/>
  <c r="AD23" i="162"/>
  <c r="AC23" i="162"/>
  <c r="AB23" i="162"/>
  <c r="AA23" i="162"/>
  <c r="Z23" i="162"/>
  <c r="Y23" i="162"/>
  <c r="X23" i="162"/>
  <c r="W23" i="162"/>
  <c r="V23" i="162"/>
  <c r="U23" i="162"/>
  <c r="T23" i="162"/>
  <c r="S23" i="162"/>
  <c r="R23" i="162"/>
  <c r="Q23" i="162"/>
  <c r="P23" i="162"/>
  <c r="O23" i="162"/>
  <c r="N23" i="162"/>
  <c r="M23" i="162"/>
  <c r="L23" i="162"/>
  <c r="K23" i="162"/>
  <c r="J23" i="162"/>
  <c r="I23" i="162"/>
  <c r="H23" i="162"/>
  <c r="G23" i="162"/>
  <c r="F23" i="162"/>
  <c r="E23" i="162"/>
  <c r="D23" i="162"/>
  <c r="BF22" i="162"/>
  <c r="BE22" i="162"/>
  <c r="BD22" i="162"/>
  <c r="BC22" i="162"/>
  <c r="BB22" i="162"/>
  <c r="BA22" i="162"/>
  <c r="AZ22" i="162"/>
  <c r="AY22" i="162"/>
  <c r="AX22" i="162"/>
  <c r="AW22" i="162"/>
  <c r="AV22" i="162"/>
  <c r="AU22" i="162"/>
  <c r="AT22" i="162"/>
  <c r="AS22" i="162"/>
  <c r="AR22" i="162"/>
  <c r="AQ22" i="162"/>
  <c r="AP22" i="162"/>
  <c r="AO22" i="162"/>
  <c r="AN22" i="162"/>
  <c r="AM22" i="162"/>
  <c r="AL22" i="162"/>
  <c r="AK22" i="162"/>
  <c r="AJ22" i="162"/>
  <c r="AI22" i="162"/>
  <c r="AH22" i="162"/>
  <c r="AG22" i="162"/>
  <c r="AF22" i="162"/>
  <c r="AE22" i="162"/>
  <c r="AD22" i="162"/>
  <c r="AC22" i="162"/>
  <c r="AB22" i="162"/>
  <c r="AA22" i="162"/>
  <c r="Z22" i="162"/>
  <c r="Y22" i="162"/>
  <c r="X22" i="162"/>
  <c r="W22" i="162"/>
  <c r="V22" i="162"/>
  <c r="U22" i="162"/>
  <c r="T22" i="162"/>
  <c r="S22" i="162"/>
  <c r="R22" i="162"/>
  <c r="Q22" i="162"/>
  <c r="P22" i="162"/>
  <c r="O22" i="162"/>
  <c r="N22" i="162"/>
  <c r="M22" i="162"/>
  <c r="L22" i="162"/>
  <c r="K22" i="162"/>
  <c r="J22" i="162"/>
  <c r="I22" i="162"/>
  <c r="H22" i="162"/>
  <c r="G22" i="162"/>
  <c r="F22" i="162"/>
  <c r="E22" i="162"/>
  <c r="D22" i="162"/>
  <c r="BF21" i="162"/>
  <c r="BE21" i="162"/>
  <c r="BD21" i="162"/>
  <c r="BC21" i="162"/>
  <c r="BB21" i="162"/>
  <c r="BA21" i="162"/>
  <c r="AZ21" i="162"/>
  <c r="AY21" i="162"/>
  <c r="AX21" i="162"/>
  <c r="AW21" i="162"/>
  <c r="AV21" i="162"/>
  <c r="AU21" i="162"/>
  <c r="BF19" i="162"/>
  <c r="BE19" i="162"/>
  <c r="BD19" i="162"/>
  <c r="BC19" i="162"/>
  <c r="BB19" i="162"/>
  <c r="BA19" i="162"/>
  <c r="AZ19" i="162"/>
  <c r="AY19" i="162"/>
  <c r="AX19" i="162"/>
  <c r="AW19" i="162"/>
  <c r="AW25" i="162" s="1"/>
  <c r="AV19" i="162"/>
  <c r="AU19" i="162"/>
  <c r="AT19" i="162"/>
  <c r="AS19" i="162"/>
  <c r="AR19" i="162"/>
  <c r="AQ19" i="162"/>
  <c r="AP19" i="162"/>
  <c r="AO19" i="162"/>
  <c r="AN19" i="162"/>
  <c r="AM19" i="162"/>
  <c r="AL19" i="162"/>
  <c r="AK19" i="162"/>
  <c r="BF18" i="162"/>
  <c r="BE18" i="162"/>
  <c r="BD18" i="162"/>
  <c r="BC18" i="162"/>
  <c r="BB18" i="162"/>
  <c r="BB14" i="162" s="1"/>
  <c r="BA18" i="162"/>
  <c r="AZ18" i="162"/>
  <c r="AY18" i="162"/>
  <c r="AX18" i="162"/>
  <c r="AX14" i="162" s="1"/>
  <c r="AW18" i="162"/>
  <c r="AW14" i="162" s="1"/>
  <c r="AV18" i="162"/>
  <c r="AU18" i="162"/>
  <c r="AT18" i="162"/>
  <c r="AT14" i="162" s="1"/>
  <c r="AS18" i="162"/>
  <c r="AR18" i="162"/>
  <c r="AQ18" i="162"/>
  <c r="AP18" i="162"/>
  <c r="AP14" i="162" s="1"/>
  <c r="AO18" i="162"/>
  <c r="AN18" i="162"/>
  <c r="AM18" i="162"/>
  <c r="AL18" i="162"/>
  <c r="AL14" i="162" s="1"/>
  <c r="BF17" i="162"/>
  <c r="BE17" i="162"/>
  <c r="BD17" i="162"/>
  <c r="BD14" i="162" s="1"/>
  <c r="BC17" i="162"/>
  <c r="BB17" i="162"/>
  <c r="BA17" i="162"/>
  <c r="AZ17" i="162"/>
  <c r="AY17" i="162"/>
  <c r="AY14" i="162" s="1"/>
  <c r="AX17" i="162"/>
  <c r="AW17" i="162"/>
  <c r="AV17" i="162"/>
  <c r="AU17" i="162"/>
  <c r="AT17" i="162"/>
  <c r="AS17" i="162"/>
  <c r="AR17" i="162"/>
  <c r="AR14" i="162" s="1"/>
  <c r="AQ17" i="162"/>
  <c r="AP17" i="162"/>
  <c r="AO17" i="162"/>
  <c r="AN17" i="162"/>
  <c r="AN14" i="162" s="1"/>
  <c r="AM17" i="162"/>
  <c r="AL17" i="162"/>
  <c r="AK17" i="162"/>
  <c r="AJ17" i="162"/>
  <c r="AI17" i="162"/>
  <c r="AI25" i="162" s="1"/>
  <c r="AH17" i="162"/>
  <c r="AG17" i="162"/>
  <c r="AG25" i="162" s="1"/>
  <c r="AF17" i="162"/>
  <c r="AE17" i="162"/>
  <c r="AD17" i="162"/>
  <c r="AC17" i="162"/>
  <c r="AB17" i="162"/>
  <c r="AB25" i="162" s="1"/>
  <c r="AA17" i="162"/>
  <c r="Z17" i="162"/>
  <c r="Y17" i="162"/>
  <c r="X17" i="162"/>
  <c r="W17" i="162"/>
  <c r="V17" i="162"/>
  <c r="U17" i="162"/>
  <c r="T17" i="162"/>
  <c r="S17" i="162"/>
  <c r="S25" i="162" s="1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G25" i="162" s="1"/>
  <c r="F17" i="162"/>
  <c r="E17" i="162"/>
  <c r="D17" i="162"/>
  <c r="BF16" i="162"/>
  <c r="BE16" i="162"/>
  <c r="BD16" i="162"/>
  <c r="BC16" i="162"/>
  <c r="BB16" i="162"/>
  <c r="BA16" i="162"/>
  <c r="AZ16" i="162"/>
  <c r="AY16" i="162"/>
  <c r="AX16" i="162"/>
  <c r="AW16" i="162"/>
  <c r="AV16" i="162"/>
  <c r="AU16" i="162"/>
  <c r="AT16" i="162"/>
  <c r="AS16" i="162"/>
  <c r="AR16" i="162"/>
  <c r="AQ16" i="162"/>
  <c r="AP16" i="162"/>
  <c r="AO16" i="162"/>
  <c r="AN16" i="162"/>
  <c r="AM16" i="162"/>
  <c r="AL16" i="162"/>
  <c r="AK16" i="162"/>
  <c r="AJ16" i="162"/>
  <c r="AI16" i="162"/>
  <c r="AH16" i="162"/>
  <c r="AG16" i="162"/>
  <c r="AF16" i="162"/>
  <c r="AE16" i="162"/>
  <c r="AD16" i="162"/>
  <c r="AC16" i="162"/>
  <c r="AB16" i="162"/>
  <c r="AA16" i="162"/>
  <c r="Z16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BF14" i="162"/>
  <c r="BE14" i="162"/>
  <c r="AO14" i="162"/>
  <c r="AU12" i="162"/>
  <c r="AT12" i="162"/>
  <c r="AS12" i="162"/>
  <c r="AR12" i="162"/>
  <c r="AQ12" i="162"/>
  <c r="AP12" i="162"/>
  <c r="AO12" i="162"/>
  <c r="AN12" i="162"/>
  <c r="AM12" i="162"/>
  <c r="AL12" i="162"/>
  <c r="AK12" i="162"/>
  <c r="AU11" i="162"/>
  <c r="H11" i="162"/>
  <c r="G11" i="162"/>
  <c r="F11" i="162"/>
  <c r="E11" i="162"/>
  <c r="D11" i="162"/>
  <c r="AU10" i="162"/>
  <c r="AU13" i="162" s="1"/>
  <c r="E91" i="159"/>
  <c r="D91" i="159"/>
  <c r="F90" i="159"/>
  <c r="E87" i="159"/>
  <c r="D87" i="159"/>
  <c r="F86" i="159"/>
  <c r="F85" i="159"/>
  <c r="F84" i="159"/>
  <c r="F81" i="159"/>
  <c r="F80" i="159"/>
  <c r="E77" i="159"/>
  <c r="D77" i="159"/>
  <c r="E76" i="159"/>
  <c r="D76" i="159"/>
  <c r="F75" i="159"/>
  <c r="C75" i="159"/>
  <c r="B75" i="159"/>
  <c r="F74" i="159"/>
  <c r="C74" i="159"/>
  <c r="B74" i="159"/>
  <c r="C73" i="159"/>
  <c r="B73" i="159"/>
  <c r="F72" i="159"/>
  <c r="C72" i="159"/>
  <c r="B72" i="159"/>
  <c r="C71" i="159"/>
  <c r="B71" i="159"/>
  <c r="F70" i="159"/>
  <c r="C70" i="159"/>
  <c r="B70" i="159"/>
  <c r="C69" i="159"/>
  <c r="B69" i="159"/>
  <c r="C68" i="159"/>
  <c r="B68" i="159"/>
  <c r="C67" i="159"/>
  <c r="B67" i="159"/>
  <c r="C66" i="159"/>
  <c r="B66" i="159"/>
  <c r="C65" i="159"/>
  <c r="B65" i="159"/>
  <c r="C64" i="159"/>
  <c r="B64" i="159"/>
  <c r="C63" i="159"/>
  <c r="B63" i="159"/>
  <c r="F62" i="159"/>
  <c r="C62" i="159"/>
  <c r="B62" i="159"/>
  <c r="C61" i="159"/>
  <c r="B61" i="159"/>
  <c r="C60" i="159"/>
  <c r="B60" i="159"/>
  <c r="C59" i="159"/>
  <c r="B59" i="159"/>
  <c r="C58" i="159"/>
  <c r="B58" i="159"/>
  <c r="C57" i="159"/>
  <c r="B57" i="159"/>
  <c r="C56" i="159"/>
  <c r="B56" i="159"/>
  <c r="C55" i="159"/>
  <c r="B55" i="159"/>
  <c r="C54" i="159"/>
  <c r="B54" i="159"/>
  <c r="C53" i="159"/>
  <c r="B53" i="159"/>
  <c r="F52" i="159"/>
  <c r="C52" i="159"/>
  <c r="B52" i="159"/>
  <c r="C51" i="159"/>
  <c r="B51" i="159"/>
  <c r="C50" i="159"/>
  <c r="B50" i="159"/>
  <c r="C49" i="159"/>
  <c r="B49" i="159"/>
  <c r="C48" i="159"/>
  <c r="B48" i="159"/>
  <c r="C47" i="159"/>
  <c r="B47" i="159"/>
  <c r="C46" i="159"/>
  <c r="B46" i="159"/>
  <c r="C45" i="159"/>
  <c r="B45" i="159"/>
  <c r="Q44" i="159"/>
  <c r="P44" i="159"/>
  <c r="C44" i="159"/>
  <c r="B44" i="159"/>
  <c r="Q43" i="159"/>
  <c r="R43" i="159" s="1"/>
  <c r="P43" i="159"/>
  <c r="C43" i="159"/>
  <c r="B43" i="159"/>
  <c r="C42" i="159"/>
  <c r="B42" i="159"/>
  <c r="F41" i="159"/>
  <c r="C41" i="159"/>
  <c r="B41" i="159"/>
  <c r="C40" i="159"/>
  <c r="B40" i="159"/>
  <c r="F39" i="159"/>
  <c r="C39" i="159"/>
  <c r="B39" i="159"/>
  <c r="F38" i="159"/>
  <c r="C38" i="159"/>
  <c r="B38" i="159"/>
  <c r="C37" i="159"/>
  <c r="B37" i="159"/>
  <c r="C36" i="159"/>
  <c r="B36" i="159"/>
  <c r="C35" i="159"/>
  <c r="B35" i="159"/>
  <c r="C34" i="159"/>
  <c r="B34" i="159"/>
  <c r="C33" i="159"/>
  <c r="B33" i="159"/>
  <c r="F32" i="159"/>
  <c r="C32" i="159"/>
  <c r="B32" i="159"/>
  <c r="F31" i="159"/>
  <c r="C31" i="159"/>
  <c r="B31" i="159"/>
  <c r="F30" i="159"/>
  <c r="C30" i="159"/>
  <c r="B30" i="159"/>
  <c r="R29" i="159"/>
  <c r="Q29" i="159"/>
  <c r="P29" i="159"/>
  <c r="F29" i="159"/>
  <c r="C29" i="159"/>
  <c r="B29" i="159"/>
  <c r="Q28" i="159"/>
  <c r="P28" i="159"/>
  <c r="F28" i="159"/>
  <c r="C28" i="159"/>
  <c r="B28" i="159"/>
  <c r="F27" i="159"/>
  <c r="C27" i="159"/>
  <c r="B27" i="159"/>
  <c r="F26" i="159"/>
  <c r="C26" i="159"/>
  <c r="B26" i="159"/>
  <c r="F25" i="159"/>
  <c r="C25" i="159"/>
  <c r="B25" i="159"/>
  <c r="F24" i="159"/>
  <c r="C24" i="159"/>
  <c r="B24" i="159"/>
  <c r="E22" i="159"/>
  <c r="D22" i="159"/>
  <c r="F21" i="159"/>
  <c r="F20" i="159"/>
  <c r="F17" i="159"/>
  <c r="F16" i="159"/>
  <c r="O14" i="159"/>
  <c r="N14" i="159"/>
  <c r="M14" i="159"/>
  <c r="L14" i="159"/>
  <c r="K14" i="159"/>
  <c r="J14" i="159"/>
  <c r="I14" i="159"/>
  <c r="H14" i="159"/>
  <c r="G14" i="159"/>
  <c r="E13" i="159"/>
  <c r="F13" i="159" s="1"/>
  <c r="D13" i="159"/>
  <c r="F11" i="159"/>
  <c r="F10" i="159"/>
  <c r="G94" i="137"/>
  <c r="K89" i="137"/>
  <c r="P88" i="137"/>
  <c r="P89" i="137" s="1"/>
  <c r="O88" i="137"/>
  <c r="O89" i="137" s="1"/>
  <c r="N88" i="137"/>
  <c r="N89" i="137" s="1"/>
  <c r="M88" i="137"/>
  <c r="M89" i="137" s="1"/>
  <c r="L88" i="137"/>
  <c r="L89" i="137" s="1"/>
  <c r="K88" i="137"/>
  <c r="J88" i="137"/>
  <c r="J89" i="137" s="1"/>
  <c r="I88" i="137"/>
  <c r="I89" i="137" s="1"/>
  <c r="H88" i="137"/>
  <c r="H89" i="137" s="1"/>
  <c r="G88" i="137"/>
  <c r="G89" i="137" s="1"/>
  <c r="F88" i="137"/>
  <c r="F89" i="137" s="1"/>
  <c r="E88" i="137"/>
  <c r="E89" i="137" s="1"/>
  <c r="M87" i="137"/>
  <c r="I85" i="137"/>
  <c r="P84" i="137"/>
  <c r="O84" i="137"/>
  <c r="N84" i="137"/>
  <c r="M84" i="137"/>
  <c r="L84" i="137"/>
  <c r="K84" i="137"/>
  <c r="J84" i="137"/>
  <c r="I84" i="137"/>
  <c r="H84" i="137"/>
  <c r="G84" i="137"/>
  <c r="F84" i="137"/>
  <c r="E84" i="137"/>
  <c r="P83" i="137"/>
  <c r="O83" i="137"/>
  <c r="N83" i="137"/>
  <c r="M83" i="137"/>
  <c r="L83" i="137"/>
  <c r="K83" i="137"/>
  <c r="J83" i="137"/>
  <c r="I83" i="137"/>
  <c r="H83" i="137"/>
  <c r="G83" i="137"/>
  <c r="F83" i="137"/>
  <c r="E83" i="137"/>
  <c r="P82" i="137"/>
  <c r="O82" i="137"/>
  <c r="N82" i="137"/>
  <c r="M82" i="137"/>
  <c r="L82" i="137"/>
  <c r="K82" i="137"/>
  <c r="J82" i="137"/>
  <c r="I82" i="137"/>
  <c r="H82" i="137"/>
  <c r="G82" i="137"/>
  <c r="F82" i="137"/>
  <c r="E82" i="137"/>
  <c r="P81" i="137"/>
  <c r="O81" i="137"/>
  <c r="N81" i="137"/>
  <c r="M81" i="137"/>
  <c r="L81" i="137"/>
  <c r="K81" i="137"/>
  <c r="J81" i="137"/>
  <c r="I81" i="137"/>
  <c r="H81" i="137"/>
  <c r="G81" i="137"/>
  <c r="F81" i="137"/>
  <c r="E81" i="137"/>
  <c r="P79" i="137"/>
  <c r="O79" i="137"/>
  <c r="N79" i="137"/>
  <c r="M79" i="137"/>
  <c r="L79" i="137"/>
  <c r="K79" i="137"/>
  <c r="J79" i="137"/>
  <c r="I79" i="137"/>
  <c r="H79" i="137"/>
  <c r="G79" i="137"/>
  <c r="F79" i="137"/>
  <c r="E79" i="137"/>
  <c r="P78" i="137"/>
  <c r="P85" i="137" s="1"/>
  <c r="O78" i="137"/>
  <c r="O85" i="137" s="1"/>
  <c r="N78" i="137"/>
  <c r="N85" i="137" s="1"/>
  <c r="M78" i="137"/>
  <c r="M85" i="137" s="1"/>
  <c r="L78" i="137"/>
  <c r="L85" i="137" s="1"/>
  <c r="K78" i="137"/>
  <c r="K85" i="137" s="1"/>
  <c r="J78" i="137"/>
  <c r="J85" i="137" s="1"/>
  <c r="I78" i="137"/>
  <c r="H78" i="137"/>
  <c r="H85" i="137" s="1"/>
  <c r="G78" i="137"/>
  <c r="G85" i="137" s="1"/>
  <c r="F78" i="137"/>
  <c r="F85" i="137" s="1"/>
  <c r="E78" i="137"/>
  <c r="E85" i="137" s="1"/>
  <c r="P77" i="137"/>
  <c r="P87" i="137" s="1"/>
  <c r="O77" i="137"/>
  <c r="O87" i="137" s="1"/>
  <c r="N77" i="137"/>
  <c r="N87" i="137" s="1"/>
  <c r="M77" i="137"/>
  <c r="L77" i="137"/>
  <c r="L87" i="137" s="1"/>
  <c r="K77" i="137"/>
  <c r="K87" i="137" s="1"/>
  <c r="J77" i="137"/>
  <c r="J87" i="137" s="1"/>
  <c r="I77" i="137"/>
  <c r="I87" i="137" s="1"/>
  <c r="H77" i="137"/>
  <c r="H87" i="137" s="1"/>
  <c r="G77" i="137"/>
  <c r="G87" i="137" s="1"/>
  <c r="F77" i="137"/>
  <c r="F87" i="137" s="1"/>
  <c r="E77" i="137"/>
  <c r="E87" i="137" s="1"/>
  <c r="I75" i="137"/>
  <c r="P73" i="137"/>
  <c r="O73" i="137"/>
  <c r="N73" i="137"/>
  <c r="M73" i="137"/>
  <c r="L73" i="137"/>
  <c r="K73" i="137"/>
  <c r="J73" i="137"/>
  <c r="I73" i="137"/>
  <c r="I74" i="137" s="1"/>
  <c r="H73" i="137"/>
  <c r="G73" i="137"/>
  <c r="F73" i="137"/>
  <c r="E73" i="137"/>
  <c r="E74" i="137" s="1"/>
  <c r="D73" i="137"/>
  <c r="C73" i="137"/>
  <c r="P72" i="137"/>
  <c r="O72" i="137"/>
  <c r="O74" i="137" s="1"/>
  <c r="N72" i="137"/>
  <c r="M72" i="137"/>
  <c r="L72" i="137"/>
  <c r="K72" i="137"/>
  <c r="J72" i="137"/>
  <c r="I72" i="137"/>
  <c r="H72" i="137"/>
  <c r="G72" i="137"/>
  <c r="F72" i="137"/>
  <c r="E72" i="137"/>
  <c r="D72" i="137"/>
  <c r="C72" i="137"/>
  <c r="D71" i="137"/>
  <c r="P70" i="137"/>
  <c r="O70" i="137"/>
  <c r="N70" i="137"/>
  <c r="M70" i="137"/>
  <c r="L70" i="137"/>
  <c r="K70" i="137"/>
  <c r="J70" i="137"/>
  <c r="I70" i="137"/>
  <c r="H70" i="137"/>
  <c r="G70" i="137"/>
  <c r="F70" i="137"/>
  <c r="E70" i="137"/>
  <c r="D70" i="137"/>
  <c r="C70" i="137"/>
  <c r="D69" i="137"/>
  <c r="C69" i="137"/>
  <c r="P68" i="137"/>
  <c r="O68" i="137"/>
  <c r="N68" i="137"/>
  <c r="M68" i="137"/>
  <c r="L68" i="137"/>
  <c r="K68" i="137"/>
  <c r="J68" i="137"/>
  <c r="I68" i="137"/>
  <c r="H68" i="137"/>
  <c r="G68" i="137"/>
  <c r="F68" i="137"/>
  <c r="E68" i="137"/>
  <c r="D68" i="137"/>
  <c r="C68" i="137"/>
  <c r="D67" i="137"/>
  <c r="C67" i="137"/>
  <c r="P66" i="137"/>
  <c r="O66" i="137"/>
  <c r="N66" i="137"/>
  <c r="M66" i="137"/>
  <c r="L66" i="137"/>
  <c r="K66" i="137"/>
  <c r="J66" i="137"/>
  <c r="I66" i="137"/>
  <c r="H66" i="137"/>
  <c r="G66" i="137"/>
  <c r="F66" i="137"/>
  <c r="E66" i="137"/>
  <c r="D66" i="137"/>
  <c r="C66" i="137"/>
  <c r="D65" i="137"/>
  <c r="C65" i="137"/>
  <c r="P64" i="137"/>
  <c r="O64" i="137"/>
  <c r="N64" i="137"/>
  <c r="M64" i="137"/>
  <c r="L64" i="137"/>
  <c r="K64" i="137"/>
  <c r="J64" i="137"/>
  <c r="I64" i="137"/>
  <c r="H64" i="137"/>
  <c r="G64" i="137"/>
  <c r="F64" i="137"/>
  <c r="E64" i="137"/>
  <c r="D64" i="137"/>
  <c r="C64" i="137"/>
  <c r="D63" i="137"/>
  <c r="C63" i="137"/>
  <c r="P62" i="137"/>
  <c r="O62" i="137"/>
  <c r="N62" i="137"/>
  <c r="M62" i="137"/>
  <c r="L62" i="137"/>
  <c r="K62" i="137"/>
  <c r="J62" i="137"/>
  <c r="I62" i="137"/>
  <c r="H62" i="137"/>
  <c r="G62" i="137"/>
  <c r="F62" i="137"/>
  <c r="E62" i="137"/>
  <c r="D62" i="137"/>
  <c r="C62" i="137"/>
  <c r="D61" i="137"/>
  <c r="C61" i="137"/>
  <c r="P60" i="137"/>
  <c r="O60" i="137"/>
  <c r="N60" i="137"/>
  <c r="M60" i="137"/>
  <c r="L60" i="137"/>
  <c r="K60" i="137"/>
  <c r="J60" i="137"/>
  <c r="I60" i="137"/>
  <c r="H60" i="137"/>
  <c r="G60" i="137"/>
  <c r="F60" i="137"/>
  <c r="E60" i="137"/>
  <c r="D60" i="137"/>
  <c r="C60" i="137"/>
  <c r="D59" i="137"/>
  <c r="C59" i="137"/>
  <c r="P58" i="137"/>
  <c r="O58" i="137"/>
  <c r="N58" i="137"/>
  <c r="M58" i="137"/>
  <c r="L58" i="137"/>
  <c r="K58" i="137"/>
  <c r="J58" i="137"/>
  <c r="I58" i="137"/>
  <c r="H58" i="137"/>
  <c r="G58" i="137"/>
  <c r="F58" i="137"/>
  <c r="E58" i="137"/>
  <c r="D58" i="137"/>
  <c r="C58" i="137"/>
  <c r="D57" i="137"/>
  <c r="C57" i="137"/>
  <c r="P56" i="137"/>
  <c r="O56" i="137"/>
  <c r="N56" i="137"/>
  <c r="M56" i="137"/>
  <c r="L56" i="137"/>
  <c r="K56" i="137"/>
  <c r="J56" i="137"/>
  <c r="I56" i="137"/>
  <c r="H56" i="137"/>
  <c r="G56" i="137"/>
  <c r="F56" i="137"/>
  <c r="E56" i="137"/>
  <c r="D56" i="137"/>
  <c r="C56" i="137"/>
  <c r="D55" i="137"/>
  <c r="C55" i="137"/>
  <c r="D54" i="137"/>
  <c r="C54" i="137"/>
  <c r="P53" i="137"/>
  <c r="O53" i="137"/>
  <c r="N53" i="137"/>
  <c r="M53" i="137"/>
  <c r="L53" i="137"/>
  <c r="K53" i="137"/>
  <c r="J53" i="137"/>
  <c r="I53" i="137"/>
  <c r="H53" i="137"/>
  <c r="G53" i="137"/>
  <c r="G75" i="137" s="1"/>
  <c r="F53" i="137"/>
  <c r="E53" i="137"/>
  <c r="D53" i="137"/>
  <c r="C53" i="137"/>
  <c r="P52" i="137"/>
  <c r="O52" i="137"/>
  <c r="N52" i="137"/>
  <c r="N75" i="137" s="1"/>
  <c r="M52" i="137"/>
  <c r="M75" i="137" s="1"/>
  <c r="L52" i="137"/>
  <c r="K52" i="137"/>
  <c r="J52" i="137"/>
  <c r="J75" i="137" s="1"/>
  <c r="I52" i="137"/>
  <c r="H52" i="137"/>
  <c r="G52" i="137"/>
  <c r="F52" i="137"/>
  <c r="F75" i="137" s="1"/>
  <c r="E52" i="137"/>
  <c r="D52" i="137"/>
  <c r="C52" i="137"/>
  <c r="P51" i="137"/>
  <c r="O51" i="137"/>
  <c r="N51" i="137"/>
  <c r="M51" i="137"/>
  <c r="L51" i="137"/>
  <c r="K51" i="137"/>
  <c r="J51" i="137"/>
  <c r="I51" i="137"/>
  <c r="H51" i="137"/>
  <c r="G51" i="137"/>
  <c r="F51" i="137"/>
  <c r="E51" i="137"/>
  <c r="D51" i="137"/>
  <c r="C51" i="137"/>
  <c r="P50" i="137"/>
  <c r="O50" i="137"/>
  <c r="N50" i="137"/>
  <c r="M50" i="137"/>
  <c r="L50" i="137"/>
  <c r="K50" i="137"/>
  <c r="J50" i="137"/>
  <c r="I50" i="137"/>
  <c r="H50" i="137"/>
  <c r="G50" i="137"/>
  <c r="F50" i="137"/>
  <c r="E50" i="137"/>
  <c r="D50" i="137"/>
  <c r="C50" i="137"/>
  <c r="D49" i="137"/>
  <c r="C49" i="137"/>
  <c r="D48" i="137"/>
  <c r="C48" i="137"/>
  <c r="P47" i="137"/>
  <c r="O47" i="137"/>
  <c r="N47" i="137"/>
  <c r="M47" i="137"/>
  <c r="L47" i="137"/>
  <c r="K47" i="137"/>
  <c r="J47" i="137"/>
  <c r="I47" i="137"/>
  <c r="H47" i="137"/>
  <c r="G47" i="137"/>
  <c r="F47" i="137"/>
  <c r="E47" i="137"/>
  <c r="D47" i="137"/>
  <c r="C47" i="137"/>
  <c r="D46" i="137"/>
  <c r="C46" i="137"/>
  <c r="P45" i="137"/>
  <c r="O45" i="137"/>
  <c r="N45" i="137"/>
  <c r="M45" i="137"/>
  <c r="L45" i="137"/>
  <c r="K45" i="137"/>
  <c r="J45" i="137"/>
  <c r="I45" i="137"/>
  <c r="H45" i="137"/>
  <c r="G45" i="137"/>
  <c r="F45" i="137"/>
  <c r="E45" i="137"/>
  <c r="D45" i="137"/>
  <c r="C45" i="137"/>
  <c r="P44" i="137"/>
  <c r="O44" i="137"/>
  <c r="N44" i="137"/>
  <c r="M44" i="137"/>
  <c r="L44" i="137"/>
  <c r="K44" i="137"/>
  <c r="J44" i="137"/>
  <c r="I44" i="137"/>
  <c r="H44" i="137"/>
  <c r="G44" i="137"/>
  <c r="F44" i="137"/>
  <c r="E44" i="137"/>
  <c r="D44" i="137"/>
  <c r="C44" i="137"/>
  <c r="P43" i="137"/>
  <c r="O43" i="137"/>
  <c r="N43" i="137"/>
  <c r="M43" i="137"/>
  <c r="L43" i="137"/>
  <c r="K43" i="137"/>
  <c r="J43" i="137"/>
  <c r="I43" i="137"/>
  <c r="H43" i="137"/>
  <c r="G43" i="137"/>
  <c r="F43" i="137"/>
  <c r="E43" i="137"/>
  <c r="D43" i="137"/>
  <c r="C43" i="137"/>
  <c r="P42" i="137"/>
  <c r="O42" i="137"/>
  <c r="N42" i="137"/>
  <c r="M42" i="137"/>
  <c r="L42" i="137"/>
  <c r="K42" i="137"/>
  <c r="J42" i="137"/>
  <c r="J94" i="137" s="1"/>
  <c r="I42" i="137"/>
  <c r="H42" i="137"/>
  <c r="G42" i="137"/>
  <c r="F42" i="137"/>
  <c r="E42" i="137"/>
  <c r="D42" i="137"/>
  <c r="C42" i="137"/>
  <c r="P41" i="137"/>
  <c r="O41" i="137"/>
  <c r="N41" i="137"/>
  <c r="M41" i="137"/>
  <c r="L41" i="137"/>
  <c r="K41" i="137"/>
  <c r="J41" i="137"/>
  <c r="I41" i="137"/>
  <c r="H41" i="137"/>
  <c r="G41" i="137"/>
  <c r="F41" i="137"/>
  <c r="E41" i="137"/>
  <c r="D41" i="137"/>
  <c r="C41" i="137"/>
  <c r="D40" i="137"/>
  <c r="C40" i="137"/>
  <c r="P39" i="137"/>
  <c r="O39" i="137"/>
  <c r="N39" i="137"/>
  <c r="M39" i="137"/>
  <c r="L39" i="137"/>
  <c r="K39" i="137"/>
  <c r="J39" i="137"/>
  <c r="I39" i="137"/>
  <c r="H39" i="137"/>
  <c r="G39" i="137"/>
  <c r="F39" i="137"/>
  <c r="E39" i="137"/>
  <c r="D39" i="137"/>
  <c r="C39" i="137"/>
  <c r="P38" i="137"/>
  <c r="O38" i="137"/>
  <c r="N38" i="137"/>
  <c r="M38" i="137"/>
  <c r="L38" i="137"/>
  <c r="K38" i="137"/>
  <c r="J38" i="137"/>
  <c r="I38" i="137"/>
  <c r="H38" i="137"/>
  <c r="G38" i="137"/>
  <c r="F38" i="137"/>
  <c r="E38" i="137"/>
  <c r="D38" i="137"/>
  <c r="C38" i="137"/>
  <c r="P37" i="137"/>
  <c r="O37" i="137"/>
  <c r="N37" i="137"/>
  <c r="M37" i="137"/>
  <c r="L37" i="137"/>
  <c r="K37" i="137"/>
  <c r="J37" i="137"/>
  <c r="I37" i="137"/>
  <c r="H37" i="137"/>
  <c r="G37" i="137"/>
  <c r="F37" i="137"/>
  <c r="E37" i="137"/>
  <c r="D37" i="137"/>
  <c r="C37" i="137"/>
  <c r="P36" i="137"/>
  <c r="O36" i="137"/>
  <c r="N36" i="137"/>
  <c r="M36" i="137"/>
  <c r="L36" i="137"/>
  <c r="K36" i="137"/>
  <c r="J36" i="137"/>
  <c r="I36" i="137"/>
  <c r="H36" i="137"/>
  <c r="G36" i="137"/>
  <c r="F36" i="137"/>
  <c r="E36" i="137"/>
  <c r="D36" i="137"/>
  <c r="C36" i="137"/>
  <c r="D35" i="137"/>
  <c r="C35" i="137"/>
  <c r="D34" i="137"/>
  <c r="C34" i="137"/>
  <c r="P33" i="137"/>
  <c r="O33" i="137"/>
  <c r="N33" i="137"/>
  <c r="M33" i="137"/>
  <c r="L33" i="137"/>
  <c r="K33" i="137"/>
  <c r="J33" i="137"/>
  <c r="I33" i="137"/>
  <c r="H33" i="137"/>
  <c r="G33" i="137"/>
  <c r="F33" i="137"/>
  <c r="E33" i="137"/>
  <c r="D33" i="137"/>
  <c r="C33" i="137"/>
  <c r="P32" i="137"/>
  <c r="O32" i="137"/>
  <c r="N32" i="137"/>
  <c r="M32" i="137"/>
  <c r="L32" i="137"/>
  <c r="K32" i="137"/>
  <c r="J32" i="137"/>
  <c r="I32" i="137"/>
  <c r="H32" i="137"/>
  <c r="G32" i="137"/>
  <c r="F32" i="137"/>
  <c r="E32" i="137"/>
  <c r="D32" i="137"/>
  <c r="C32" i="137"/>
  <c r="P31" i="137"/>
  <c r="O31" i="137"/>
  <c r="N31" i="137"/>
  <c r="M31" i="137"/>
  <c r="L31" i="137"/>
  <c r="K31" i="137"/>
  <c r="J31" i="137"/>
  <c r="I31" i="137"/>
  <c r="H31" i="137"/>
  <c r="G31" i="137"/>
  <c r="F31" i="137"/>
  <c r="E31" i="137"/>
  <c r="D31" i="137"/>
  <c r="C31" i="137"/>
  <c r="P30" i="137"/>
  <c r="O30" i="137"/>
  <c r="N30" i="137"/>
  <c r="M30" i="137"/>
  <c r="L30" i="137"/>
  <c r="K30" i="137"/>
  <c r="J30" i="137"/>
  <c r="I30" i="137"/>
  <c r="H30" i="137"/>
  <c r="G30" i="137"/>
  <c r="F30" i="137"/>
  <c r="E30" i="137"/>
  <c r="D30" i="137"/>
  <c r="C30" i="137"/>
  <c r="P29" i="137"/>
  <c r="O29" i="137"/>
  <c r="N29" i="137"/>
  <c r="M29" i="137"/>
  <c r="L29" i="137"/>
  <c r="K29" i="137"/>
  <c r="J29" i="137"/>
  <c r="I29" i="137"/>
  <c r="H29" i="137"/>
  <c r="H94" i="137" s="1"/>
  <c r="G29" i="137"/>
  <c r="F29" i="137"/>
  <c r="F94" i="137" s="1"/>
  <c r="E29" i="137"/>
  <c r="D29" i="137"/>
  <c r="C29" i="137"/>
  <c r="P28" i="137"/>
  <c r="O28" i="137"/>
  <c r="N28" i="137"/>
  <c r="M28" i="137"/>
  <c r="L28" i="137"/>
  <c r="K28" i="137"/>
  <c r="J28" i="137"/>
  <c r="I28" i="137"/>
  <c r="H28" i="137"/>
  <c r="G28" i="137"/>
  <c r="F28" i="137"/>
  <c r="E28" i="137"/>
  <c r="D28" i="137"/>
  <c r="C28" i="137"/>
  <c r="P27" i="137"/>
  <c r="O27" i="137"/>
  <c r="N27" i="137"/>
  <c r="M27" i="137"/>
  <c r="L27" i="137"/>
  <c r="K27" i="137"/>
  <c r="J27" i="137"/>
  <c r="I27" i="137"/>
  <c r="H27" i="137"/>
  <c r="G27" i="137"/>
  <c r="F27" i="137"/>
  <c r="E27" i="137"/>
  <c r="D27" i="137"/>
  <c r="C27" i="137"/>
  <c r="P26" i="137"/>
  <c r="O26" i="137"/>
  <c r="N26" i="137"/>
  <c r="M26" i="137"/>
  <c r="L26" i="137"/>
  <c r="K26" i="137"/>
  <c r="J26" i="137"/>
  <c r="I26" i="137"/>
  <c r="H26" i="137"/>
  <c r="G26" i="137"/>
  <c r="F26" i="137"/>
  <c r="E26" i="137"/>
  <c r="D26" i="137"/>
  <c r="C26" i="137"/>
  <c r="P25" i="137"/>
  <c r="O25" i="137"/>
  <c r="N25" i="137"/>
  <c r="M25" i="137"/>
  <c r="L25" i="137"/>
  <c r="K25" i="137"/>
  <c r="J25" i="137"/>
  <c r="I25" i="137"/>
  <c r="H25" i="137"/>
  <c r="G25" i="137"/>
  <c r="F25" i="137"/>
  <c r="E25" i="137"/>
  <c r="D25" i="137"/>
  <c r="C25" i="137"/>
  <c r="P24" i="137"/>
  <c r="O24" i="137"/>
  <c r="N24" i="137"/>
  <c r="N74" i="137" s="1"/>
  <c r="M24" i="137"/>
  <c r="L24" i="137"/>
  <c r="K24" i="137"/>
  <c r="J24" i="137"/>
  <c r="J74" i="137" s="1"/>
  <c r="I24" i="137"/>
  <c r="H24" i="137"/>
  <c r="G24" i="137"/>
  <c r="F24" i="137"/>
  <c r="F74" i="137" s="1"/>
  <c r="E24" i="137"/>
  <c r="D24" i="137"/>
  <c r="C24" i="137"/>
  <c r="P23" i="137"/>
  <c r="O23" i="137"/>
  <c r="N23" i="137"/>
  <c r="M23" i="137"/>
  <c r="L23" i="137"/>
  <c r="K23" i="137"/>
  <c r="J23" i="137"/>
  <c r="I23" i="137"/>
  <c r="H23" i="137"/>
  <c r="G23" i="137"/>
  <c r="F23" i="137"/>
  <c r="E23" i="137"/>
  <c r="N22" i="137"/>
  <c r="P21" i="137"/>
  <c r="O21" i="137"/>
  <c r="N21" i="137"/>
  <c r="M21" i="137"/>
  <c r="L21" i="137"/>
  <c r="K21" i="137"/>
  <c r="J21" i="137"/>
  <c r="I21" i="137"/>
  <c r="H21" i="137"/>
  <c r="G21" i="137"/>
  <c r="F21" i="137"/>
  <c r="E21" i="137"/>
  <c r="P20" i="137"/>
  <c r="O20" i="137"/>
  <c r="N20" i="137"/>
  <c r="M20" i="137"/>
  <c r="L20" i="137"/>
  <c r="K20" i="137"/>
  <c r="J20" i="137"/>
  <c r="I20" i="137"/>
  <c r="H20" i="137"/>
  <c r="G20" i="137"/>
  <c r="F20" i="137"/>
  <c r="E20" i="137"/>
  <c r="P19" i="137"/>
  <c r="O19" i="137"/>
  <c r="N19" i="137"/>
  <c r="M19" i="137"/>
  <c r="L19" i="137"/>
  <c r="K19" i="137"/>
  <c r="J19" i="137"/>
  <c r="I19" i="137"/>
  <c r="H19" i="137"/>
  <c r="G19" i="137"/>
  <c r="F19" i="137"/>
  <c r="E19" i="137"/>
  <c r="P17" i="137"/>
  <c r="O17" i="137"/>
  <c r="N17" i="137"/>
  <c r="M17" i="137"/>
  <c r="L17" i="137"/>
  <c r="K17" i="137"/>
  <c r="J17" i="137"/>
  <c r="I17" i="137"/>
  <c r="H17" i="137"/>
  <c r="G17" i="137"/>
  <c r="F17" i="137"/>
  <c r="E17" i="137"/>
  <c r="P16" i="137"/>
  <c r="P22" i="137" s="1"/>
  <c r="O16" i="137"/>
  <c r="O22" i="137" s="1"/>
  <c r="N16" i="137"/>
  <c r="M16" i="137"/>
  <c r="M22" i="137" s="1"/>
  <c r="L16" i="137"/>
  <c r="L22" i="137" s="1"/>
  <c r="K16" i="137"/>
  <c r="K22" i="137" s="1"/>
  <c r="J16" i="137"/>
  <c r="J22" i="137" s="1"/>
  <c r="I16" i="137"/>
  <c r="I22" i="137" s="1"/>
  <c r="H16" i="137"/>
  <c r="H22" i="137" s="1"/>
  <c r="G16" i="137"/>
  <c r="G22" i="137" s="1"/>
  <c r="F16" i="137"/>
  <c r="F22" i="137" s="1"/>
  <c r="E16" i="137"/>
  <c r="E14" i="137" s="1"/>
  <c r="P15" i="137"/>
  <c r="O15" i="137"/>
  <c r="N15" i="137"/>
  <c r="M15" i="137"/>
  <c r="L15" i="137"/>
  <c r="K15" i="137"/>
  <c r="J15" i="137"/>
  <c r="I15" i="137"/>
  <c r="H15" i="137"/>
  <c r="G15" i="137"/>
  <c r="F15" i="137"/>
  <c r="E15" i="137"/>
  <c r="P14" i="137"/>
  <c r="O14" i="137"/>
  <c r="N14" i="137"/>
  <c r="M14" i="137"/>
  <c r="L14" i="137"/>
  <c r="K14" i="137"/>
  <c r="J14" i="137"/>
  <c r="I14" i="137"/>
  <c r="N13" i="137"/>
  <c r="L13" i="137"/>
  <c r="P11" i="137"/>
  <c r="O11" i="137"/>
  <c r="N11" i="137"/>
  <c r="M11" i="137"/>
  <c r="L11" i="137"/>
  <c r="K11" i="137"/>
  <c r="J11" i="137"/>
  <c r="I11" i="137"/>
  <c r="H11" i="137"/>
  <c r="G11" i="137"/>
  <c r="F11" i="137"/>
  <c r="E11" i="137"/>
  <c r="P10" i="137"/>
  <c r="P13" i="137" s="1"/>
  <c r="O10" i="137"/>
  <c r="O13" i="137" s="1"/>
  <c r="N10" i="137"/>
  <c r="M10" i="137"/>
  <c r="M13" i="137" s="1"/>
  <c r="L10" i="137"/>
  <c r="K10" i="137"/>
  <c r="K13" i="137" s="1"/>
  <c r="J10" i="137"/>
  <c r="J13" i="137" s="1"/>
  <c r="I10" i="137"/>
  <c r="I13" i="137" s="1"/>
  <c r="H10" i="137"/>
  <c r="H13" i="137" s="1"/>
  <c r="G10" i="137"/>
  <c r="G13" i="137" s="1"/>
  <c r="F10" i="137"/>
  <c r="F13" i="137" s="1"/>
  <c r="E10" i="137"/>
  <c r="E13" i="137" s="1"/>
  <c r="E91" i="163"/>
  <c r="D91" i="163"/>
  <c r="E87" i="163"/>
  <c r="D87" i="163"/>
  <c r="E79" i="163"/>
  <c r="E89" i="163" s="1"/>
  <c r="D79" i="163"/>
  <c r="D89" i="163" s="1"/>
  <c r="E76" i="163"/>
  <c r="D76" i="163"/>
  <c r="C75" i="163"/>
  <c r="B75" i="163"/>
  <c r="C74" i="163"/>
  <c r="B74" i="163"/>
  <c r="C73" i="163"/>
  <c r="B73" i="163"/>
  <c r="C72" i="163"/>
  <c r="B72" i="163"/>
  <c r="C71" i="163"/>
  <c r="B71" i="163"/>
  <c r="C70" i="163"/>
  <c r="B70" i="163"/>
  <c r="C69" i="163"/>
  <c r="B69" i="163"/>
  <c r="C68" i="163"/>
  <c r="B68" i="163"/>
  <c r="C67" i="163"/>
  <c r="B67" i="163"/>
  <c r="C66" i="163"/>
  <c r="B66" i="163"/>
  <c r="C65" i="163"/>
  <c r="B65" i="163"/>
  <c r="C64" i="163"/>
  <c r="B64" i="163"/>
  <c r="C63" i="163"/>
  <c r="B63" i="163"/>
  <c r="C62" i="163"/>
  <c r="B62" i="163"/>
  <c r="C61" i="163"/>
  <c r="B61" i="163"/>
  <c r="C60" i="163"/>
  <c r="B60" i="163"/>
  <c r="C59" i="163"/>
  <c r="B59" i="163"/>
  <c r="C58" i="163"/>
  <c r="B58" i="163"/>
  <c r="C57" i="163"/>
  <c r="B57" i="163"/>
  <c r="C56" i="163"/>
  <c r="B56" i="163"/>
  <c r="C55" i="163"/>
  <c r="B55" i="163"/>
  <c r="C54" i="163"/>
  <c r="B54" i="163"/>
  <c r="C53" i="163"/>
  <c r="B53" i="163"/>
  <c r="C52" i="163"/>
  <c r="B52" i="163"/>
  <c r="C51" i="163"/>
  <c r="B51" i="163"/>
  <c r="C50" i="163"/>
  <c r="B50" i="163"/>
  <c r="C49" i="163"/>
  <c r="B49" i="163"/>
  <c r="C48" i="163"/>
  <c r="B48" i="163"/>
  <c r="C47" i="163"/>
  <c r="B47" i="163"/>
  <c r="C46" i="163"/>
  <c r="B46" i="163"/>
  <c r="C45" i="163"/>
  <c r="B45" i="163"/>
  <c r="C44" i="163"/>
  <c r="B44" i="163"/>
  <c r="C43" i="163"/>
  <c r="B43" i="163"/>
  <c r="C42" i="163"/>
  <c r="B42" i="163"/>
  <c r="C41" i="163"/>
  <c r="B41" i="163"/>
  <c r="C40" i="163"/>
  <c r="B40" i="163"/>
  <c r="C39" i="163"/>
  <c r="B39" i="163"/>
  <c r="C38" i="163"/>
  <c r="B38" i="163"/>
  <c r="C37" i="163"/>
  <c r="B37" i="163"/>
  <c r="C36" i="163"/>
  <c r="B36" i="163"/>
  <c r="C35" i="163"/>
  <c r="B35" i="163"/>
  <c r="C34" i="163"/>
  <c r="B34" i="163"/>
  <c r="C33" i="163"/>
  <c r="B33" i="163"/>
  <c r="C32" i="163"/>
  <c r="B32" i="163"/>
  <c r="C31" i="163"/>
  <c r="B31" i="163"/>
  <c r="C30" i="163"/>
  <c r="B30" i="163"/>
  <c r="R29" i="163"/>
  <c r="S29" i="163" s="1"/>
  <c r="Q29" i="163"/>
  <c r="P29" i="163"/>
  <c r="C29" i="163"/>
  <c r="B29" i="163"/>
  <c r="P28" i="163"/>
  <c r="C28" i="163"/>
  <c r="B28" i="163"/>
  <c r="C27" i="163"/>
  <c r="B27" i="163"/>
  <c r="P26" i="163"/>
  <c r="C26" i="163"/>
  <c r="B26" i="163"/>
  <c r="C25" i="163"/>
  <c r="B25" i="163"/>
  <c r="C24" i="163"/>
  <c r="B24" i="163"/>
  <c r="E22" i="163"/>
  <c r="D22" i="163"/>
  <c r="E15" i="163"/>
  <c r="D15" i="163"/>
  <c r="O14" i="163"/>
  <c r="N14" i="163"/>
  <c r="M14" i="163"/>
  <c r="L14" i="163"/>
  <c r="K14" i="163"/>
  <c r="J14" i="163"/>
  <c r="I14" i="163"/>
  <c r="H14" i="163"/>
  <c r="G14" i="163"/>
  <c r="F14" i="163"/>
  <c r="E14" i="163"/>
  <c r="D14" i="163"/>
  <c r="E13" i="163"/>
  <c r="D13" i="163"/>
  <c r="E91" i="161"/>
  <c r="D91" i="161"/>
  <c r="E87" i="161"/>
  <c r="D87" i="161"/>
  <c r="E79" i="161"/>
  <c r="E89" i="161" s="1"/>
  <c r="D79" i="161"/>
  <c r="D89" i="161" s="1"/>
  <c r="E77" i="161"/>
  <c r="D77" i="161"/>
  <c r="E76" i="161"/>
  <c r="D76" i="161"/>
  <c r="C75" i="161"/>
  <c r="B75" i="161"/>
  <c r="C74" i="161"/>
  <c r="B74" i="161"/>
  <c r="C73" i="161"/>
  <c r="B73" i="161"/>
  <c r="C72" i="161"/>
  <c r="B72" i="161"/>
  <c r="C71" i="161"/>
  <c r="B71" i="161"/>
  <c r="C70" i="161"/>
  <c r="B70" i="161"/>
  <c r="C69" i="161"/>
  <c r="B69" i="161"/>
  <c r="C68" i="161"/>
  <c r="B68" i="161"/>
  <c r="C67" i="161"/>
  <c r="B67" i="161"/>
  <c r="C66" i="161"/>
  <c r="B66" i="161"/>
  <c r="C65" i="161"/>
  <c r="B65" i="161"/>
  <c r="C64" i="161"/>
  <c r="B64" i="161"/>
  <c r="C63" i="161"/>
  <c r="B63" i="161"/>
  <c r="C62" i="161"/>
  <c r="B62" i="161"/>
  <c r="C61" i="161"/>
  <c r="B61" i="161"/>
  <c r="C60" i="161"/>
  <c r="B60" i="161"/>
  <c r="C59" i="161"/>
  <c r="B59" i="161"/>
  <c r="C58" i="161"/>
  <c r="B58" i="161"/>
  <c r="C57" i="161"/>
  <c r="B57" i="161"/>
  <c r="C56" i="161"/>
  <c r="B56" i="161"/>
  <c r="C55" i="161"/>
  <c r="B55" i="161"/>
  <c r="C54" i="161"/>
  <c r="B54" i="161"/>
  <c r="C53" i="161"/>
  <c r="B53" i="161"/>
  <c r="C52" i="161"/>
  <c r="B52" i="161"/>
  <c r="C51" i="161"/>
  <c r="B51" i="161"/>
  <c r="C50" i="161"/>
  <c r="B50" i="161"/>
  <c r="C49" i="161"/>
  <c r="B49" i="161"/>
  <c r="C48" i="161"/>
  <c r="B48" i="161"/>
  <c r="C47" i="161"/>
  <c r="B47" i="161"/>
  <c r="C46" i="161"/>
  <c r="B46" i="161"/>
  <c r="C45" i="161"/>
  <c r="B45" i="161"/>
  <c r="C44" i="161"/>
  <c r="B44" i="161"/>
  <c r="C43" i="161"/>
  <c r="B43" i="161"/>
  <c r="C42" i="161"/>
  <c r="B42" i="161"/>
  <c r="C41" i="161"/>
  <c r="B41" i="161"/>
  <c r="C40" i="161"/>
  <c r="B40" i="161"/>
  <c r="C39" i="161"/>
  <c r="B39" i="161"/>
  <c r="C38" i="161"/>
  <c r="B38" i="161"/>
  <c r="C37" i="161"/>
  <c r="B37" i="161"/>
  <c r="C36" i="161"/>
  <c r="B36" i="161"/>
  <c r="C35" i="161"/>
  <c r="B35" i="161"/>
  <c r="C34" i="161"/>
  <c r="B34" i="161"/>
  <c r="C33" i="161"/>
  <c r="B33" i="161"/>
  <c r="C32" i="161"/>
  <c r="B32" i="161"/>
  <c r="C31" i="161"/>
  <c r="B31" i="161"/>
  <c r="C30" i="161"/>
  <c r="B30" i="161"/>
  <c r="S29" i="161"/>
  <c r="R29" i="161"/>
  <c r="Q29" i="161"/>
  <c r="P29" i="161"/>
  <c r="C29" i="161"/>
  <c r="B29" i="161"/>
  <c r="P28" i="161"/>
  <c r="C28" i="161"/>
  <c r="B28" i="161"/>
  <c r="C27" i="161"/>
  <c r="B27" i="161"/>
  <c r="P26" i="161"/>
  <c r="C26" i="161"/>
  <c r="B26" i="161"/>
  <c r="C25" i="161"/>
  <c r="B25" i="161"/>
  <c r="C24" i="161"/>
  <c r="B24" i="161"/>
  <c r="E22" i="161"/>
  <c r="D22" i="161"/>
  <c r="E15" i="161"/>
  <c r="D15" i="161"/>
  <c r="O14" i="161"/>
  <c r="N14" i="161"/>
  <c r="M14" i="161"/>
  <c r="L14" i="161"/>
  <c r="K14" i="161"/>
  <c r="J14" i="161"/>
  <c r="I14" i="161"/>
  <c r="H14" i="161"/>
  <c r="G14" i="161"/>
  <c r="F14" i="161"/>
  <c r="E14" i="161"/>
  <c r="D14" i="161"/>
  <c r="E13" i="161"/>
  <c r="D13" i="161"/>
  <c r="M93" i="158"/>
  <c r="J93" i="158"/>
  <c r="E93" i="158"/>
  <c r="V92" i="158"/>
  <c r="V93" i="158" s="1"/>
  <c r="U92" i="158"/>
  <c r="U93" i="158" s="1"/>
  <c r="T92" i="158"/>
  <c r="T93" i="158" s="1"/>
  <c r="S92" i="158"/>
  <c r="S93" i="158" s="1"/>
  <c r="R92" i="158"/>
  <c r="R93" i="158" s="1"/>
  <c r="Q92" i="158"/>
  <c r="Q93" i="158" s="1"/>
  <c r="P92" i="158"/>
  <c r="P93" i="158" s="1"/>
  <c r="O92" i="158"/>
  <c r="O93" i="158" s="1"/>
  <c r="N92" i="158"/>
  <c r="N93" i="158" s="1"/>
  <c r="M92" i="158"/>
  <c r="L92" i="158"/>
  <c r="L93" i="158" s="1"/>
  <c r="K92" i="158"/>
  <c r="K93" i="158" s="1"/>
  <c r="J92" i="158"/>
  <c r="I92" i="158"/>
  <c r="I93" i="158" s="1"/>
  <c r="H92" i="158"/>
  <c r="H93" i="158" s="1"/>
  <c r="G92" i="158"/>
  <c r="G93" i="158" s="1"/>
  <c r="F92" i="158"/>
  <c r="F93" i="158" s="1"/>
  <c r="E92" i="158"/>
  <c r="D92" i="158"/>
  <c r="D93" i="158" s="1"/>
  <c r="BE91" i="158"/>
  <c r="AX91" i="158"/>
  <c r="AW91" i="158"/>
  <c r="AP91" i="158"/>
  <c r="AO91" i="158"/>
  <c r="AH91" i="158"/>
  <c r="AG91" i="158"/>
  <c r="Z91" i="158"/>
  <c r="Y91" i="158"/>
  <c r="R91" i="158"/>
  <c r="Q91" i="158"/>
  <c r="J91" i="158"/>
  <c r="I91" i="158"/>
  <c r="K88" i="158"/>
  <c r="BE87" i="158"/>
  <c r="BB87" i="158"/>
  <c r="BA87" i="158"/>
  <c r="AV87" i="158"/>
  <c r="AU87" i="158"/>
  <c r="AT87" i="158"/>
  <c r="AS87" i="158"/>
  <c r="AR87" i="158"/>
  <c r="AQ87" i="158"/>
  <c r="AP87" i="158"/>
  <c r="AO87" i="158"/>
  <c r="AN87" i="158"/>
  <c r="AM87" i="158"/>
  <c r="AL87" i="158"/>
  <c r="AK87" i="158"/>
  <c r="AJ87" i="158"/>
  <c r="AI87" i="158"/>
  <c r="AH87" i="158"/>
  <c r="AG87" i="158"/>
  <c r="AF87" i="158"/>
  <c r="AE87" i="158"/>
  <c r="AD87" i="158"/>
  <c r="AC87" i="158"/>
  <c r="AB87" i="158"/>
  <c r="AA87" i="158"/>
  <c r="Z87" i="158"/>
  <c r="Y87" i="158"/>
  <c r="X87" i="158"/>
  <c r="W87" i="158"/>
  <c r="V87" i="158"/>
  <c r="U87" i="158"/>
  <c r="T87" i="158"/>
  <c r="S87" i="158"/>
  <c r="S88" i="158" s="1"/>
  <c r="R87" i="158"/>
  <c r="Q87" i="158"/>
  <c r="P87" i="158"/>
  <c r="O87" i="158"/>
  <c r="N87" i="158"/>
  <c r="M87" i="158"/>
  <c r="J87" i="158"/>
  <c r="I87" i="158"/>
  <c r="BE86" i="158"/>
  <c r="BD86" i="158"/>
  <c r="BC86" i="158"/>
  <c r="BB86" i="158"/>
  <c r="BA86" i="158"/>
  <c r="AZ86" i="158"/>
  <c r="AY86" i="158"/>
  <c r="AX86" i="158"/>
  <c r="AW86" i="158"/>
  <c r="AV86" i="158"/>
  <c r="AU86" i="158"/>
  <c r="AS86" i="158"/>
  <c r="AJ86" i="158"/>
  <c r="AJ88" i="158" s="1"/>
  <c r="U86" i="158"/>
  <c r="T86" i="158"/>
  <c r="T88" i="158" s="1"/>
  <c r="S86" i="158"/>
  <c r="Q86" i="158"/>
  <c r="P86" i="158"/>
  <c r="P88" i="158" s="1"/>
  <c r="O86" i="158"/>
  <c r="N86" i="158"/>
  <c r="M86" i="158"/>
  <c r="L86" i="158"/>
  <c r="I86" i="158"/>
  <c r="H86" i="158"/>
  <c r="H88" i="158" s="1"/>
  <c r="G86" i="158"/>
  <c r="G88" i="158" s="1"/>
  <c r="F86" i="158"/>
  <c r="E86" i="158"/>
  <c r="D86" i="158"/>
  <c r="BE85" i="158"/>
  <c r="BD85" i="158"/>
  <c r="BC85" i="158"/>
  <c r="BB85" i="158"/>
  <c r="BA85" i="158"/>
  <c r="AZ85" i="158"/>
  <c r="AY85" i="158"/>
  <c r="AX85" i="158"/>
  <c r="AW85" i="158"/>
  <c r="AV85" i="158"/>
  <c r="AU85" i="158"/>
  <c r="AT85" i="158"/>
  <c r="AS85" i="158"/>
  <c r="AR85" i="158"/>
  <c r="AQ85" i="158"/>
  <c r="AP85" i="158"/>
  <c r="AO85" i="158"/>
  <c r="AN85" i="158"/>
  <c r="AM85" i="158"/>
  <c r="AL85" i="158"/>
  <c r="AK85" i="158"/>
  <c r="AJ85" i="158"/>
  <c r="AI85" i="158"/>
  <c r="AH85" i="158"/>
  <c r="AG85" i="158"/>
  <c r="AF85" i="158"/>
  <c r="AE85" i="158"/>
  <c r="AD85" i="158"/>
  <c r="AC85" i="158"/>
  <c r="AB85" i="158"/>
  <c r="AA85" i="158"/>
  <c r="Z85" i="158"/>
  <c r="Y85" i="158"/>
  <c r="X85" i="158"/>
  <c r="W85" i="158"/>
  <c r="V85" i="158"/>
  <c r="U85" i="158"/>
  <c r="T85" i="158"/>
  <c r="S85" i="158"/>
  <c r="R85" i="158"/>
  <c r="Q85" i="158"/>
  <c r="P85" i="158"/>
  <c r="O85" i="158"/>
  <c r="N85" i="158"/>
  <c r="M85" i="158"/>
  <c r="L85" i="158"/>
  <c r="K85" i="158"/>
  <c r="J85" i="158"/>
  <c r="I85" i="158"/>
  <c r="H85" i="158"/>
  <c r="G85" i="158"/>
  <c r="F85" i="158"/>
  <c r="E85" i="158"/>
  <c r="D85" i="158"/>
  <c r="BE84" i="158"/>
  <c r="BD84" i="158"/>
  <c r="BC84" i="158"/>
  <c r="BB84" i="158"/>
  <c r="BA84" i="158"/>
  <c r="AZ84" i="158"/>
  <c r="AY84" i="158"/>
  <c r="AX84" i="158"/>
  <c r="AW84" i="158"/>
  <c r="AV84" i="158"/>
  <c r="AU84" i="158"/>
  <c r="AT84" i="158"/>
  <c r="AS84" i="158"/>
  <c r="AR84" i="158"/>
  <c r="AQ84" i="158"/>
  <c r="AP84" i="158"/>
  <c r="AO84" i="158"/>
  <c r="AN84" i="158"/>
  <c r="AM84" i="158"/>
  <c r="AL84" i="158"/>
  <c r="AK84" i="158"/>
  <c r="AJ84" i="158"/>
  <c r="AI84" i="158"/>
  <c r="AH84" i="158"/>
  <c r="AG84" i="158"/>
  <c r="AF84" i="158"/>
  <c r="AE84" i="158"/>
  <c r="AD84" i="158"/>
  <c r="AC84" i="158"/>
  <c r="AB84" i="158"/>
  <c r="AA84" i="158"/>
  <c r="Z84" i="158"/>
  <c r="Y84" i="158"/>
  <c r="X84" i="158"/>
  <c r="W84" i="158"/>
  <c r="V84" i="158"/>
  <c r="U84" i="158"/>
  <c r="T84" i="158"/>
  <c r="S84" i="158"/>
  <c r="R84" i="158"/>
  <c r="Q84" i="158"/>
  <c r="P84" i="158"/>
  <c r="O84" i="158"/>
  <c r="N84" i="158"/>
  <c r="M84" i="158"/>
  <c r="L84" i="158"/>
  <c r="K84" i="158"/>
  <c r="J84" i="158"/>
  <c r="I84" i="158"/>
  <c r="H84" i="158"/>
  <c r="G84" i="158"/>
  <c r="F84" i="158"/>
  <c r="E84" i="158"/>
  <c r="D84" i="158"/>
  <c r="BE83" i="158"/>
  <c r="BD83" i="158"/>
  <c r="BC83" i="158"/>
  <c r="BB83" i="158"/>
  <c r="BA83" i="158"/>
  <c r="AZ83" i="158"/>
  <c r="AY83" i="158"/>
  <c r="AX83" i="158"/>
  <c r="AW83" i="158"/>
  <c r="AV83" i="158"/>
  <c r="AU83" i="158"/>
  <c r="AT83" i="158"/>
  <c r="AS83" i="158"/>
  <c r="AR83" i="158"/>
  <c r="BE82" i="158"/>
  <c r="BD82" i="158"/>
  <c r="BC82" i="158"/>
  <c r="BB82" i="158"/>
  <c r="BA82" i="158"/>
  <c r="AZ82" i="158"/>
  <c r="AY82" i="158"/>
  <c r="AX82" i="158"/>
  <c r="AW82" i="158"/>
  <c r="AV82" i="158"/>
  <c r="AU82" i="158"/>
  <c r="AT82" i="158"/>
  <c r="AS82" i="158"/>
  <c r="AR82" i="158"/>
  <c r="AQ82" i="158"/>
  <c r="AP82" i="158"/>
  <c r="AO82" i="158"/>
  <c r="AN82" i="158"/>
  <c r="AM82" i="158"/>
  <c r="AL82" i="158"/>
  <c r="AK82" i="158"/>
  <c r="AJ82" i="158"/>
  <c r="AI82" i="158"/>
  <c r="AH82" i="158"/>
  <c r="AG82" i="158"/>
  <c r="AF82" i="158"/>
  <c r="AE82" i="158"/>
  <c r="AD82" i="158"/>
  <c r="AC82" i="158"/>
  <c r="AB82" i="158"/>
  <c r="AA82" i="158"/>
  <c r="Z82" i="158"/>
  <c r="Y82" i="158"/>
  <c r="X82" i="158"/>
  <c r="W82" i="158"/>
  <c r="V82" i="158"/>
  <c r="U82" i="158"/>
  <c r="T82" i="158"/>
  <c r="S82" i="158"/>
  <c r="R82" i="158"/>
  <c r="Q82" i="158"/>
  <c r="P82" i="158"/>
  <c r="O82" i="158"/>
  <c r="N82" i="158"/>
  <c r="M82" i="158"/>
  <c r="L82" i="158"/>
  <c r="K82" i="158"/>
  <c r="J82" i="158"/>
  <c r="I82" i="158"/>
  <c r="H82" i="158"/>
  <c r="G82" i="158"/>
  <c r="F82" i="158"/>
  <c r="E82" i="158"/>
  <c r="D82" i="158"/>
  <c r="BE81" i="158"/>
  <c r="BD81" i="158"/>
  <c r="BC81" i="158"/>
  <c r="BB81" i="158"/>
  <c r="BA81" i="158"/>
  <c r="AZ81" i="158"/>
  <c r="AY81" i="158"/>
  <c r="AX81" i="158"/>
  <c r="AW81" i="158"/>
  <c r="AV81" i="158"/>
  <c r="AU81" i="158"/>
  <c r="AT81" i="158"/>
  <c r="AS81" i="158"/>
  <c r="AR81" i="158"/>
  <c r="AQ81" i="158"/>
  <c r="AP81" i="158"/>
  <c r="AO81" i="158"/>
  <c r="AN81" i="158"/>
  <c r="AM81" i="158"/>
  <c r="AL81" i="158"/>
  <c r="AK81" i="158"/>
  <c r="AJ81" i="158"/>
  <c r="AI81" i="158"/>
  <c r="AH81" i="158"/>
  <c r="AG81" i="158"/>
  <c r="AF81" i="158"/>
  <c r="AE81" i="158"/>
  <c r="AD81" i="158"/>
  <c r="AC81" i="158"/>
  <c r="AB81" i="158"/>
  <c r="AA81" i="158"/>
  <c r="Z81" i="158"/>
  <c r="Y81" i="158"/>
  <c r="X81" i="158"/>
  <c r="W81" i="158"/>
  <c r="V81" i="158"/>
  <c r="U81" i="158"/>
  <c r="T81" i="158"/>
  <c r="S81" i="158"/>
  <c r="R81" i="158"/>
  <c r="Q81" i="158"/>
  <c r="P81" i="158"/>
  <c r="O81" i="158"/>
  <c r="N81" i="158"/>
  <c r="M81" i="158"/>
  <c r="L81" i="158"/>
  <c r="K81" i="158"/>
  <c r="J81" i="158"/>
  <c r="I81" i="158"/>
  <c r="H81" i="158"/>
  <c r="G81" i="158"/>
  <c r="F81" i="158"/>
  <c r="E81" i="158"/>
  <c r="D81" i="158"/>
  <c r="BE80" i="158"/>
  <c r="BD80" i="158"/>
  <c r="BD91" i="158" s="1"/>
  <c r="BC80" i="158"/>
  <c r="BC91" i="158" s="1"/>
  <c r="BB80" i="158"/>
  <c r="BB91" i="158" s="1"/>
  <c r="BA80" i="158"/>
  <c r="BA91" i="158" s="1"/>
  <c r="AZ80" i="158"/>
  <c r="AZ91" i="158" s="1"/>
  <c r="AY80" i="158"/>
  <c r="AY91" i="158" s="1"/>
  <c r="AX80" i="158"/>
  <c r="AW80" i="158"/>
  <c r="AV80" i="158"/>
  <c r="AV91" i="158" s="1"/>
  <c r="AU80" i="158"/>
  <c r="AU91" i="158" s="1"/>
  <c r="AT80" i="158"/>
  <c r="AT91" i="158" s="1"/>
  <c r="AS80" i="158"/>
  <c r="AS91" i="158" s="1"/>
  <c r="AR80" i="158"/>
  <c r="AR91" i="158" s="1"/>
  <c r="AQ80" i="158"/>
  <c r="AQ91" i="158" s="1"/>
  <c r="AP80" i="158"/>
  <c r="AO80" i="158"/>
  <c r="AN80" i="158"/>
  <c r="AN91" i="158" s="1"/>
  <c r="AM80" i="158"/>
  <c r="AM91" i="158" s="1"/>
  <c r="AL80" i="158"/>
  <c r="AL91" i="158" s="1"/>
  <c r="AK80" i="158"/>
  <c r="AK91" i="158" s="1"/>
  <c r="AJ80" i="158"/>
  <c r="AJ91" i="158" s="1"/>
  <c r="AI80" i="158"/>
  <c r="AI91" i="158" s="1"/>
  <c r="AH80" i="158"/>
  <c r="AG80" i="158"/>
  <c r="AF80" i="158"/>
  <c r="AF91" i="158" s="1"/>
  <c r="AE80" i="158"/>
  <c r="AE91" i="158" s="1"/>
  <c r="AD80" i="158"/>
  <c r="AD91" i="158" s="1"/>
  <c r="AC80" i="158"/>
  <c r="AC91" i="158" s="1"/>
  <c r="AB80" i="158"/>
  <c r="AB91" i="158" s="1"/>
  <c r="AA80" i="158"/>
  <c r="AA91" i="158" s="1"/>
  <c r="Z80" i="158"/>
  <c r="Y80" i="158"/>
  <c r="X80" i="158"/>
  <c r="X91" i="158" s="1"/>
  <c r="W80" i="158"/>
  <c r="W91" i="158" s="1"/>
  <c r="V80" i="158"/>
  <c r="V91" i="158" s="1"/>
  <c r="U80" i="158"/>
  <c r="U91" i="158" s="1"/>
  <c r="T80" i="158"/>
  <c r="T91" i="158" s="1"/>
  <c r="S80" i="158"/>
  <c r="S91" i="158" s="1"/>
  <c r="R80" i="158"/>
  <c r="Q80" i="158"/>
  <c r="P80" i="158"/>
  <c r="P91" i="158" s="1"/>
  <c r="O80" i="158"/>
  <c r="O91" i="158" s="1"/>
  <c r="N80" i="158"/>
  <c r="N91" i="158" s="1"/>
  <c r="M80" i="158"/>
  <c r="M91" i="158" s="1"/>
  <c r="L80" i="158"/>
  <c r="L91" i="158" s="1"/>
  <c r="K80" i="158"/>
  <c r="K91" i="158" s="1"/>
  <c r="J80" i="158"/>
  <c r="I80" i="158"/>
  <c r="H80" i="158"/>
  <c r="H91" i="158" s="1"/>
  <c r="G80" i="158"/>
  <c r="G91" i="158" s="1"/>
  <c r="F80" i="158"/>
  <c r="F91" i="158" s="1"/>
  <c r="E80" i="158"/>
  <c r="E91" i="158" s="1"/>
  <c r="D80" i="158"/>
  <c r="D91" i="158" s="1"/>
  <c r="BE75" i="158"/>
  <c r="BD75" i="158"/>
  <c r="BC75" i="158"/>
  <c r="BB75" i="158"/>
  <c r="BA75" i="158"/>
  <c r="AZ75" i="158"/>
  <c r="AY75" i="158"/>
  <c r="AX75" i="158"/>
  <c r="AW75" i="158"/>
  <c r="AV75" i="158"/>
  <c r="AU75" i="158"/>
  <c r="AT75" i="158"/>
  <c r="AS75" i="158"/>
  <c r="AR75" i="158"/>
  <c r="AQ75" i="158"/>
  <c r="AP75" i="158"/>
  <c r="AO75" i="158"/>
  <c r="AN75" i="158"/>
  <c r="AM75" i="158"/>
  <c r="AL75" i="158"/>
  <c r="AK75" i="158"/>
  <c r="C75" i="158"/>
  <c r="B75" i="158"/>
  <c r="BE74" i="158"/>
  <c r="BD74" i="158"/>
  <c r="BC74" i="158"/>
  <c r="BB74" i="158"/>
  <c r="BA74" i="158"/>
  <c r="AZ74" i="158"/>
  <c r="AY74" i="158"/>
  <c r="AX74" i="158"/>
  <c r="AW74" i="158"/>
  <c r="AV74" i="158"/>
  <c r="AU74" i="158"/>
  <c r="AT74" i="158"/>
  <c r="AS74" i="158"/>
  <c r="AR74" i="158"/>
  <c r="AQ74" i="158"/>
  <c r="AP74" i="158"/>
  <c r="AO74" i="158"/>
  <c r="AN74" i="158"/>
  <c r="AM74" i="158"/>
  <c r="AL74" i="158"/>
  <c r="AK74" i="158"/>
  <c r="C74" i="158"/>
  <c r="B74" i="158"/>
  <c r="BE73" i="158"/>
  <c r="BD73" i="158"/>
  <c r="BC73" i="158"/>
  <c r="BB73" i="158"/>
  <c r="BA73" i="158"/>
  <c r="AZ73" i="158"/>
  <c r="AY73" i="158"/>
  <c r="AX73" i="158"/>
  <c r="AW73" i="158"/>
  <c r="AV73" i="158"/>
  <c r="AU73" i="158"/>
  <c r="AT73" i="158"/>
  <c r="AS73" i="158"/>
  <c r="AR73" i="158"/>
  <c r="C73" i="158"/>
  <c r="B73" i="158"/>
  <c r="BE72" i="158"/>
  <c r="BD72" i="158"/>
  <c r="BC72" i="158"/>
  <c r="BB72" i="158"/>
  <c r="BA72" i="158"/>
  <c r="AZ72" i="158"/>
  <c r="AY72" i="158"/>
  <c r="AX72" i="158"/>
  <c r="AW72" i="158"/>
  <c r="AV72" i="158"/>
  <c r="AU72" i="158"/>
  <c r="AT72" i="158"/>
  <c r="AS72" i="158"/>
  <c r="AR72" i="158"/>
  <c r="AQ72" i="158"/>
  <c r="AP72" i="158"/>
  <c r="AO72" i="158"/>
  <c r="AN72" i="158"/>
  <c r="AM72" i="158"/>
  <c r="AL72" i="158"/>
  <c r="AK72" i="158"/>
  <c r="C72" i="158"/>
  <c r="B72" i="158"/>
  <c r="BE71" i="158"/>
  <c r="BD71" i="158"/>
  <c r="BC71" i="158"/>
  <c r="BB71" i="158"/>
  <c r="BA71" i="158"/>
  <c r="AZ71" i="158"/>
  <c r="AY71" i="158"/>
  <c r="AX71" i="158"/>
  <c r="AW71" i="158"/>
  <c r="AV71" i="158"/>
  <c r="AU71" i="158"/>
  <c r="AT71" i="158"/>
  <c r="AS71" i="158"/>
  <c r="AR71" i="158"/>
  <c r="AQ71" i="158"/>
  <c r="AP71" i="158"/>
  <c r="AO71" i="158"/>
  <c r="AN71" i="158"/>
  <c r="AM71" i="158"/>
  <c r="AL71" i="158"/>
  <c r="AK71" i="158"/>
  <c r="C71" i="158"/>
  <c r="B71" i="158"/>
  <c r="BE70" i="158"/>
  <c r="BD70" i="158"/>
  <c r="BC70" i="158"/>
  <c r="BB70" i="158"/>
  <c r="BA70" i="158"/>
  <c r="AZ70" i="158"/>
  <c r="AY70" i="158"/>
  <c r="AX70" i="158"/>
  <c r="AW70" i="158"/>
  <c r="AV70" i="158"/>
  <c r="AU70" i="158"/>
  <c r="AT70" i="158"/>
  <c r="AS70" i="158"/>
  <c r="AR70" i="158"/>
  <c r="AQ70" i="158"/>
  <c r="AP70" i="158"/>
  <c r="AO70" i="158"/>
  <c r="AN70" i="158"/>
  <c r="AM70" i="158"/>
  <c r="AL70" i="158"/>
  <c r="C70" i="158"/>
  <c r="B70" i="158"/>
  <c r="BE69" i="158"/>
  <c r="BD69" i="158"/>
  <c r="BC69" i="158"/>
  <c r="BB69" i="158"/>
  <c r="BA69" i="158"/>
  <c r="AZ69" i="158"/>
  <c r="AY69" i="158"/>
  <c r="AX69" i="158"/>
  <c r="AW69" i="158"/>
  <c r="AV69" i="158"/>
  <c r="AU69" i="158"/>
  <c r="AT69" i="158"/>
  <c r="AS69" i="158"/>
  <c r="AR69" i="158"/>
  <c r="AQ69" i="158"/>
  <c r="AP69" i="158"/>
  <c r="AO69" i="158"/>
  <c r="AN69" i="158"/>
  <c r="AM69" i="158"/>
  <c r="AL69" i="158"/>
  <c r="AK69" i="158"/>
  <c r="C69" i="158"/>
  <c r="B69" i="158"/>
  <c r="BE68" i="158"/>
  <c r="BD68" i="158"/>
  <c r="BC68" i="158"/>
  <c r="BB68" i="158"/>
  <c r="BA68" i="158"/>
  <c r="AZ68" i="158"/>
  <c r="AY68" i="158"/>
  <c r="AX68" i="158"/>
  <c r="AW68" i="158"/>
  <c r="AV68" i="158"/>
  <c r="AU68" i="158"/>
  <c r="AT68" i="158"/>
  <c r="AS68" i="158"/>
  <c r="AR68" i="158"/>
  <c r="AQ68" i="158"/>
  <c r="AP68" i="158"/>
  <c r="AO68" i="158"/>
  <c r="AN68" i="158"/>
  <c r="AM68" i="158"/>
  <c r="AL68" i="158"/>
  <c r="AK68" i="158"/>
  <c r="C68" i="158"/>
  <c r="B68" i="158"/>
  <c r="BE67" i="158"/>
  <c r="BD67" i="158"/>
  <c r="BC67" i="158"/>
  <c r="BB67" i="158"/>
  <c r="BA67" i="158"/>
  <c r="AZ67" i="158"/>
  <c r="AY67" i="158"/>
  <c r="AX67" i="158"/>
  <c r="AW67" i="158"/>
  <c r="AV67" i="158"/>
  <c r="AU67" i="158"/>
  <c r="AT67" i="158"/>
  <c r="AS67" i="158"/>
  <c r="AR67" i="158"/>
  <c r="AQ67" i="158"/>
  <c r="AP67" i="158"/>
  <c r="AO67" i="158"/>
  <c r="AN67" i="158"/>
  <c r="AM67" i="158"/>
  <c r="AL67" i="158"/>
  <c r="AK67" i="158"/>
  <c r="C67" i="158"/>
  <c r="B67" i="158"/>
  <c r="BE66" i="158"/>
  <c r="BD66" i="158"/>
  <c r="BC66" i="158"/>
  <c r="BB66" i="158"/>
  <c r="BA66" i="158"/>
  <c r="AZ66" i="158"/>
  <c r="AY66" i="158"/>
  <c r="AX66" i="158"/>
  <c r="AW66" i="158"/>
  <c r="AV66" i="158"/>
  <c r="AU66" i="158"/>
  <c r="AT66" i="158"/>
  <c r="AS66" i="158"/>
  <c r="AR66" i="158"/>
  <c r="AQ66" i="158"/>
  <c r="AP66" i="158"/>
  <c r="AO66" i="158"/>
  <c r="AN66" i="158"/>
  <c r="AM66" i="158"/>
  <c r="AL66" i="158"/>
  <c r="AK66" i="158"/>
  <c r="C66" i="158"/>
  <c r="B66" i="158"/>
  <c r="BE65" i="158"/>
  <c r="BD65" i="158"/>
  <c r="BC65" i="158"/>
  <c r="BB65" i="158"/>
  <c r="BA65" i="158"/>
  <c r="AZ65" i="158"/>
  <c r="AY65" i="158"/>
  <c r="AX65" i="158"/>
  <c r="AW65" i="158"/>
  <c r="AV65" i="158"/>
  <c r="AU65" i="158"/>
  <c r="AT65" i="158"/>
  <c r="AS65" i="158"/>
  <c r="AR65" i="158"/>
  <c r="AQ65" i="158"/>
  <c r="AP65" i="158"/>
  <c r="AO65" i="158"/>
  <c r="AN65" i="158"/>
  <c r="AM65" i="158"/>
  <c r="AL65" i="158"/>
  <c r="AK65" i="158"/>
  <c r="C65" i="158"/>
  <c r="B65" i="158"/>
  <c r="BE64" i="158"/>
  <c r="BD64" i="158"/>
  <c r="BC64" i="158"/>
  <c r="BB64" i="158"/>
  <c r="BA64" i="158"/>
  <c r="AZ64" i="158"/>
  <c r="AY64" i="158"/>
  <c r="AX64" i="158"/>
  <c r="AW64" i="158"/>
  <c r="AV64" i="158"/>
  <c r="AU64" i="158"/>
  <c r="AT64" i="158"/>
  <c r="AS64" i="158"/>
  <c r="AR64" i="158"/>
  <c r="AQ64" i="158"/>
  <c r="AP64" i="158"/>
  <c r="AO64" i="158"/>
  <c r="AN64" i="158"/>
  <c r="AM64" i="158"/>
  <c r="AL64" i="158"/>
  <c r="AK64" i="158"/>
  <c r="C64" i="158"/>
  <c r="B64" i="158"/>
  <c r="BE63" i="158"/>
  <c r="BD63" i="158"/>
  <c r="BC63" i="158"/>
  <c r="BB63" i="158"/>
  <c r="BA63" i="158"/>
  <c r="AZ63" i="158"/>
  <c r="AY63" i="158"/>
  <c r="AX63" i="158"/>
  <c r="AW63" i="158"/>
  <c r="AV63" i="158"/>
  <c r="AU63" i="158"/>
  <c r="AT63" i="158"/>
  <c r="AS63" i="158"/>
  <c r="AR63" i="158"/>
  <c r="AQ63" i="158"/>
  <c r="AP63" i="158"/>
  <c r="AO63" i="158"/>
  <c r="AN63" i="158"/>
  <c r="AM63" i="158"/>
  <c r="AL63" i="158"/>
  <c r="AK63" i="158"/>
  <c r="C63" i="158"/>
  <c r="B63" i="158"/>
  <c r="BE62" i="158"/>
  <c r="BD62" i="158"/>
  <c r="BC62" i="158"/>
  <c r="BB62" i="158"/>
  <c r="BA62" i="158"/>
  <c r="AZ62" i="158"/>
  <c r="AY62" i="158"/>
  <c r="AX62" i="158"/>
  <c r="AW62" i="158"/>
  <c r="AV62" i="158"/>
  <c r="AU62" i="158"/>
  <c r="AT62" i="158"/>
  <c r="AS62" i="158"/>
  <c r="AR62" i="158"/>
  <c r="AQ62" i="158"/>
  <c r="AP62" i="158"/>
  <c r="AO62" i="158"/>
  <c r="AN62" i="158"/>
  <c r="AM62" i="158"/>
  <c r="AL62" i="158"/>
  <c r="AK62" i="158"/>
  <c r="C62" i="158"/>
  <c r="B62" i="158"/>
  <c r="BE61" i="158"/>
  <c r="BD61" i="158"/>
  <c r="BC61" i="158"/>
  <c r="BB61" i="158"/>
  <c r="BA61" i="158"/>
  <c r="AZ61" i="158"/>
  <c r="AY61" i="158"/>
  <c r="AX61" i="158"/>
  <c r="AW61" i="158"/>
  <c r="AV61" i="158"/>
  <c r="AU61" i="158"/>
  <c r="AT61" i="158"/>
  <c r="AS61" i="158"/>
  <c r="AR61" i="158"/>
  <c r="AQ61" i="158"/>
  <c r="AP61" i="158"/>
  <c r="AO61" i="158"/>
  <c r="AN61" i="158"/>
  <c r="AM61" i="158"/>
  <c r="AL61" i="158"/>
  <c r="AK61" i="158"/>
  <c r="C61" i="158"/>
  <c r="B61" i="158"/>
  <c r="BE60" i="158"/>
  <c r="BD60" i="158"/>
  <c r="BC60" i="158"/>
  <c r="BB60" i="158"/>
  <c r="BA60" i="158"/>
  <c r="AZ60" i="158"/>
  <c r="AY60" i="158"/>
  <c r="AX60" i="158"/>
  <c r="AW60" i="158"/>
  <c r="AV60" i="158"/>
  <c r="AU60" i="158"/>
  <c r="AT60" i="158"/>
  <c r="AS60" i="158"/>
  <c r="AR60" i="158"/>
  <c r="AQ60" i="158"/>
  <c r="AP60" i="158"/>
  <c r="AO60" i="158"/>
  <c r="AN60" i="158"/>
  <c r="AM60" i="158"/>
  <c r="AL60" i="158"/>
  <c r="AK60" i="158"/>
  <c r="C60" i="158"/>
  <c r="B60" i="158"/>
  <c r="BE59" i="158"/>
  <c r="BD59" i="158"/>
  <c r="BC59" i="158"/>
  <c r="BB59" i="158"/>
  <c r="BA59" i="158"/>
  <c r="AZ59" i="158"/>
  <c r="AY59" i="158"/>
  <c r="AX59" i="158"/>
  <c r="AW59" i="158"/>
  <c r="AV59" i="158"/>
  <c r="AU59" i="158"/>
  <c r="AT59" i="158"/>
  <c r="AS59" i="158"/>
  <c r="AR59" i="158"/>
  <c r="AQ59" i="158"/>
  <c r="AP59" i="158"/>
  <c r="AO59" i="158"/>
  <c r="AN59" i="158"/>
  <c r="AM59" i="158"/>
  <c r="AL59" i="158"/>
  <c r="AK59" i="158"/>
  <c r="C59" i="158"/>
  <c r="B59" i="158"/>
  <c r="BE58" i="158"/>
  <c r="BD58" i="158"/>
  <c r="BC58" i="158"/>
  <c r="BB58" i="158"/>
  <c r="BA58" i="158"/>
  <c r="AZ58" i="158"/>
  <c r="AY58" i="158"/>
  <c r="AX58" i="158"/>
  <c r="AW58" i="158"/>
  <c r="AV58" i="158"/>
  <c r="AU58" i="158"/>
  <c r="AT58" i="158"/>
  <c r="AS58" i="158"/>
  <c r="AR58" i="158"/>
  <c r="AQ58" i="158"/>
  <c r="AP58" i="158"/>
  <c r="AO58" i="158"/>
  <c r="AN58" i="158"/>
  <c r="AM58" i="158"/>
  <c r="AL58" i="158"/>
  <c r="AK58" i="158"/>
  <c r="C58" i="158"/>
  <c r="B58" i="158"/>
  <c r="BE57" i="158"/>
  <c r="BD57" i="158"/>
  <c r="BC57" i="158"/>
  <c r="BB57" i="158"/>
  <c r="BA57" i="158"/>
  <c r="AZ57" i="158"/>
  <c r="AY57" i="158"/>
  <c r="AX57" i="158"/>
  <c r="AW57" i="158"/>
  <c r="AV57" i="158"/>
  <c r="AU57" i="158"/>
  <c r="AT57" i="158"/>
  <c r="AS57" i="158"/>
  <c r="AR57" i="158"/>
  <c r="AQ57" i="158"/>
  <c r="AP57" i="158"/>
  <c r="AO57" i="158"/>
  <c r="AN57" i="158"/>
  <c r="AM57" i="158"/>
  <c r="AL57" i="158"/>
  <c r="AK57" i="158"/>
  <c r="C57" i="158"/>
  <c r="B57" i="158"/>
  <c r="BE56" i="158"/>
  <c r="BD56" i="158"/>
  <c r="BC56" i="158"/>
  <c r="BB56" i="158"/>
  <c r="BA56" i="158"/>
  <c r="AZ56" i="158"/>
  <c r="AY56" i="158"/>
  <c r="AX56" i="158"/>
  <c r="AW56" i="158"/>
  <c r="AV56" i="158"/>
  <c r="AU56" i="158"/>
  <c r="AT56" i="158"/>
  <c r="AS56" i="158"/>
  <c r="AR56" i="158"/>
  <c r="AQ56" i="158"/>
  <c r="AP56" i="158"/>
  <c r="AO56" i="158"/>
  <c r="AN56" i="158"/>
  <c r="AM56" i="158"/>
  <c r="AL56" i="158"/>
  <c r="AK56" i="158"/>
  <c r="C56" i="158"/>
  <c r="B56" i="158"/>
  <c r="BE55" i="158"/>
  <c r="BD55" i="158"/>
  <c r="BC55" i="158"/>
  <c r="BB55" i="158"/>
  <c r="BA55" i="158"/>
  <c r="AZ55" i="158"/>
  <c r="AY55" i="158"/>
  <c r="AX55" i="158"/>
  <c r="AW55" i="158"/>
  <c r="AV55" i="158"/>
  <c r="AU55" i="158"/>
  <c r="AT55" i="158"/>
  <c r="AS55" i="158"/>
  <c r="AR55" i="158"/>
  <c r="AQ55" i="158"/>
  <c r="AP55" i="158"/>
  <c r="AO55" i="158"/>
  <c r="AN55" i="158"/>
  <c r="AM55" i="158"/>
  <c r="AL55" i="158"/>
  <c r="AK55" i="158"/>
  <c r="C55" i="158"/>
  <c r="B55" i="158"/>
  <c r="BE54" i="158"/>
  <c r="BD54" i="158"/>
  <c r="BC54" i="158"/>
  <c r="BB54" i="158"/>
  <c r="BA54" i="158"/>
  <c r="AZ54" i="158"/>
  <c r="AY54" i="158"/>
  <c r="AX54" i="158"/>
  <c r="AX77" i="158" s="1"/>
  <c r="AW54" i="158"/>
  <c r="AV54" i="158"/>
  <c r="AU54" i="158"/>
  <c r="AT54" i="158"/>
  <c r="AS54" i="158"/>
  <c r="AR54" i="158"/>
  <c r="AQ54" i="158"/>
  <c r="AP54" i="158"/>
  <c r="AP77" i="158" s="1"/>
  <c r="AO54" i="158"/>
  <c r="AN54" i="158"/>
  <c r="AM54" i="158"/>
  <c r="AL54" i="158"/>
  <c r="AK54" i="158"/>
  <c r="C54" i="158"/>
  <c r="B54" i="158"/>
  <c r="BE53" i="158"/>
  <c r="BD53" i="158"/>
  <c r="BC53" i="158"/>
  <c r="BB53" i="158"/>
  <c r="BA53" i="158"/>
  <c r="AZ53" i="158"/>
  <c r="AY53" i="158"/>
  <c r="AX53" i="158"/>
  <c r="AW53" i="158"/>
  <c r="AV53" i="158"/>
  <c r="AU53" i="158"/>
  <c r="AT53" i="158"/>
  <c r="AS53" i="158"/>
  <c r="AR53" i="158"/>
  <c r="AQ53" i="158"/>
  <c r="AP53" i="158"/>
  <c r="AO53" i="158"/>
  <c r="AN53" i="158"/>
  <c r="AM53" i="158"/>
  <c r="C53" i="158"/>
  <c r="B53" i="158"/>
  <c r="BE52" i="158"/>
  <c r="BD52" i="158"/>
  <c r="BC52" i="158"/>
  <c r="BB52" i="158"/>
  <c r="BA52" i="158"/>
  <c r="AZ52" i="158"/>
  <c r="AY52" i="158"/>
  <c r="AX52" i="158"/>
  <c r="AW52" i="158"/>
  <c r="AV52" i="158"/>
  <c r="AU52" i="158"/>
  <c r="AT52" i="158"/>
  <c r="AS52" i="158"/>
  <c r="AR52" i="158"/>
  <c r="AQ52" i="158"/>
  <c r="AP52" i="158"/>
  <c r="AO52" i="158"/>
  <c r="AN52" i="158"/>
  <c r="AM52" i="158"/>
  <c r="AL52" i="158"/>
  <c r="AK52" i="158"/>
  <c r="C52" i="158"/>
  <c r="B52" i="158"/>
  <c r="BE51" i="158"/>
  <c r="BD51" i="158"/>
  <c r="BC51" i="158"/>
  <c r="BB51" i="158"/>
  <c r="BA51" i="158"/>
  <c r="AZ51" i="158"/>
  <c r="AY51" i="158"/>
  <c r="AX51" i="158"/>
  <c r="AW51" i="158"/>
  <c r="AV51" i="158"/>
  <c r="AU51" i="158"/>
  <c r="AT51" i="158"/>
  <c r="AS51" i="158"/>
  <c r="AR51" i="158"/>
  <c r="AQ51" i="158"/>
  <c r="AP51" i="158"/>
  <c r="AO51" i="158"/>
  <c r="AN51" i="158"/>
  <c r="AM51" i="158"/>
  <c r="AL51" i="158"/>
  <c r="AK51" i="158"/>
  <c r="C51" i="158"/>
  <c r="B51" i="158"/>
  <c r="BE50" i="158"/>
  <c r="BD50" i="158"/>
  <c r="BC50" i="158"/>
  <c r="BB50" i="158"/>
  <c r="BA50" i="158"/>
  <c r="AZ50" i="158"/>
  <c r="AY50" i="158"/>
  <c r="AX50" i="158"/>
  <c r="AW50" i="158"/>
  <c r="AV50" i="158"/>
  <c r="AU50" i="158"/>
  <c r="AT50" i="158"/>
  <c r="AS50" i="158"/>
  <c r="AR50" i="158"/>
  <c r="AQ50" i="158"/>
  <c r="AP50" i="158"/>
  <c r="AO50" i="158"/>
  <c r="AN50" i="158"/>
  <c r="AM50" i="158"/>
  <c r="AL50" i="158"/>
  <c r="AK50" i="158"/>
  <c r="C50" i="158"/>
  <c r="B50" i="158"/>
  <c r="BE49" i="158"/>
  <c r="BD49" i="158"/>
  <c r="BC49" i="158"/>
  <c r="BB49" i="158"/>
  <c r="BA49" i="158"/>
  <c r="AZ49" i="158"/>
  <c r="AY49" i="158"/>
  <c r="AX49" i="158"/>
  <c r="AW49" i="158"/>
  <c r="AV49" i="158"/>
  <c r="AU49" i="158"/>
  <c r="AT49" i="158"/>
  <c r="AS49" i="158"/>
  <c r="AR49" i="158"/>
  <c r="AQ49" i="158"/>
  <c r="AP49" i="158"/>
  <c r="AO49" i="158"/>
  <c r="AN49" i="158"/>
  <c r="AM49" i="158"/>
  <c r="AL49" i="158"/>
  <c r="AK49" i="158"/>
  <c r="C49" i="158"/>
  <c r="B49" i="158"/>
  <c r="BE48" i="158"/>
  <c r="BD48" i="158"/>
  <c r="BC48" i="158"/>
  <c r="BB48" i="158"/>
  <c r="BA48" i="158"/>
  <c r="AZ48" i="158"/>
  <c r="AY48" i="158"/>
  <c r="AX48" i="158"/>
  <c r="AW48" i="158"/>
  <c r="AV48" i="158"/>
  <c r="AU48" i="158"/>
  <c r="AT48" i="158"/>
  <c r="AS48" i="158"/>
  <c r="AR48" i="158"/>
  <c r="AQ48" i="158"/>
  <c r="AP48" i="158"/>
  <c r="AO48" i="158"/>
  <c r="AN48" i="158"/>
  <c r="AM48" i="158"/>
  <c r="AL48" i="158"/>
  <c r="AK48" i="158"/>
  <c r="C48" i="158"/>
  <c r="B48" i="158"/>
  <c r="BE47" i="158"/>
  <c r="BD47" i="158"/>
  <c r="BC47" i="158"/>
  <c r="BB47" i="158"/>
  <c r="BA47" i="158"/>
  <c r="AZ47" i="158"/>
  <c r="AY47" i="158"/>
  <c r="AX47" i="158"/>
  <c r="AW47" i="158"/>
  <c r="AV47" i="158"/>
  <c r="AU47" i="158"/>
  <c r="AT47" i="158"/>
  <c r="AS47" i="158"/>
  <c r="AR47" i="158"/>
  <c r="AQ47" i="158"/>
  <c r="AP47" i="158"/>
  <c r="AO47" i="158"/>
  <c r="AN47" i="158"/>
  <c r="AM47" i="158"/>
  <c r="AL47" i="158"/>
  <c r="AK47" i="158"/>
  <c r="C47" i="158"/>
  <c r="B47" i="158"/>
  <c r="BE46" i="158"/>
  <c r="BD46" i="158"/>
  <c r="BC46" i="158"/>
  <c r="BB46" i="158"/>
  <c r="BA46" i="158"/>
  <c r="AZ46" i="158"/>
  <c r="AY46" i="158"/>
  <c r="AX46" i="158"/>
  <c r="AW46" i="158"/>
  <c r="AV46" i="158"/>
  <c r="AU46" i="158"/>
  <c r="AT46" i="158"/>
  <c r="AS46" i="158"/>
  <c r="AR46" i="158"/>
  <c r="AQ46" i="158"/>
  <c r="AP46" i="158"/>
  <c r="AO46" i="158"/>
  <c r="AN46" i="158"/>
  <c r="AM46" i="158"/>
  <c r="AL46" i="158"/>
  <c r="AK46" i="158"/>
  <c r="C46" i="158"/>
  <c r="B46" i="158"/>
  <c r="BE45" i="158"/>
  <c r="BD45" i="158"/>
  <c r="BC45" i="158"/>
  <c r="BB45" i="158"/>
  <c r="BA45" i="158"/>
  <c r="AZ45" i="158"/>
  <c r="AY45" i="158"/>
  <c r="AX45" i="158"/>
  <c r="AW45" i="158"/>
  <c r="AV45" i="158"/>
  <c r="AU45" i="158"/>
  <c r="AT45" i="158"/>
  <c r="AS45" i="158"/>
  <c r="AR45" i="158"/>
  <c r="AQ45" i="158"/>
  <c r="AP45" i="158"/>
  <c r="AO45" i="158"/>
  <c r="AN45" i="158"/>
  <c r="AM45" i="158"/>
  <c r="AL45" i="158"/>
  <c r="AK45" i="158"/>
  <c r="C45" i="158"/>
  <c r="B45" i="158"/>
  <c r="BE44" i="158"/>
  <c r="BD44" i="158"/>
  <c r="BC44" i="158"/>
  <c r="BB44" i="158"/>
  <c r="BA44" i="158"/>
  <c r="AZ44" i="158"/>
  <c r="AY44" i="158"/>
  <c r="AX44" i="158"/>
  <c r="AW44" i="158"/>
  <c r="AV44" i="158"/>
  <c r="AU44" i="158"/>
  <c r="AT44" i="158"/>
  <c r="AS44" i="158"/>
  <c r="AR44" i="158"/>
  <c r="AQ44" i="158"/>
  <c r="AP44" i="158"/>
  <c r="AO44" i="158"/>
  <c r="AN44" i="158"/>
  <c r="AM44" i="158"/>
  <c r="AL44" i="158"/>
  <c r="AK44" i="158"/>
  <c r="C44" i="158"/>
  <c r="B44" i="158"/>
  <c r="BE43" i="158"/>
  <c r="BD43" i="158"/>
  <c r="BC43" i="158"/>
  <c r="BB43" i="158"/>
  <c r="BA43" i="158"/>
  <c r="AZ43" i="158"/>
  <c r="AY43" i="158"/>
  <c r="AX43" i="158"/>
  <c r="AW43" i="158"/>
  <c r="AV43" i="158"/>
  <c r="AU43" i="158"/>
  <c r="AT43" i="158"/>
  <c r="AS43" i="158"/>
  <c r="AR43" i="158"/>
  <c r="AQ43" i="158"/>
  <c r="AP43" i="158"/>
  <c r="AO43" i="158"/>
  <c r="AN43" i="158"/>
  <c r="AM43" i="158"/>
  <c r="AL43" i="158"/>
  <c r="AK43" i="158"/>
  <c r="C43" i="158"/>
  <c r="B43" i="158"/>
  <c r="BE42" i="158"/>
  <c r="BD42" i="158"/>
  <c r="BC42" i="158"/>
  <c r="BB42" i="158"/>
  <c r="BA42" i="158"/>
  <c r="AZ42" i="158"/>
  <c r="AY42" i="158"/>
  <c r="AX42" i="158"/>
  <c r="AW42" i="158"/>
  <c r="AV42" i="158"/>
  <c r="AU42" i="158"/>
  <c r="AT42" i="158"/>
  <c r="AS42" i="158"/>
  <c r="AR42" i="158"/>
  <c r="C42" i="158"/>
  <c r="B42" i="158"/>
  <c r="BE41" i="158"/>
  <c r="BD41" i="158"/>
  <c r="BC41" i="158"/>
  <c r="BB41" i="158"/>
  <c r="BA41" i="158"/>
  <c r="AZ41" i="158"/>
  <c r="AY41" i="158"/>
  <c r="AX41" i="158"/>
  <c r="AW41" i="158"/>
  <c r="AV41" i="158"/>
  <c r="AU41" i="158"/>
  <c r="AT41" i="158"/>
  <c r="AS41" i="158"/>
  <c r="AR41" i="158"/>
  <c r="AQ41" i="158"/>
  <c r="AP41" i="158"/>
  <c r="AO41" i="158"/>
  <c r="AN41" i="158"/>
  <c r="AM41" i="158"/>
  <c r="AL41" i="158"/>
  <c r="AK41" i="158"/>
  <c r="C41" i="158"/>
  <c r="B41" i="158"/>
  <c r="BE40" i="158"/>
  <c r="BD40" i="158"/>
  <c r="BC40" i="158"/>
  <c r="BB40" i="158"/>
  <c r="BA40" i="158"/>
  <c r="AZ40" i="158"/>
  <c r="AY40" i="158"/>
  <c r="AX40" i="158"/>
  <c r="AW40" i="158"/>
  <c r="AV40" i="158"/>
  <c r="AU40" i="158"/>
  <c r="AT40" i="158"/>
  <c r="AS40" i="158"/>
  <c r="AR40" i="158"/>
  <c r="AQ40" i="158"/>
  <c r="AP40" i="158"/>
  <c r="AO40" i="158"/>
  <c r="AN40" i="158"/>
  <c r="AM40" i="158"/>
  <c r="AL40" i="158"/>
  <c r="AK40" i="158"/>
  <c r="C40" i="158"/>
  <c r="B40" i="158"/>
  <c r="BE39" i="158"/>
  <c r="BD39" i="158"/>
  <c r="BC39" i="158"/>
  <c r="BB39" i="158"/>
  <c r="BA39" i="158"/>
  <c r="AZ39" i="158"/>
  <c r="AY39" i="158"/>
  <c r="AX39" i="158"/>
  <c r="AW39" i="158"/>
  <c r="AV39" i="158"/>
  <c r="AU39" i="158"/>
  <c r="AT39" i="158"/>
  <c r="AS39" i="158"/>
  <c r="C39" i="158"/>
  <c r="B39" i="158"/>
  <c r="BE38" i="158"/>
  <c r="BD38" i="158"/>
  <c r="BC38" i="158"/>
  <c r="BB38" i="158"/>
  <c r="BA38" i="158"/>
  <c r="AZ38" i="158"/>
  <c r="AY38" i="158"/>
  <c r="AX38" i="158"/>
  <c r="AW38" i="158"/>
  <c r="AV38" i="158"/>
  <c r="AU38" i="158"/>
  <c r="AT38" i="158"/>
  <c r="AS38" i="158"/>
  <c r="AR38" i="158"/>
  <c r="AQ38" i="158"/>
  <c r="AP38" i="158"/>
  <c r="AO38" i="158"/>
  <c r="AN38" i="158"/>
  <c r="AM38" i="158"/>
  <c r="AL38" i="158"/>
  <c r="AK38" i="158"/>
  <c r="C38" i="158"/>
  <c r="B38" i="158"/>
  <c r="BE37" i="158"/>
  <c r="BD37" i="158"/>
  <c r="BC37" i="158"/>
  <c r="BB37" i="158"/>
  <c r="BA37" i="158"/>
  <c r="AZ37" i="158"/>
  <c r="AY37" i="158"/>
  <c r="AX37" i="158"/>
  <c r="AW37" i="158"/>
  <c r="AV37" i="158"/>
  <c r="AU37" i="158"/>
  <c r="AT37" i="158"/>
  <c r="AS37" i="158"/>
  <c r="AR37" i="158"/>
  <c r="AQ37" i="158"/>
  <c r="AP37" i="158"/>
  <c r="AO37" i="158"/>
  <c r="AN37" i="158"/>
  <c r="AM37" i="158"/>
  <c r="AL37" i="158"/>
  <c r="AK37" i="158"/>
  <c r="C37" i="158"/>
  <c r="B37" i="158"/>
  <c r="BE36" i="158"/>
  <c r="BD36" i="158"/>
  <c r="BC36" i="158"/>
  <c r="BB36" i="158"/>
  <c r="BA36" i="158"/>
  <c r="AZ36" i="158"/>
  <c r="AY36" i="158"/>
  <c r="AX36" i="158"/>
  <c r="AW36" i="158"/>
  <c r="AV36" i="158"/>
  <c r="AU36" i="158"/>
  <c r="AT36" i="158"/>
  <c r="AS36" i="158"/>
  <c r="AR36" i="158"/>
  <c r="AQ36" i="158"/>
  <c r="AP36" i="158"/>
  <c r="AO36" i="158"/>
  <c r="AN36" i="158"/>
  <c r="AM36" i="158"/>
  <c r="AL36" i="158"/>
  <c r="AK36" i="158"/>
  <c r="C36" i="158"/>
  <c r="B36" i="158"/>
  <c r="BE35" i="158"/>
  <c r="BD35" i="158"/>
  <c r="BC35" i="158"/>
  <c r="BB35" i="158"/>
  <c r="BA35" i="158"/>
  <c r="AZ35" i="158"/>
  <c r="AY35" i="158"/>
  <c r="AX35" i="158"/>
  <c r="AW35" i="158"/>
  <c r="AV35" i="158"/>
  <c r="AU35" i="158"/>
  <c r="AT35" i="158"/>
  <c r="AS35" i="158"/>
  <c r="AR35" i="158"/>
  <c r="AQ35" i="158"/>
  <c r="AP35" i="158"/>
  <c r="AO35" i="158"/>
  <c r="AN35" i="158"/>
  <c r="AM35" i="158"/>
  <c r="AL35" i="158"/>
  <c r="AK35" i="158"/>
  <c r="AJ35" i="158"/>
  <c r="AI35" i="158"/>
  <c r="AH35" i="158"/>
  <c r="AG35" i="158"/>
  <c r="AF35" i="158"/>
  <c r="AE35" i="158"/>
  <c r="AD35" i="158"/>
  <c r="AC35" i="158"/>
  <c r="C35" i="158"/>
  <c r="B35" i="158"/>
  <c r="BE34" i="158"/>
  <c r="BD34" i="158"/>
  <c r="BC34" i="158"/>
  <c r="BB34" i="158"/>
  <c r="BA34" i="158"/>
  <c r="AZ34" i="158"/>
  <c r="AY34" i="158"/>
  <c r="AX34" i="158"/>
  <c r="AW34" i="158"/>
  <c r="AV34" i="158"/>
  <c r="AU34" i="158"/>
  <c r="AT34" i="158"/>
  <c r="AS34" i="158"/>
  <c r="AR34" i="158"/>
  <c r="AQ34" i="158"/>
  <c r="AP34" i="158"/>
  <c r="AO34" i="158"/>
  <c r="AN34" i="158"/>
  <c r="AM34" i="158"/>
  <c r="AL34" i="158"/>
  <c r="AK34" i="158"/>
  <c r="AJ34" i="158"/>
  <c r="AI34" i="158"/>
  <c r="AH34" i="158"/>
  <c r="AG34" i="158"/>
  <c r="AF34" i="158"/>
  <c r="AE34" i="158"/>
  <c r="AD34" i="158"/>
  <c r="AC34" i="158"/>
  <c r="C34" i="158"/>
  <c r="B34" i="158"/>
  <c r="BE33" i="158"/>
  <c r="BD33" i="158"/>
  <c r="BC33" i="158"/>
  <c r="BB33" i="158"/>
  <c r="BA33" i="158"/>
  <c r="AZ33" i="158"/>
  <c r="AY33" i="158"/>
  <c r="AX33" i="158"/>
  <c r="AW33" i="158"/>
  <c r="AV33" i="158"/>
  <c r="AU33" i="158"/>
  <c r="AT33" i="158"/>
  <c r="AS33" i="158"/>
  <c r="AR33" i="158"/>
  <c r="AQ33" i="158"/>
  <c r="AP33" i="158"/>
  <c r="AO33" i="158"/>
  <c r="AN33" i="158"/>
  <c r="AM33" i="158"/>
  <c r="AL33" i="158"/>
  <c r="AK33" i="158"/>
  <c r="AJ33" i="158"/>
  <c r="AI33" i="158"/>
  <c r="AH33" i="158"/>
  <c r="C33" i="158"/>
  <c r="B33" i="158"/>
  <c r="BE32" i="158"/>
  <c r="BD32" i="158"/>
  <c r="BC32" i="158"/>
  <c r="BB32" i="158"/>
  <c r="BA32" i="158"/>
  <c r="AZ32" i="158"/>
  <c r="AY32" i="158"/>
  <c r="AX32" i="158"/>
  <c r="AW32" i="158"/>
  <c r="AV32" i="158"/>
  <c r="AU32" i="158"/>
  <c r="AT32" i="158"/>
  <c r="AS32" i="158"/>
  <c r="AR32" i="158"/>
  <c r="AQ32" i="158"/>
  <c r="AP32" i="158"/>
  <c r="AO32" i="158"/>
  <c r="AN32" i="158"/>
  <c r="AM32" i="158"/>
  <c r="AL32" i="158"/>
  <c r="AK32" i="158"/>
  <c r="AJ32" i="158"/>
  <c r="AI32" i="158"/>
  <c r="AH32" i="158"/>
  <c r="AG32" i="158"/>
  <c r="AF32" i="158"/>
  <c r="AE32" i="158"/>
  <c r="AD32" i="158"/>
  <c r="AC32" i="158"/>
  <c r="C32" i="158"/>
  <c r="B32" i="158"/>
  <c r="BE31" i="158"/>
  <c r="BD31" i="158"/>
  <c r="BC31" i="158"/>
  <c r="BB31" i="158"/>
  <c r="BA31" i="158"/>
  <c r="AZ31" i="158"/>
  <c r="AY31" i="158"/>
  <c r="AX31" i="158"/>
  <c r="AW31" i="158"/>
  <c r="AV31" i="158"/>
  <c r="AU31" i="158"/>
  <c r="AT31" i="158"/>
  <c r="AS31" i="158"/>
  <c r="AR31" i="158"/>
  <c r="AQ31" i="158"/>
  <c r="AP31" i="158"/>
  <c r="AO31" i="158"/>
  <c r="AN31" i="158"/>
  <c r="AM31" i="158"/>
  <c r="AL31" i="158"/>
  <c r="AK31" i="158"/>
  <c r="AJ31" i="158"/>
  <c r="AI31" i="158"/>
  <c r="AH31" i="158"/>
  <c r="AG31" i="158"/>
  <c r="AF31" i="158"/>
  <c r="AE31" i="158"/>
  <c r="AD31" i="158"/>
  <c r="AC31" i="158"/>
  <c r="AB31" i="158"/>
  <c r="AA31" i="158"/>
  <c r="Z31" i="158"/>
  <c r="Y31" i="158"/>
  <c r="X31" i="158"/>
  <c r="T31" i="158"/>
  <c r="S31" i="158"/>
  <c r="C31" i="158"/>
  <c r="B31" i="158"/>
  <c r="BE30" i="158"/>
  <c r="BD30" i="158"/>
  <c r="BC30" i="158"/>
  <c r="BB30" i="158"/>
  <c r="BA30" i="158"/>
  <c r="AZ30" i="158"/>
  <c r="AY30" i="158"/>
  <c r="AX30" i="158"/>
  <c r="AW30" i="158"/>
  <c r="AV30" i="158"/>
  <c r="AU30" i="158"/>
  <c r="AT30" i="158"/>
  <c r="C30" i="158"/>
  <c r="B30" i="158"/>
  <c r="BE29" i="158"/>
  <c r="BD29" i="158"/>
  <c r="BC29" i="158"/>
  <c r="BB29" i="158"/>
  <c r="BA29" i="158"/>
  <c r="AZ29" i="158"/>
  <c r="AY29" i="158"/>
  <c r="AX29" i="158"/>
  <c r="AW29" i="158"/>
  <c r="AV29" i="158"/>
  <c r="AU29" i="158"/>
  <c r="AT29" i="158"/>
  <c r="AS29" i="158"/>
  <c r="AR29" i="158"/>
  <c r="AQ29" i="158"/>
  <c r="AP29" i="158"/>
  <c r="AO29" i="158"/>
  <c r="AN29" i="158"/>
  <c r="AM29" i="158"/>
  <c r="AL29" i="158"/>
  <c r="AK29" i="158"/>
  <c r="AJ29" i="158"/>
  <c r="AI29" i="158"/>
  <c r="AH29" i="158"/>
  <c r="AG29" i="158"/>
  <c r="AF29" i="158"/>
  <c r="AE29" i="158"/>
  <c r="AD29" i="158"/>
  <c r="AC29" i="158"/>
  <c r="AB29" i="158"/>
  <c r="AA29" i="158"/>
  <c r="Z29" i="158"/>
  <c r="Y29" i="158"/>
  <c r="X29" i="158"/>
  <c r="C29" i="158"/>
  <c r="B29" i="158"/>
  <c r="BE28" i="158"/>
  <c r="BD28" i="158"/>
  <c r="BC28" i="158"/>
  <c r="BB28" i="158"/>
  <c r="BA28" i="158"/>
  <c r="AZ28" i="158"/>
  <c r="AY28" i="158"/>
  <c r="AX28" i="158"/>
  <c r="AW28" i="158"/>
  <c r="AV28" i="158"/>
  <c r="AU28" i="158"/>
  <c r="AT28" i="158"/>
  <c r="AS28" i="158"/>
  <c r="AR28" i="158"/>
  <c r="AQ28" i="158"/>
  <c r="AP28" i="158"/>
  <c r="AO28" i="158"/>
  <c r="AN28" i="158"/>
  <c r="AM28" i="158"/>
  <c r="AL28" i="158"/>
  <c r="AK28" i="158"/>
  <c r="AJ28" i="158"/>
  <c r="AI28" i="158"/>
  <c r="AH28" i="158"/>
  <c r="C28" i="158"/>
  <c r="B28" i="158"/>
  <c r="BE27" i="158"/>
  <c r="BD27" i="158"/>
  <c r="BC27" i="158"/>
  <c r="BB27" i="158"/>
  <c r="BA27" i="158"/>
  <c r="AZ27" i="158"/>
  <c r="AY27" i="158"/>
  <c r="AX27" i="158"/>
  <c r="AW27" i="158"/>
  <c r="AV27" i="158"/>
  <c r="AU27" i="158"/>
  <c r="AT27" i="158"/>
  <c r="AS27" i="158"/>
  <c r="AR27" i="158"/>
  <c r="AQ27" i="158"/>
  <c r="AP27" i="158"/>
  <c r="AO27" i="158"/>
  <c r="AN27" i="158"/>
  <c r="AM27" i="158"/>
  <c r="AL27" i="158"/>
  <c r="AK27" i="158"/>
  <c r="AJ27" i="158"/>
  <c r="AI27" i="158"/>
  <c r="AH27" i="158"/>
  <c r="AG27" i="158"/>
  <c r="AF27" i="158"/>
  <c r="AE27" i="158"/>
  <c r="AD27" i="158"/>
  <c r="AC27" i="158"/>
  <c r="AB27" i="158"/>
  <c r="AA27" i="158"/>
  <c r="Z27" i="158"/>
  <c r="Y27" i="158"/>
  <c r="X27" i="158"/>
  <c r="W27" i="158"/>
  <c r="V27" i="158"/>
  <c r="U27" i="158"/>
  <c r="T27" i="158"/>
  <c r="S27" i="158"/>
  <c r="R27" i="158"/>
  <c r="Q27" i="158"/>
  <c r="P27" i="158"/>
  <c r="O27" i="158"/>
  <c r="N27" i="158"/>
  <c r="M27" i="158"/>
  <c r="L27" i="158"/>
  <c r="K27" i="158"/>
  <c r="J27" i="158"/>
  <c r="I27" i="158"/>
  <c r="H27" i="158"/>
  <c r="G27" i="158"/>
  <c r="F27" i="158"/>
  <c r="E27" i="158"/>
  <c r="D27" i="158"/>
  <c r="C27" i="158"/>
  <c r="B27" i="158"/>
  <c r="BE26" i="158"/>
  <c r="BD26" i="158"/>
  <c r="BC26" i="158"/>
  <c r="BB26" i="158"/>
  <c r="BA26" i="158"/>
  <c r="AZ26" i="158"/>
  <c r="AY26" i="158"/>
  <c r="AX26" i="158"/>
  <c r="AW26" i="158"/>
  <c r="AV26" i="158"/>
  <c r="AU26" i="158"/>
  <c r="AT26" i="158"/>
  <c r="AS26" i="158"/>
  <c r="AR26" i="158"/>
  <c r="AQ26" i="158"/>
  <c r="AP26" i="158"/>
  <c r="AO26" i="158"/>
  <c r="AN26" i="158"/>
  <c r="AM26" i="158"/>
  <c r="AL26" i="158"/>
  <c r="AK26" i="158"/>
  <c r="AJ26" i="158"/>
  <c r="AI26" i="158"/>
  <c r="AH26" i="158"/>
  <c r="AG26" i="158"/>
  <c r="AF26" i="158"/>
  <c r="AE26" i="158"/>
  <c r="AD26" i="158"/>
  <c r="AC26" i="158"/>
  <c r="AB26" i="158"/>
  <c r="AA26" i="158"/>
  <c r="Z26" i="158"/>
  <c r="Y26" i="158"/>
  <c r="X26" i="158"/>
  <c r="W26" i="158"/>
  <c r="V26" i="158"/>
  <c r="U26" i="158"/>
  <c r="T26" i="158"/>
  <c r="S26" i="158"/>
  <c r="R26" i="158"/>
  <c r="Q26" i="158"/>
  <c r="P26" i="158"/>
  <c r="O26" i="158"/>
  <c r="N26" i="158"/>
  <c r="M26" i="158"/>
  <c r="L26" i="158"/>
  <c r="K26" i="158"/>
  <c r="J26" i="158"/>
  <c r="I26" i="158"/>
  <c r="H26" i="158"/>
  <c r="G26" i="158"/>
  <c r="F26" i="158"/>
  <c r="E26" i="158"/>
  <c r="D26" i="158"/>
  <c r="C26" i="158"/>
  <c r="B26" i="158"/>
  <c r="BE25" i="158"/>
  <c r="BD25" i="158"/>
  <c r="BC25" i="158"/>
  <c r="BB25" i="158"/>
  <c r="BA25" i="158"/>
  <c r="AZ25" i="158"/>
  <c r="AY25" i="158"/>
  <c r="AX25" i="158"/>
  <c r="AW25" i="158"/>
  <c r="AV25" i="158"/>
  <c r="AU25" i="158"/>
  <c r="AT25" i="158"/>
  <c r="AS25" i="158"/>
  <c r="AR25" i="158"/>
  <c r="AQ25" i="158"/>
  <c r="AP25" i="158"/>
  <c r="AO25" i="158"/>
  <c r="AN25" i="158"/>
  <c r="AM25" i="158"/>
  <c r="AL25" i="158"/>
  <c r="AK25" i="158"/>
  <c r="AJ25" i="158"/>
  <c r="AI25" i="158"/>
  <c r="AH25" i="158"/>
  <c r="AG25" i="158"/>
  <c r="AF25" i="158"/>
  <c r="AE25" i="158"/>
  <c r="AD25" i="158"/>
  <c r="AC25" i="158"/>
  <c r="AB25" i="158"/>
  <c r="AA25" i="158"/>
  <c r="Z25" i="158"/>
  <c r="Y25" i="158"/>
  <c r="X25" i="158"/>
  <c r="W25" i="158"/>
  <c r="V25" i="158"/>
  <c r="U25" i="158"/>
  <c r="T25" i="158"/>
  <c r="S25" i="158"/>
  <c r="R25" i="158"/>
  <c r="Q25" i="158"/>
  <c r="P25" i="158"/>
  <c r="O25" i="158"/>
  <c r="N25" i="158"/>
  <c r="M25" i="158"/>
  <c r="L25" i="158"/>
  <c r="K25" i="158"/>
  <c r="J25" i="158"/>
  <c r="I25" i="158"/>
  <c r="H25" i="158"/>
  <c r="G25" i="158"/>
  <c r="F25" i="158"/>
  <c r="E25" i="158"/>
  <c r="D25" i="158"/>
  <c r="C25" i="158"/>
  <c r="B25" i="158"/>
  <c r="BE24" i="158"/>
  <c r="BD24" i="158"/>
  <c r="BC24" i="158"/>
  <c r="BB24" i="158"/>
  <c r="BA24" i="158"/>
  <c r="AZ24" i="158"/>
  <c r="AY24" i="158"/>
  <c r="AX24" i="158"/>
  <c r="AW24" i="158"/>
  <c r="AV24" i="158"/>
  <c r="AU24" i="158"/>
  <c r="AT24" i="158"/>
  <c r="AS24" i="158"/>
  <c r="AR24" i="158"/>
  <c r="AQ24" i="158"/>
  <c r="AP24" i="158"/>
  <c r="AO24" i="158"/>
  <c r="AN24" i="158"/>
  <c r="AM24" i="158"/>
  <c r="AL24" i="158"/>
  <c r="AK24" i="158"/>
  <c r="AJ24" i="158"/>
  <c r="AJ76" i="158" s="1"/>
  <c r="AI24" i="158"/>
  <c r="AI76" i="158" s="1"/>
  <c r="AH24" i="158"/>
  <c r="AH76" i="158" s="1"/>
  <c r="AG24" i="158"/>
  <c r="AG76" i="158" s="1"/>
  <c r="AF24" i="158"/>
  <c r="AF76" i="158" s="1"/>
  <c r="AE24" i="158"/>
  <c r="AE76" i="158" s="1"/>
  <c r="AD24" i="158"/>
  <c r="AD76" i="158" s="1"/>
  <c r="AC24" i="158"/>
  <c r="AC76" i="158" s="1"/>
  <c r="AB24" i="158"/>
  <c r="AB76" i="158" s="1"/>
  <c r="AA24" i="158"/>
  <c r="AA76" i="158" s="1"/>
  <c r="Z24" i="158"/>
  <c r="Z76" i="158" s="1"/>
  <c r="Y24" i="158"/>
  <c r="Y76" i="158" s="1"/>
  <c r="X24" i="158"/>
  <c r="X76" i="158" s="1"/>
  <c r="W24" i="158"/>
  <c r="W76" i="158" s="1"/>
  <c r="V24" i="158"/>
  <c r="V76" i="158" s="1"/>
  <c r="U24" i="158"/>
  <c r="U76" i="158" s="1"/>
  <c r="T24" i="158"/>
  <c r="T76" i="158" s="1"/>
  <c r="S24" i="158"/>
  <c r="S76" i="158" s="1"/>
  <c r="R24" i="158"/>
  <c r="R76" i="158" s="1"/>
  <c r="Q24" i="158"/>
  <c r="Q76" i="158" s="1"/>
  <c r="P24" i="158"/>
  <c r="P76" i="158" s="1"/>
  <c r="O24" i="158"/>
  <c r="O76" i="158" s="1"/>
  <c r="N24" i="158"/>
  <c r="N76" i="158" s="1"/>
  <c r="M24" i="158"/>
  <c r="M76" i="158" s="1"/>
  <c r="L24" i="158"/>
  <c r="L76" i="158" s="1"/>
  <c r="K24" i="158"/>
  <c r="K76" i="158" s="1"/>
  <c r="J24" i="158"/>
  <c r="J76" i="158" s="1"/>
  <c r="I24" i="158"/>
  <c r="I76" i="158" s="1"/>
  <c r="H24" i="158"/>
  <c r="H76" i="158" s="1"/>
  <c r="G24" i="158"/>
  <c r="G76" i="158" s="1"/>
  <c r="F24" i="158"/>
  <c r="F76" i="158" s="1"/>
  <c r="E24" i="158"/>
  <c r="E76" i="158" s="1"/>
  <c r="D24" i="158"/>
  <c r="D76" i="158" s="1"/>
  <c r="C24" i="158"/>
  <c r="B24" i="158"/>
  <c r="BE22" i="158"/>
  <c r="BD22" i="158"/>
  <c r="BC22" i="158"/>
  <c r="BB22" i="158"/>
  <c r="BA22" i="158"/>
  <c r="AZ22" i="158"/>
  <c r="AY22" i="158"/>
  <c r="AX22" i="158"/>
  <c r="AW22" i="158"/>
  <c r="AV22" i="158"/>
  <c r="AU22" i="158"/>
  <c r="AT22" i="158"/>
  <c r="AS22" i="158"/>
  <c r="AR22" i="158"/>
  <c r="AQ22" i="158"/>
  <c r="AP22" i="158"/>
  <c r="AO22" i="158"/>
  <c r="AN22" i="158"/>
  <c r="AM22" i="158"/>
  <c r="AL22" i="158"/>
  <c r="AK22" i="158"/>
  <c r="I22" i="158"/>
  <c r="J22" i="158" s="1"/>
  <c r="K22" i="158" s="1"/>
  <c r="L22" i="158" s="1"/>
  <c r="M22" i="158" s="1"/>
  <c r="N22" i="158" s="1"/>
  <c r="O22" i="158" s="1"/>
  <c r="P22" i="158" s="1"/>
  <c r="Q22" i="158" s="1"/>
  <c r="H22" i="158"/>
  <c r="E22" i="158"/>
  <c r="F22" i="158" s="1"/>
  <c r="G22" i="158" s="1"/>
  <c r="BE21" i="158"/>
  <c r="BD21" i="158"/>
  <c r="BC21" i="158"/>
  <c r="BB21" i="158"/>
  <c r="BA21" i="158"/>
  <c r="AZ21" i="158"/>
  <c r="AY21" i="158"/>
  <c r="AX21" i="158"/>
  <c r="AW21" i="158"/>
  <c r="AV21" i="158"/>
  <c r="AU21" i="158"/>
  <c r="AT21" i="158"/>
  <c r="AS21" i="158"/>
  <c r="AR21" i="158"/>
  <c r="AQ21" i="158"/>
  <c r="AP21" i="158"/>
  <c r="AO21" i="158"/>
  <c r="AN21" i="158"/>
  <c r="AM21" i="158"/>
  <c r="AL21" i="158"/>
  <c r="AK21" i="158"/>
  <c r="AJ21" i="158"/>
  <c r="AI21" i="158"/>
  <c r="AH21" i="158"/>
  <c r="AG21" i="158"/>
  <c r="AF21" i="158"/>
  <c r="AF23" i="158" s="1"/>
  <c r="AE21" i="158"/>
  <c r="AD21" i="158"/>
  <c r="AC21" i="158"/>
  <c r="AB21" i="158"/>
  <c r="AA21" i="158"/>
  <c r="Z21" i="158"/>
  <c r="Y21" i="158"/>
  <c r="X21" i="158"/>
  <c r="X23" i="158" s="1"/>
  <c r="W21" i="158"/>
  <c r="V21" i="158"/>
  <c r="U21" i="158"/>
  <c r="T21" i="158"/>
  <c r="S21" i="158"/>
  <c r="R21" i="158"/>
  <c r="Q21" i="158"/>
  <c r="P21" i="158"/>
  <c r="O21" i="158"/>
  <c r="N21" i="158"/>
  <c r="M21" i="158"/>
  <c r="L21" i="158"/>
  <c r="K21" i="158"/>
  <c r="J21" i="158"/>
  <c r="I21" i="158"/>
  <c r="H21" i="158"/>
  <c r="G21" i="158"/>
  <c r="F21" i="158"/>
  <c r="E21" i="158"/>
  <c r="D21" i="158"/>
  <c r="BE20" i="158"/>
  <c r="BD20" i="158"/>
  <c r="BC20" i="158"/>
  <c r="BB20" i="158"/>
  <c r="BA20" i="158"/>
  <c r="AZ20" i="158"/>
  <c r="AY20" i="158"/>
  <c r="AX20" i="158"/>
  <c r="AW20" i="158"/>
  <c r="AV20" i="158"/>
  <c r="AU20" i="158"/>
  <c r="AT20" i="158"/>
  <c r="AS20" i="158"/>
  <c r="AR20" i="158"/>
  <c r="AQ20" i="158"/>
  <c r="AP20" i="158"/>
  <c r="AO20" i="158"/>
  <c r="AN20" i="158"/>
  <c r="AM20" i="158"/>
  <c r="AL20" i="158"/>
  <c r="AK20" i="158"/>
  <c r="AJ20" i="158"/>
  <c r="AI20" i="158"/>
  <c r="AH20" i="158"/>
  <c r="AG20" i="158"/>
  <c r="AF20" i="158"/>
  <c r="AE20" i="158"/>
  <c r="AD20" i="158"/>
  <c r="AC20" i="158"/>
  <c r="AB20" i="158"/>
  <c r="AA20" i="158"/>
  <c r="Z20" i="158"/>
  <c r="Y20" i="158"/>
  <c r="X20" i="158"/>
  <c r="W20" i="158"/>
  <c r="V20" i="158"/>
  <c r="U20" i="158"/>
  <c r="T20" i="158"/>
  <c r="S20" i="158"/>
  <c r="R20" i="158"/>
  <c r="Q20" i="158"/>
  <c r="P20" i="158"/>
  <c r="O20" i="158"/>
  <c r="N20" i="158"/>
  <c r="M20" i="158"/>
  <c r="L20" i="158"/>
  <c r="K20" i="158"/>
  <c r="J20" i="158"/>
  <c r="I20" i="158"/>
  <c r="H20" i="158"/>
  <c r="G20" i="158"/>
  <c r="F20" i="158"/>
  <c r="E20" i="158"/>
  <c r="D20" i="158"/>
  <c r="BE19" i="158"/>
  <c r="BD19" i="158"/>
  <c r="BC19" i="158"/>
  <c r="BB19" i="158"/>
  <c r="BA19" i="158"/>
  <c r="AZ19" i="158"/>
  <c r="AY19" i="158"/>
  <c r="AX19" i="158"/>
  <c r="AW19" i="158"/>
  <c r="AV19" i="158"/>
  <c r="AV23" i="158" s="1"/>
  <c r="AU19" i="158"/>
  <c r="AT19" i="158"/>
  <c r="AS19" i="158"/>
  <c r="AR19" i="158"/>
  <c r="AQ19" i="158"/>
  <c r="AP19" i="158"/>
  <c r="AO19" i="158"/>
  <c r="AN19" i="158"/>
  <c r="AM19" i="158"/>
  <c r="AL19" i="158"/>
  <c r="AK19" i="158"/>
  <c r="BE18" i="158"/>
  <c r="BD18" i="158"/>
  <c r="BC18" i="158"/>
  <c r="BB18" i="158"/>
  <c r="BA18" i="158"/>
  <c r="AZ18" i="158"/>
  <c r="AY18" i="158"/>
  <c r="AX18" i="158"/>
  <c r="AW18" i="158"/>
  <c r="AV18" i="158"/>
  <c r="AU18" i="158"/>
  <c r="AT18" i="158"/>
  <c r="AS18" i="158"/>
  <c r="AR18" i="158"/>
  <c r="AQ18" i="158"/>
  <c r="AP18" i="158"/>
  <c r="AO18" i="158"/>
  <c r="AN18" i="158"/>
  <c r="AM18" i="158"/>
  <c r="AL18" i="158"/>
  <c r="BE17" i="158"/>
  <c r="BD17" i="158"/>
  <c r="BC17" i="158"/>
  <c r="BB17" i="158"/>
  <c r="BB14" i="158" s="1"/>
  <c r="BA17" i="158"/>
  <c r="AZ17" i="158"/>
  <c r="AY17" i="158"/>
  <c r="AX17" i="158"/>
  <c r="AW17" i="158"/>
  <c r="AV17" i="158"/>
  <c r="AU17" i="158"/>
  <c r="AT17" i="158"/>
  <c r="AS17" i="158"/>
  <c r="AR17" i="158"/>
  <c r="AR14" i="158" s="1"/>
  <c r="AQ17" i="158"/>
  <c r="AP17" i="158"/>
  <c r="AP14" i="158" s="1"/>
  <c r="AO17" i="158"/>
  <c r="AN17" i="158"/>
  <c r="AM17" i="158"/>
  <c r="AL17" i="158"/>
  <c r="AK17" i="158"/>
  <c r="AJ17" i="158"/>
  <c r="AI17" i="158"/>
  <c r="AH17" i="158"/>
  <c r="AG17" i="158"/>
  <c r="AF17" i="158"/>
  <c r="AE17" i="158"/>
  <c r="AD17" i="158"/>
  <c r="AC17" i="158"/>
  <c r="AB17" i="158"/>
  <c r="AA17" i="158"/>
  <c r="Z17" i="158"/>
  <c r="Y17" i="158"/>
  <c r="X17" i="158"/>
  <c r="W17" i="158"/>
  <c r="V17" i="158"/>
  <c r="U17" i="158"/>
  <c r="T17" i="158"/>
  <c r="S17" i="158"/>
  <c r="R17" i="158"/>
  <c r="Q17" i="158"/>
  <c r="P17" i="158"/>
  <c r="O17" i="158"/>
  <c r="N17" i="158"/>
  <c r="M17" i="158"/>
  <c r="L17" i="158"/>
  <c r="K17" i="158"/>
  <c r="J17" i="158"/>
  <c r="I17" i="158"/>
  <c r="H17" i="158"/>
  <c r="G17" i="158"/>
  <c r="F17" i="158"/>
  <c r="E17" i="158"/>
  <c r="D17" i="158"/>
  <c r="BE16" i="158"/>
  <c r="BD16" i="158"/>
  <c r="BC16" i="158"/>
  <c r="BB16" i="158"/>
  <c r="BA16" i="158"/>
  <c r="AZ16" i="158"/>
  <c r="AY16" i="158"/>
  <c r="AX16" i="158"/>
  <c r="AW16" i="158"/>
  <c r="AV16" i="158"/>
  <c r="AU16" i="158"/>
  <c r="AT16" i="158"/>
  <c r="AS16" i="158"/>
  <c r="AR16" i="158"/>
  <c r="AQ16" i="158"/>
  <c r="AP16" i="158"/>
  <c r="AO16" i="158"/>
  <c r="AN16" i="158"/>
  <c r="AM16" i="158"/>
  <c r="AL16" i="158"/>
  <c r="AK16" i="158"/>
  <c r="AJ16" i="158"/>
  <c r="AI16" i="158"/>
  <c r="AH16" i="158"/>
  <c r="AG16" i="158"/>
  <c r="AF16" i="158"/>
  <c r="AE16" i="158"/>
  <c r="AD16" i="158"/>
  <c r="AC16" i="158"/>
  <c r="AB16" i="158"/>
  <c r="AA16" i="158"/>
  <c r="Z16" i="158"/>
  <c r="Y16" i="158"/>
  <c r="X16" i="158"/>
  <c r="W16" i="158"/>
  <c r="V16" i="158"/>
  <c r="U16" i="158"/>
  <c r="T16" i="158"/>
  <c r="S16" i="158"/>
  <c r="R16" i="158"/>
  <c r="Q16" i="158"/>
  <c r="P16" i="158"/>
  <c r="O16" i="158"/>
  <c r="N16" i="158"/>
  <c r="M16" i="158"/>
  <c r="L16" i="158"/>
  <c r="K16" i="158"/>
  <c r="J16" i="158"/>
  <c r="I16" i="158"/>
  <c r="H16" i="158"/>
  <c r="G16" i="158"/>
  <c r="F16" i="158"/>
  <c r="E16" i="158"/>
  <c r="D16" i="158"/>
  <c r="AZ14" i="158"/>
  <c r="AV14" i="158"/>
  <c r="AU12" i="158"/>
  <c r="AT12" i="158"/>
  <c r="AS12" i="158"/>
  <c r="AR12" i="158"/>
  <c r="AQ12" i="158"/>
  <c r="AP12" i="158"/>
  <c r="AO12" i="158"/>
  <c r="AN12" i="158"/>
  <c r="AM12" i="158"/>
  <c r="AL12" i="158"/>
  <c r="AK12" i="158"/>
  <c r="AU11" i="158"/>
  <c r="H11" i="158"/>
  <c r="G11" i="158"/>
  <c r="F11" i="158"/>
  <c r="E11" i="158"/>
  <c r="D11" i="158"/>
  <c r="AU10" i="158"/>
  <c r="AU13" i="158" s="1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I7" i="9"/>
  <c r="BA7" i="9"/>
  <c r="AZ7" i="9"/>
  <c r="AV92" i="158" s="1"/>
  <c r="AV93" i="158" s="1"/>
  <c r="AN7" i="9"/>
  <c r="AK7" i="9"/>
  <c r="Y7" i="9"/>
  <c r="X7" i="9"/>
  <c r="M7" i="9"/>
  <c r="I7" i="9"/>
  <c r="D7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K5" i="9"/>
  <c r="BK7" i="9" s="1"/>
  <c r="BJ5" i="9"/>
  <c r="BJ7" i="9" s="1"/>
  <c r="BI5" i="9"/>
  <c r="BH5" i="9"/>
  <c r="BH7" i="9" s="1"/>
  <c r="BG5" i="9"/>
  <c r="BG7" i="9" s="1"/>
  <c r="BF5" i="9"/>
  <c r="BF7" i="9" s="1"/>
  <c r="BE5" i="9"/>
  <c r="BE7" i="9" s="1"/>
  <c r="BD5" i="9"/>
  <c r="BD7" i="9" s="1"/>
  <c r="BC5" i="9"/>
  <c r="BC7" i="9" s="1"/>
  <c r="BB5" i="9"/>
  <c r="BB7" i="9" s="1"/>
  <c r="BA5" i="9"/>
  <c r="AZ5" i="9"/>
  <c r="AY5" i="9"/>
  <c r="AY7" i="9" s="1"/>
  <c r="AX5" i="9"/>
  <c r="AX7" i="9" s="1"/>
  <c r="AW5" i="9"/>
  <c r="AW7" i="9" s="1"/>
  <c r="AV5" i="9"/>
  <c r="AV7" i="9" s="1"/>
  <c r="AU5" i="9"/>
  <c r="AU7" i="9" s="1"/>
  <c r="AT5" i="9"/>
  <c r="AT7" i="9" s="1"/>
  <c r="AS5" i="9"/>
  <c r="AS7" i="9" s="1"/>
  <c r="AR5" i="9"/>
  <c r="AR7" i="9" s="1"/>
  <c r="AN95" i="162" s="1"/>
  <c r="AN96" i="162" s="1"/>
  <c r="AQ5" i="9"/>
  <c r="AQ7" i="9" s="1"/>
  <c r="AP5" i="9"/>
  <c r="AP7" i="9" s="1"/>
  <c r="AO5" i="9"/>
  <c r="AO7" i="9" s="1"/>
  <c r="AN5" i="9"/>
  <c r="AM5" i="9"/>
  <c r="AM7" i="9" s="1"/>
  <c r="AL5" i="9"/>
  <c r="AL7" i="9" s="1"/>
  <c r="AK5" i="9"/>
  <c r="AJ5" i="9"/>
  <c r="AJ7" i="9" s="1"/>
  <c r="AI5" i="9"/>
  <c r="AI7" i="9" s="1"/>
  <c r="AE89" i="121" s="1"/>
  <c r="AE90" i="121" s="1"/>
  <c r="AH5" i="9"/>
  <c r="AH7" i="9" s="1"/>
  <c r="AG5" i="9"/>
  <c r="AG7" i="9" s="1"/>
  <c r="AF5" i="9"/>
  <c r="AF7" i="9" s="1"/>
  <c r="AE5" i="9"/>
  <c r="AE7" i="9" s="1"/>
  <c r="AD5" i="9"/>
  <c r="AD7" i="9" s="1"/>
  <c r="AC5" i="9"/>
  <c r="AC7" i="9" s="1"/>
  <c r="AB5" i="9"/>
  <c r="AB7" i="9" s="1"/>
  <c r="AA5" i="9"/>
  <c r="AA7" i="9" s="1"/>
  <c r="Z5" i="9"/>
  <c r="Z7" i="9" s="1"/>
  <c r="Y5" i="9"/>
  <c r="X5" i="9"/>
  <c r="W5" i="9"/>
  <c r="W7" i="9" s="1"/>
  <c r="V5" i="9"/>
  <c r="V7" i="9" s="1"/>
  <c r="U5" i="9"/>
  <c r="U7" i="9" s="1"/>
  <c r="T5" i="9"/>
  <c r="T7" i="9" s="1"/>
  <c r="S5" i="9"/>
  <c r="S7" i="9" s="1"/>
  <c r="R5" i="9"/>
  <c r="R7" i="9" s="1"/>
  <c r="Q5" i="9"/>
  <c r="Q7" i="9" s="1"/>
  <c r="P5" i="9"/>
  <c r="P7" i="9" s="1"/>
  <c r="O5" i="9"/>
  <c r="O7" i="9" s="1"/>
  <c r="N5" i="9"/>
  <c r="N7" i="9" s="1"/>
  <c r="M5" i="9"/>
  <c r="L5" i="9"/>
  <c r="L7" i="9" s="1"/>
  <c r="K5" i="9"/>
  <c r="K7" i="9" s="1"/>
  <c r="J5" i="9"/>
  <c r="J7" i="9" s="1"/>
  <c r="I5" i="9"/>
  <c r="H5" i="9"/>
  <c r="H7" i="9" s="1"/>
  <c r="G5" i="9"/>
  <c r="G7" i="9" s="1"/>
  <c r="F5" i="9"/>
  <c r="F7" i="9" s="1"/>
  <c r="E5" i="9"/>
  <c r="E7" i="9" s="1"/>
  <c r="D5" i="9"/>
  <c r="C5" i="9"/>
  <c r="C7" i="9" s="1"/>
  <c r="B1" i="9"/>
  <c r="EL110" i="8"/>
  <c r="EL109" i="8"/>
  <c r="DO109" i="8"/>
  <c r="EM109" i="8" s="1"/>
  <c r="EM108" i="8"/>
  <c r="EL108" i="8"/>
  <c r="DO108" i="8"/>
  <c r="DO107" i="8"/>
  <c r="EM107" i="8" s="1"/>
  <c r="EL106" i="8"/>
  <c r="EL105" i="8"/>
  <c r="DO102" i="8"/>
  <c r="DO110" i="8" s="1"/>
  <c r="EM110" i="8" s="1"/>
  <c r="DO101" i="8"/>
  <c r="DO99" i="8"/>
  <c r="DO98" i="8"/>
  <c r="DO106" i="8" s="1"/>
  <c r="EM106" i="8" s="1"/>
  <c r="DO97" i="8"/>
  <c r="DO96" i="8"/>
  <c r="DP93" i="8"/>
  <c r="EL75" i="8"/>
  <c r="DP75" i="8"/>
  <c r="EN75" i="8" s="1"/>
  <c r="EL74" i="8"/>
  <c r="DP74" i="8"/>
  <c r="EL73" i="8"/>
  <c r="DP73" i="8"/>
  <c r="DP72" i="8"/>
  <c r="DO72" i="8"/>
  <c r="EM72" i="8" s="1"/>
  <c r="EL71" i="8"/>
  <c r="DP71" i="8"/>
  <c r="EN71" i="8" s="1"/>
  <c r="EL70" i="8"/>
  <c r="DP70" i="8"/>
  <c r="EN70" i="8" s="1"/>
  <c r="DP67" i="8"/>
  <c r="DO66" i="8"/>
  <c r="DO75" i="8" s="1"/>
  <c r="DO65" i="8"/>
  <c r="DO74" i="8" s="1"/>
  <c r="EM74" i="8" s="1"/>
  <c r="DO64" i="8"/>
  <c r="DQ64" i="8" s="1"/>
  <c r="DR64" i="8" s="1"/>
  <c r="DO63" i="8"/>
  <c r="DQ62" i="8"/>
  <c r="DR62" i="8" s="1"/>
  <c r="DO62" i="8"/>
  <c r="DO61" i="8"/>
  <c r="DO71" i="8" s="1"/>
  <c r="EM71" i="8" s="1"/>
  <c r="DO60" i="8"/>
  <c r="DQ60" i="8" s="1"/>
  <c r="DR60" i="8" s="1"/>
  <c r="DO59" i="8"/>
  <c r="DQ59" i="8" s="1"/>
  <c r="DR59" i="8" s="1"/>
  <c r="DP56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DP54" i="8"/>
  <c r="EN54" i="8" s="1"/>
  <c r="EN53" i="8"/>
  <c r="EN52" i="8"/>
  <c r="EN51" i="8"/>
  <c r="EN50" i="8"/>
  <c r="EN49" i="8"/>
  <c r="EN48" i="8"/>
  <c r="DO48" i="8"/>
  <c r="EM48" i="8" s="1"/>
  <c r="EN47" i="8"/>
  <c r="CG42" i="8"/>
  <c r="CG45" i="8" s="1"/>
  <c r="BP42" i="8"/>
  <c r="BP45" i="8" s="1"/>
  <c r="BO42" i="8"/>
  <c r="BO45" i="8" s="1"/>
  <c r="DN40" i="8"/>
  <c r="DN39" i="8"/>
  <c r="EL39" i="8" s="1"/>
  <c r="EP38" i="8"/>
  <c r="DO38" i="8"/>
  <c r="EM38" i="8" s="1"/>
  <c r="DN38" i="8"/>
  <c r="EL38" i="8" s="1"/>
  <c r="EP37" i="8"/>
  <c r="DN37" i="8"/>
  <c r="EP36" i="8"/>
  <c r="EL36" i="8"/>
  <c r="EL35" i="8"/>
  <c r="DO35" i="8"/>
  <c r="EM35" i="8" s="1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DO29" i="8"/>
  <c r="DO40" i="8" s="1"/>
  <c r="BJ29" i="8"/>
  <c r="BF29" i="8"/>
  <c r="BE29" i="8"/>
  <c r="AZ29" i="8"/>
  <c r="AY29" i="8"/>
  <c r="DJ28" i="8"/>
  <c r="DP29" i="8" s="1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K28" i="8"/>
  <c r="BJ28" i="8"/>
  <c r="BI28" i="8"/>
  <c r="BI29" i="8" s="1"/>
  <c r="BH28" i="8"/>
  <c r="BG28" i="8"/>
  <c r="BD28" i="8"/>
  <c r="BC28" i="8"/>
  <c r="BB28" i="8"/>
  <c r="BB29" i="8" s="1"/>
  <c r="BA28" i="8"/>
  <c r="BA29" i="8" s="1"/>
  <c r="C28" i="8"/>
  <c r="DP27" i="8"/>
  <c r="DQ27" i="8" s="1"/>
  <c r="DR27" i="8" s="1"/>
  <c r="DO27" i="8"/>
  <c r="DJ27" i="8"/>
  <c r="DP28" i="8" s="1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AX27" i="8"/>
  <c r="AW27" i="8"/>
  <c r="AV27" i="8"/>
  <c r="AR86" i="158" s="1"/>
  <c r="AU27" i="8"/>
  <c r="AT27" i="8"/>
  <c r="AS27" i="8"/>
  <c r="AR27" i="8"/>
  <c r="AQ27" i="8"/>
  <c r="AP27" i="8"/>
  <c r="AO27" i="8"/>
  <c r="AK86" i="158" s="1"/>
  <c r="AN27" i="8"/>
  <c r="AM27" i="8"/>
  <c r="AL27" i="8"/>
  <c r="AK27" i="8"/>
  <c r="AG86" i="158" s="1"/>
  <c r="AG88" i="158" s="1"/>
  <c r="AJ27" i="8"/>
  <c r="AI27" i="8"/>
  <c r="AH27" i="8"/>
  <c r="AG27" i="8"/>
  <c r="AF27" i="8"/>
  <c r="AB86" i="158" s="1"/>
  <c r="AB88" i="158" s="1"/>
  <c r="AE27" i="8"/>
  <c r="AD27" i="8"/>
  <c r="AC27" i="8"/>
  <c r="Y86" i="158" s="1"/>
  <c r="Y88" i="158" s="1"/>
  <c r="AB27" i="8"/>
  <c r="AA27" i="8"/>
  <c r="Z27" i="8"/>
  <c r="V27" i="8"/>
  <c r="N27" i="8"/>
  <c r="DO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DO25" i="8"/>
  <c r="DO37" i="8" s="1"/>
  <c r="EM37" i="8" s="1"/>
  <c r="DJ25" i="8"/>
  <c r="DP11" i="8" s="1"/>
  <c r="EN10" i="8" s="1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DO87" i="8" s="1"/>
  <c r="EM87" i="8" s="1"/>
  <c r="AY25" i="8"/>
  <c r="DO50" i="8" s="1"/>
  <c r="DQ50" i="8" s="1"/>
  <c r="EO50" i="8" s="1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P28" i="8" s="1"/>
  <c r="O25" i="8"/>
  <c r="O28" i="8" s="1"/>
  <c r="N25" i="8"/>
  <c r="M25" i="8"/>
  <c r="L25" i="8"/>
  <c r="K25" i="8"/>
  <c r="K28" i="8" s="1"/>
  <c r="J25" i="8"/>
  <c r="J28" i="8" s="1"/>
  <c r="I25" i="8"/>
  <c r="I28" i="8" s="1"/>
  <c r="H25" i="8"/>
  <c r="H28" i="8" s="1"/>
  <c r="G25" i="8"/>
  <c r="G28" i="8" s="1"/>
  <c r="F25" i="8"/>
  <c r="F28" i="8" s="1"/>
  <c r="E25" i="8"/>
  <c r="E28" i="8" s="1"/>
  <c r="D25" i="8"/>
  <c r="D28" i="8" s="1"/>
  <c r="C25" i="8"/>
  <c r="DP24" i="8"/>
  <c r="DO24" i="8"/>
  <c r="DO36" i="8" s="1"/>
  <c r="EM36" i="8" s="1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DO23" i="8"/>
  <c r="DQ22" i="8"/>
  <c r="DR22" i="8" s="1"/>
  <c r="DO22" i="8"/>
  <c r="CZ21" i="8"/>
  <c r="CZ22" i="8" s="1"/>
  <c r="BF21" i="8"/>
  <c r="AX21" i="8"/>
  <c r="Z21" i="8"/>
  <c r="R21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K20" i="8"/>
  <c r="BK21" i="8" s="1"/>
  <c r="BJ20" i="8"/>
  <c r="BJ21" i="8" s="1"/>
  <c r="BI20" i="8"/>
  <c r="BI21" i="8" s="1"/>
  <c r="BH20" i="8"/>
  <c r="BH21" i="8" s="1"/>
  <c r="BG20" i="8"/>
  <c r="BG21" i="8" s="1"/>
  <c r="BF20" i="8"/>
  <c r="BE20" i="8"/>
  <c r="BE21" i="8" s="1"/>
  <c r="BD20" i="8"/>
  <c r="BD21" i="8" s="1"/>
  <c r="BC20" i="8"/>
  <c r="BC21" i="8" s="1"/>
  <c r="BB20" i="8"/>
  <c r="BB21" i="8" s="1"/>
  <c r="BA20" i="8"/>
  <c r="BA21" i="8" s="1"/>
  <c r="AZ20" i="8"/>
  <c r="AZ21" i="8" s="1"/>
  <c r="AY20" i="8"/>
  <c r="AY21" i="8" s="1"/>
  <c r="AX20" i="8"/>
  <c r="AW20" i="8"/>
  <c r="AW21" i="8" s="1"/>
  <c r="AV20" i="8"/>
  <c r="AV21" i="8" s="1"/>
  <c r="AU20" i="8"/>
  <c r="AU21" i="8" s="1"/>
  <c r="AT20" i="8"/>
  <c r="AT21" i="8" s="1"/>
  <c r="AS20" i="8"/>
  <c r="AS21" i="8" s="1"/>
  <c r="AR20" i="8"/>
  <c r="AR21" i="8" s="1"/>
  <c r="AQ20" i="8"/>
  <c r="AQ21" i="8" s="1"/>
  <c r="AP20" i="8"/>
  <c r="AP21" i="8" s="1"/>
  <c r="AO20" i="8"/>
  <c r="AO21" i="8" s="1"/>
  <c r="AN20" i="8"/>
  <c r="AN21" i="8" s="1"/>
  <c r="AM20" i="8"/>
  <c r="AM21" i="8" s="1"/>
  <c r="AL20" i="8"/>
  <c r="AL21" i="8" s="1"/>
  <c r="AK20" i="8"/>
  <c r="AK21" i="8" s="1"/>
  <c r="AJ20" i="8"/>
  <c r="AJ21" i="8" s="1"/>
  <c r="AI20" i="8"/>
  <c r="AI21" i="8" s="1"/>
  <c r="AH20" i="8"/>
  <c r="AH21" i="8" s="1"/>
  <c r="AG20" i="8"/>
  <c r="AG21" i="8" s="1"/>
  <c r="AF20" i="8"/>
  <c r="AF21" i="8" s="1"/>
  <c r="AE20" i="8"/>
  <c r="AE21" i="8" s="1"/>
  <c r="AD20" i="8"/>
  <c r="AD21" i="8" s="1"/>
  <c r="AC20" i="8"/>
  <c r="AC21" i="8" s="1"/>
  <c r="AB20" i="8"/>
  <c r="AB21" i="8" s="1"/>
  <c r="AA20" i="8"/>
  <c r="AA21" i="8" s="1"/>
  <c r="Z20" i="8"/>
  <c r="Y20" i="8"/>
  <c r="Y21" i="8" s="1"/>
  <c r="X20" i="8"/>
  <c r="X21" i="8" s="1"/>
  <c r="W20" i="8"/>
  <c r="W21" i="8" s="1"/>
  <c r="V20" i="8"/>
  <c r="V21" i="8" s="1"/>
  <c r="U20" i="8"/>
  <c r="U21" i="8" s="1"/>
  <c r="T20" i="8"/>
  <c r="T21" i="8" s="1"/>
  <c r="S20" i="8"/>
  <c r="S21" i="8" s="1"/>
  <c r="R20" i="8"/>
  <c r="Q20" i="8"/>
  <c r="Q21" i="8" s="1"/>
  <c r="P20" i="8"/>
  <c r="P21" i="8" s="1"/>
  <c r="O20" i="8"/>
  <c r="O21" i="8" s="1"/>
  <c r="N20" i="8"/>
  <c r="N21" i="8" s="1"/>
  <c r="M20" i="8"/>
  <c r="M21" i="8" s="1"/>
  <c r="L20" i="8"/>
  <c r="L21" i="8" s="1"/>
  <c r="K20" i="8"/>
  <c r="K21" i="8" s="1"/>
  <c r="J20" i="8"/>
  <c r="J21" i="8" s="1"/>
  <c r="I20" i="8"/>
  <c r="I21" i="8" s="1"/>
  <c r="H20" i="8"/>
  <c r="H21" i="8" s="1"/>
  <c r="G20" i="8"/>
  <c r="G21" i="8" s="1"/>
  <c r="F20" i="8"/>
  <c r="F21" i="8" s="1"/>
  <c r="E20" i="8"/>
  <c r="E21" i="8" s="1"/>
  <c r="D20" i="8"/>
  <c r="D21" i="8" s="1"/>
  <c r="C20" i="8"/>
  <c r="C21" i="8" s="1"/>
  <c r="DP19" i="8"/>
  <c r="DJ18" i="8"/>
  <c r="DP26" i="8" s="1"/>
  <c r="DJ17" i="8"/>
  <c r="DP25" i="8" s="1"/>
  <c r="DI17" i="8"/>
  <c r="DH17" i="8"/>
  <c r="DG17" i="8"/>
  <c r="DF17" i="8"/>
  <c r="DE17" i="8"/>
  <c r="DD17" i="8"/>
  <c r="DC17" i="8"/>
  <c r="DB17" i="8"/>
  <c r="DA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CL16" i="8"/>
  <c r="CK16" i="8"/>
  <c r="CJ16" i="8"/>
  <c r="CI16" i="8"/>
  <c r="CH16" i="8"/>
  <c r="CG16" i="8"/>
  <c r="CF16" i="8"/>
  <c r="CF21" i="8" s="1"/>
  <c r="CF22" i="8" s="1"/>
  <c r="CE16" i="8"/>
  <c r="CD16" i="8"/>
  <c r="CC16" i="8"/>
  <c r="CC21" i="8" s="1"/>
  <c r="CC22" i="8" s="1"/>
  <c r="CB16" i="8"/>
  <c r="CA16" i="8"/>
  <c r="BZ16" i="8"/>
  <c r="BY16" i="8"/>
  <c r="BY21" i="8" s="1"/>
  <c r="BY22" i="8" s="1"/>
  <c r="BX16" i="8"/>
  <c r="BW16" i="8"/>
  <c r="BV16" i="8"/>
  <c r="BU16" i="8"/>
  <c r="BU21" i="8" s="1"/>
  <c r="BU22" i="8" s="1"/>
  <c r="BT16" i="8"/>
  <c r="BS16" i="8"/>
  <c r="BR16" i="8"/>
  <c r="BQ16" i="8"/>
  <c r="BQ21" i="8" s="1"/>
  <c r="BQ22" i="8" s="1"/>
  <c r="BP16" i="8"/>
  <c r="BO16" i="8"/>
  <c r="DJ15" i="8"/>
  <c r="DI15" i="8"/>
  <c r="DI21" i="8" s="1"/>
  <c r="DI22" i="8" s="1"/>
  <c r="DH15" i="8"/>
  <c r="DH21" i="8" s="1"/>
  <c r="DH22" i="8" s="1"/>
  <c r="DG15" i="8"/>
  <c r="DF15" i="8"/>
  <c r="DE15" i="8"/>
  <c r="DD15" i="8"/>
  <c r="DC15" i="8"/>
  <c r="DB15" i="8"/>
  <c r="DA15" i="8"/>
  <c r="DA21" i="8" s="1"/>
  <c r="DA22" i="8" s="1"/>
  <c r="CZ15" i="8"/>
  <c r="CY15" i="8"/>
  <c r="CX15" i="8"/>
  <c r="CW15" i="8"/>
  <c r="CV15" i="8"/>
  <c r="CU15" i="8"/>
  <c r="CT15" i="8"/>
  <c r="CS15" i="8"/>
  <c r="CS21" i="8" s="1"/>
  <c r="CS22" i="8" s="1"/>
  <c r="CR15" i="8"/>
  <c r="CR21" i="8" s="1"/>
  <c r="CR22" i="8" s="1"/>
  <c r="CQ15" i="8"/>
  <c r="CP15" i="8"/>
  <c r="CO15" i="8"/>
  <c r="CO21" i="8" s="1"/>
  <c r="CO22" i="8" s="1"/>
  <c r="CN15" i="8"/>
  <c r="CM15" i="8"/>
  <c r="CL15" i="8"/>
  <c r="CK15" i="8"/>
  <c r="CK21" i="8" s="1"/>
  <c r="CK22" i="8" s="1"/>
  <c r="CJ15" i="8"/>
  <c r="CJ21" i="8" s="1"/>
  <c r="CJ22" i="8" s="1"/>
  <c r="CI15" i="8"/>
  <c r="CH15" i="8"/>
  <c r="CG15" i="8"/>
  <c r="CE15" i="8"/>
  <c r="CD15" i="8"/>
  <c r="CC15" i="8"/>
  <c r="CB15" i="8"/>
  <c r="CA15" i="8"/>
  <c r="BZ15" i="8"/>
  <c r="BY15" i="8"/>
  <c r="BX15" i="8"/>
  <c r="BX21" i="8" s="1"/>
  <c r="BX22" i="8" s="1"/>
  <c r="BW15" i="8"/>
  <c r="BV15" i="8"/>
  <c r="BU15" i="8"/>
  <c r="BT15" i="8"/>
  <c r="BS15" i="8"/>
  <c r="BR15" i="8"/>
  <c r="BQ15" i="8"/>
  <c r="BP15" i="8"/>
  <c r="BP21" i="8" s="1"/>
  <c r="BP22" i="8" s="1"/>
  <c r="BO15" i="8"/>
  <c r="DJ14" i="8"/>
  <c r="DP22" i="8" s="1"/>
  <c r="DI14" i="8"/>
  <c r="DH14" i="8"/>
  <c r="DG14" i="8"/>
  <c r="DF14" i="8"/>
  <c r="DE14" i="8"/>
  <c r="DD14" i="8"/>
  <c r="DC14" i="8"/>
  <c r="DB14" i="8"/>
  <c r="DA14" i="8"/>
  <c r="CZ14" i="8"/>
  <c r="CY14" i="8"/>
  <c r="CY21" i="8" s="1"/>
  <c r="CY22" i="8" s="1"/>
  <c r="CX14" i="8"/>
  <c r="CW14" i="8"/>
  <c r="CV14" i="8"/>
  <c r="CU14" i="8"/>
  <c r="CU21" i="8" s="1"/>
  <c r="CU22" i="8" s="1"/>
  <c r="CT14" i="8"/>
  <c r="CS14" i="8"/>
  <c r="CR14" i="8"/>
  <c r="CQ14" i="8"/>
  <c r="CQ21" i="8" s="1"/>
  <c r="CQ22" i="8" s="1"/>
  <c r="CP14" i="8"/>
  <c r="CO14" i="8"/>
  <c r="CN14" i="8"/>
  <c r="CM14" i="8"/>
  <c r="CM21" i="8" s="1"/>
  <c r="CM22" i="8" s="1"/>
  <c r="CL14" i="8"/>
  <c r="CK14" i="8"/>
  <c r="CJ14" i="8"/>
  <c r="CI14" i="8"/>
  <c r="CI21" i="8" s="1"/>
  <c r="CI22" i="8" s="1"/>
  <c r="CH14" i="8"/>
  <c r="CG14" i="8"/>
  <c r="CE14" i="8"/>
  <c r="CD14" i="8"/>
  <c r="CD21" i="8" s="1"/>
  <c r="CD22" i="8" s="1"/>
  <c r="CC14" i="8"/>
  <c r="CB14" i="8"/>
  <c r="CA14" i="8"/>
  <c r="BZ14" i="8"/>
  <c r="BZ21" i="8" s="1"/>
  <c r="BZ22" i="8" s="1"/>
  <c r="BY14" i="8"/>
  <c r="BX14" i="8"/>
  <c r="BW14" i="8"/>
  <c r="BV14" i="8"/>
  <c r="BV21" i="8" s="1"/>
  <c r="BV22" i="8" s="1"/>
  <c r="BU14" i="8"/>
  <c r="BT14" i="8"/>
  <c r="BS14" i="8"/>
  <c r="BR14" i="8"/>
  <c r="BR21" i="8" s="1"/>
  <c r="BR22" i="8" s="1"/>
  <c r="BQ14" i="8"/>
  <c r="BP14" i="8"/>
  <c r="BO14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Q13" i="8"/>
  <c r="BP13" i="8"/>
  <c r="BO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DO11" i="8"/>
  <c r="EM10" i="8" s="1"/>
  <c r="CU11" i="8"/>
  <c r="CU12" i="8" s="1"/>
  <c r="CT11" i="8"/>
  <c r="CT32" i="8" s="1"/>
  <c r="CS11" i="8"/>
  <c r="CR11" i="8"/>
  <c r="CR12" i="8" s="1"/>
  <c r="DO10" i="8"/>
  <c r="EM9" i="8" s="1"/>
  <c r="DJ10" i="8"/>
  <c r="DP14" i="8" s="1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DO90" i="8" s="1"/>
  <c r="EM90" i="8" s="1"/>
  <c r="AY10" i="8"/>
  <c r="DO53" i="8" s="1"/>
  <c r="AX10" i="8"/>
  <c r="DO14" i="8" s="1"/>
  <c r="EM13" i="8" s="1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DJ9" i="8"/>
  <c r="DP13" i="8" s="1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K9" i="8"/>
  <c r="BJ9" i="8"/>
  <c r="BI9" i="8"/>
  <c r="BH9" i="8"/>
  <c r="BG9" i="8"/>
  <c r="BF9" i="8"/>
  <c r="BE9" i="8"/>
  <c r="BD9" i="8"/>
  <c r="BC9" i="8"/>
  <c r="BB9" i="8"/>
  <c r="BA9" i="8"/>
  <c r="AZ9" i="8"/>
  <c r="DO89" i="8" s="1"/>
  <c r="EM89" i="8" s="1"/>
  <c r="AY9" i="8"/>
  <c r="DO52" i="8" s="1"/>
  <c r="DQ52" i="8" s="1"/>
  <c r="AX9" i="8"/>
  <c r="DO13" i="8" s="1"/>
  <c r="EM12" i="8" s="1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DJ8" i="8"/>
  <c r="DP12" i="8" s="1"/>
  <c r="EN11" i="8" s="1"/>
  <c r="DI8" i="8"/>
  <c r="DH8" i="8"/>
  <c r="DG8" i="8"/>
  <c r="DF8" i="8"/>
  <c r="DE8" i="8"/>
  <c r="DD8" i="8"/>
  <c r="DC8" i="8"/>
  <c r="DB8" i="8"/>
  <c r="DB11" i="8" s="1"/>
  <c r="DA8" i="8"/>
  <c r="CZ8" i="8"/>
  <c r="CY8" i="8"/>
  <c r="CX8" i="8"/>
  <c r="CW8" i="8"/>
  <c r="CV8" i="8"/>
  <c r="CQ8" i="8"/>
  <c r="CP8" i="8"/>
  <c r="CP11" i="8" s="1"/>
  <c r="CO8" i="8"/>
  <c r="CN8" i="8"/>
  <c r="CM8" i="8"/>
  <c r="CL8" i="8"/>
  <c r="CK8" i="8"/>
  <c r="CJ8" i="8"/>
  <c r="CI8" i="8"/>
  <c r="CH8" i="8"/>
  <c r="CH11" i="8" s="1"/>
  <c r="CG8" i="8"/>
  <c r="CF8" i="8"/>
  <c r="CE8" i="8"/>
  <c r="CD8" i="8"/>
  <c r="CC8" i="8"/>
  <c r="CB8" i="8"/>
  <c r="CA8" i="8"/>
  <c r="BZ8" i="8"/>
  <c r="BZ11" i="8" s="1"/>
  <c r="BY8" i="8"/>
  <c r="BX8" i="8"/>
  <c r="BW8" i="8"/>
  <c r="BV8" i="8"/>
  <c r="BU8" i="8"/>
  <c r="BT8" i="8"/>
  <c r="BS8" i="8"/>
  <c r="BR8" i="8"/>
  <c r="BR11" i="8" s="1"/>
  <c r="BQ8" i="8"/>
  <c r="BP8" i="8"/>
  <c r="BO8" i="8"/>
  <c r="BK8" i="8"/>
  <c r="BJ8" i="8"/>
  <c r="BI8" i="8"/>
  <c r="BH8" i="8"/>
  <c r="BG8" i="8"/>
  <c r="BG11" i="8" s="1"/>
  <c r="BF8" i="8"/>
  <c r="BE8" i="8"/>
  <c r="BD8" i="8"/>
  <c r="BC8" i="8"/>
  <c r="BB8" i="8"/>
  <c r="BA8" i="8"/>
  <c r="AZ8" i="8"/>
  <c r="DO88" i="8" s="1"/>
  <c r="EM88" i="8" s="1"/>
  <c r="AY8" i="8"/>
  <c r="DO51" i="8" s="1"/>
  <c r="AX8" i="8"/>
  <c r="DO12" i="8" s="1"/>
  <c r="EM11" i="8" s="1"/>
  <c r="AW8" i="8"/>
  <c r="AV8" i="8"/>
  <c r="AU8" i="8"/>
  <c r="AT8" i="8"/>
  <c r="AS8" i="8"/>
  <c r="AR8" i="8"/>
  <c r="AQ8" i="8"/>
  <c r="AQ11" i="8" s="1"/>
  <c r="AP8" i="8"/>
  <c r="AO8" i="8"/>
  <c r="AN8" i="8"/>
  <c r="AM8" i="8"/>
  <c r="AL8" i="8"/>
  <c r="AK8" i="8"/>
  <c r="AJ8" i="8"/>
  <c r="AI8" i="8"/>
  <c r="AI11" i="8" s="1"/>
  <c r="AH8" i="8"/>
  <c r="AG8" i="8"/>
  <c r="AF8" i="8"/>
  <c r="AE8" i="8"/>
  <c r="AD8" i="8"/>
  <c r="AC8" i="8"/>
  <c r="AB8" i="8"/>
  <c r="AA8" i="8"/>
  <c r="AA11" i="8" s="1"/>
  <c r="Z8" i="8"/>
  <c r="Y8" i="8"/>
  <c r="X8" i="8"/>
  <c r="W8" i="8"/>
  <c r="V8" i="8"/>
  <c r="U8" i="8"/>
  <c r="T8" i="8"/>
  <c r="S8" i="8"/>
  <c r="S11" i="8" s="1"/>
  <c r="R8" i="8"/>
  <c r="Q8" i="8"/>
  <c r="P8" i="8"/>
  <c r="O8" i="8"/>
  <c r="N8" i="8"/>
  <c r="M8" i="8"/>
  <c r="L8" i="8"/>
  <c r="K8" i="8"/>
  <c r="K11" i="8" s="1"/>
  <c r="J8" i="8"/>
  <c r="I8" i="8"/>
  <c r="H8" i="8"/>
  <c r="G8" i="8"/>
  <c r="F8" i="8"/>
  <c r="E8" i="8"/>
  <c r="D8" i="8"/>
  <c r="C8" i="8"/>
  <c r="C11" i="8" s="1"/>
  <c r="DJ7" i="8"/>
  <c r="DP10" i="8" s="1"/>
  <c r="DQ10" i="8" s="1"/>
  <c r="DR10" i="8" s="1"/>
  <c r="EP9" i="8" s="1"/>
  <c r="DI7" i="8"/>
  <c r="DH7" i="8"/>
  <c r="DG7" i="8"/>
  <c r="DG11" i="8" s="1"/>
  <c r="DF7" i="8"/>
  <c r="DE7" i="8"/>
  <c r="DD7" i="8"/>
  <c r="DC7" i="8"/>
  <c r="DB7" i="8"/>
  <c r="DA7" i="8"/>
  <c r="CZ7" i="8"/>
  <c r="CY7" i="8"/>
  <c r="CY11" i="8" s="1"/>
  <c r="CX7" i="8"/>
  <c r="CW7" i="8"/>
  <c r="CV7" i="8"/>
  <c r="CQ7" i="8"/>
  <c r="CP7" i="8"/>
  <c r="CO7" i="8"/>
  <c r="CN7" i="8"/>
  <c r="CM7" i="8"/>
  <c r="CM11" i="8" s="1"/>
  <c r="CL7" i="8"/>
  <c r="CK7" i="8"/>
  <c r="CJ7" i="8"/>
  <c r="CI7" i="8"/>
  <c r="CH7" i="8"/>
  <c r="CG7" i="8"/>
  <c r="CF7" i="8"/>
  <c r="CE7" i="8"/>
  <c r="CE11" i="8" s="1"/>
  <c r="CD7" i="8"/>
  <c r="CC7" i="8"/>
  <c r="CB7" i="8"/>
  <c r="CA7" i="8"/>
  <c r="BZ7" i="8"/>
  <c r="BY7" i="8"/>
  <c r="BX7" i="8"/>
  <c r="BW7" i="8"/>
  <c r="BW11" i="8" s="1"/>
  <c r="BV7" i="8"/>
  <c r="BU7" i="8"/>
  <c r="BT7" i="8"/>
  <c r="BS7" i="8"/>
  <c r="BS11" i="8" s="1"/>
  <c r="BS12" i="8" s="1"/>
  <c r="BR7" i="8"/>
  <c r="BQ7" i="8"/>
  <c r="BP7" i="8"/>
  <c r="BO7" i="8"/>
  <c r="BO11" i="8" s="1"/>
  <c r="BK7" i="8"/>
  <c r="BJ7" i="8"/>
  <c r="BI7" i="8"/>
  <c r="BH7" i="8"/>
  <c r="BG7" i="8"/>
  <c r="BF7" i="8"/>
  <c r="BE7" i="8"/>
  <c r="BD7" i="8"/>
  <c r="BD11" i="8" s="1"/>
  <c r="BC7" i="8"/>
  <c r="BB7" i="8"/>
  <c r="BA7" i="8"/>
  <c r="AZ7" i="8"/>
  <c r="DO86" i="8" s="1"/>
  <c r="EM86" i="8" s="1"/>
  <c r="AY7" i="8"/>
  <c r="DO49" i="8" s="1"/>
  <c r="AX7" i="8"/>
  <c r="AW7" i="8"/>
  <c r="AV7" i="8"/>
  <c r="AV11" i="8" s="1"/>
  <c r="AU7" i="8"/>
  <c r="AT7" i="8"/>
  <c r="AS7" i="8"/>
  <c r="AR7" i="8"/>
  <c r="AR11" i="8" s="1"/>
  <c r="AR12" i="8" s="1"/>
  <c r="AQ7" i="8"/>
  <c r="AP7" i="8"/>
  <c r="AO7" i="8"/>
  <c r="AN7" i="8"/>
  <c r="AN11" i="8" s="1"/>
  <c r="AM7" i="8"/>
  <c r="AL7" i="8"/>
  <c r="AK7" i="8"/>
  <c r="AJ7" i="8"/>
  <c r="AI7" i="8"/>
  <c r="AH7" i="8"/>
  <c r="AG7" i="8"/>
  <c r="AF7" i="8"/>
  <c r="AF11" i="8" s="1"/>
  <c r="AE7" i="8"/>
  <c r="AD7" i="8"/>
  <c r="AC7" i="8"/>
  <c r="AB7" i="8"/>
  <c r="AA7" i="8"/>
  <c r="Z7" i="8"/>
  <c r="Y7" i="8"/>
  <c r="X7" i="8"/>
  <c r="X11" i="8" s="1"/>
  <c r="W7" i="8"/>
  <c r="V7" i="8"/>
  <c r="U7" i="8"/>
  <c r="T7" i="8"/>
  <c r="S7" i="8"/>
  <c r="R7" i="8"/>
  <c r="Q7" i="8"/>
  <c r="P7" i="8"/>
  <c r="P11" i="8" s="1"/>
  <c r="O7" i="8"/>
  <c r="N7" i="8"/>
  <c r="M7" i="8"/>
  <c r="L7" i="8"/>
  <c r="K7" i="8"/>
  <c r="J7" i="8"/>
  <c r="I7" i="8"/>
  <c r="H7" i="8"/>
  <c r="H11" i="8" s="1"/>
  <c r="G7" i="8"/>
  <c r="F7" i="8"/>
  <c r="E7" i="8"/>
  <c r="D7" i="8"/>
  <c r="D11" i="8" s="1"/>
  <c r="D12" i="8" s="1"/>
  <c r="C7" i="8"/>
  <c r="DJ6" i="8"/>
  <c r="DP9" i="8" s="1"/>
  <c r="EN8" i="8" s="1"/>
  <c r="DI6" i="8"/>
  <c r="DH6" i="8"/>
  <c r="DG6" i="8"/>
  <c r="DF6" i="8"/>
  <c r="DE6" i="8"/>
  <c r="DD6" i="8"/>
  <c r="DC6" i="8"/>
  <c r="DC11" i="8" s="1"/>
  <c r="DB6" i="8"/>
  <c r="DA6" i="8"/>
  <c r="CZ6" i="8"/>
  <c r="CY6" i="8"/>
  <c r="CX6" i="8"/>
  <c r="CW6" i="8"/>
  <c r="CV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CA11" i="8" s="1"/>
  <c r="CA12" i="8" s="1"/>
  <c r="BZ6" i="8"/>
  <c r="BY6" i="8"/>
  <c r="BX6" i="8"/>
  <c r="BW6" i="8"/>
  <c r="BV6" i="8"/>
  <c r="BU6" i="8"/>
  <c r="BT6" i="8"/>
  <c r="BS6" i="8"/>
  <c r="BR6" i="8"/>
  <c r="BQ6" i="8"/>
  <c r="BP6" i="8"/>
  <c r="BO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DO9" i="8" s="1"/>
  <c r="EM8" i="8" s="1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J11" i="8" s="1"/>
  <c r="AJ12" i="8" s="1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L11" i="8" s="1"/>
  <c r="L12" i="8" s="1"/>
  <c r="K6" i="8"/>
  <c r="J6" i="8"/>
  <c r="I6" i="8"/>
  <c r="H6" i="8"/>
  <c r="G6" i="8"/>
  <c r="F6" i="8"/>
  <c r="E6" i="8"/>
  <c r="D6" i="8"/>
  <c r="C6" i="8"/>
  <c r="DJ5" i="8"/>
  <c r="DP8" i="8" s="1"/>
  <c r="EN7" i="8" s="1"/>
  <c r="DI5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K5" i="8"/>
  <c r="BJ5" i="8"/>
  <c r="BI5" i="8"/>
  <c r="BH5" i="8"/>
  <c r="BG5" i="8"/>
  <c r="BF5" i="8"/>
  <c r="BE5" i="8"/>
  <c r="BD5" i="8"/>
  <c r="BC5" i="8"/>
  <c r="BB5" i="8"/>
  <c r="BA5" i="8"/>
  <c r="AZ5" i="8"/>
  <c r="DO84" i="8" s="1"/>
  <c r="EM84" i="8" s="1"/>
  <c r="AY5" i="8"/>
  <c r="DO47" i="8" s="1"/>
  <c r="EM47" i="8" s="1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1" i="8"/>
  <c r="CK92" i="118"/>
  <c r="CJ92" i="118"/>
  <c r="CI91" i="118"/>
  <c r="CI84" i="118"/>
  <c r="CS71" i="118"/>
  <c r="CU70" i="118"/>
  <c r="CT70" i="118"/>
  <c r="CS70" i="118"/>
  <c r="CR70" i="118"/>
  <c r="CQ70" i="118"/>
  <c r="CP70" i="118"/>
  <c r="CO70" i="118"/>
  <c r="CN70" i="118"/>
  <c r="CM70" i="118"/>
  <c r="CL70" i="118"/>
  <c r="CK70" i="118"/>
  <c r="CJ70" i="118"/>
  <c r="CI70" i="118"/>
  <c r="CH70" i="118"/>
  <c r="CG70" i="118"/>
  <c r="CF70" i="118"/>
  <c r="CE70" i="118"/>
  <c r="CD70" i="118"/>
  <c r="CC70" i="118"/>
  <c r="CB70" i="118"/>
  <c r="CA70" i="118"/>
  <c r="BZ70" i="118"/>
  <c r="BY70" i="118"/>
  <c r="BX70" i="118"/>
  <c r="BW70" i="118"/>
  <c r="BV70" i="118"/>
  <c r="BU70" i="118"/>
  <c r="BT70" i="118"/>
  <c r="BS70" i="118"/>
  <c r="BR70" i="118"/>
  <c r="BQ70" i="118"/>
  <c r="CR66" i="118"/>
  <c r="CQ66" i="118"/>
  <c r="CP66" i="118"/>
  <c r="CO66" i="118"/>
  <c r="CN66" i="118"/>
  <c r="CM66" i="118"/>
  <c r="CL66" i="118"/>
  <c r="CK66" i="118"/>
  <c r="CJ66" i="118"/>
  <c r="CI66" i="118"/>
  <c r="CH66" i="118"/>
  <c r="CG66" i="118"/>
  <c r="CF66" i="118"/>
  <c r="CE66" i="118"/>
  <c r="CD66" i="118"/>
  <c r="CC66" i="118"/>
  <c r="CB66" i="118"/>
  <c r="CA66" i="118"/>
  <c r="BZ66" i="118"/>
  <c r="BY66" i="118"/>
  <c r="BX66" i="118"/>
  <c r="BW66" i="118"/>
  <c r="BV66" i="118"/>
  <c r="BU66" i="118"/>
  <c r="BT66" i="118"/>
  <c r="BS66" i="118"/>
  <c r="BR66" i="118"/>
  <c r="BQ66" i="118"/>
  <c r="CU65" i="118"/>
  <c r="CT65" i="118"/>
  <c r="CS65" i="118"/>
  <c r="CR65" i="118"/>
  <c r="CQ65" i="118"/>
  <c r="CP65" i="118"/>
  <c r="CO65" i="118"/>
  <c r="CN65" i="118"/>
  <c r="CM65" i="118"/>
  <c r="CL65" i="118"/>
  <c r="CK65" i="118"/>
  <c r="CJ65" i="118"/>
  <c r="CI65" i="118"/>
  <c r="CH65" i="118"/>
  <c r="CG65" i="118"/>
  <c r="CF65" i="118"/>
  <c r="CE65" i="118"/>
  <c r="CD65" i="118"/>
  <c r="CC65" i="118"/>
  <c r="CB65" i="118"/>
  <c r="CA65" i="118"/>
  <c r="BZ65" i="118"/>
  <c r="BY65" i="118"/>
  <c r="BX65" i="118"/>
  <c r="BW65" i="118"/>
  <c r="BV65" i="118"/>
  <c r="BU65" i="118"/>
  <c r="BT65" i="118"/>
  <c r="BS65" i="118"/>
  <c r="BR65" i="118"/>
  <c r="BQ65" i="118"/>
  <c r="CR64" i="118"/>
  <c r="CQ64" i="118"/>
  <c r="CP64" i="118"/>
  <c r="CO64" i="118"/>
  <c r="CN64" i="118"/>
  <c r="CM64" i="118"/>
  <c r="CL64" i="118"/>
  <c r="CK64" i="118"/>
  <c r="CJ64" i="118"/>
  <c r="CI64" i="118"/>
  <c r="CH64" i="118"/>
  <c r="CG64" i="118"/>
  <c r="CF64" i="118"/>
  <c r="CE64" i="118"/>
  <c r="CD64" i="118"/>
  <c r="CC64" i="118"/>
  <c r="CB64" i="118"/>
  <c r="CA64" i="118"/>
  <c r="BZ64" i="118"/>
  <c r="BY64" i="118"/>
  <c r="BX64" i="118"/>
  <c r="BW64" i="118"/>
  <c r="BV64" i="118"/>
  <c r="BU64" i="118"/>
  <c r="BT64" i="118"/>
  <c r="BS64" i="118"/>
  <c r="BR64" i="118"/>
  <c r="BQ64" i="118"/>
  <c r="CU63" i="118"/>
  <c r="CT63" i="118"/>
  <c r="CS63" i="118"/>
  <c r="CR63" i="118"/>
  <c r="CQ63" i="118"/>
  <c r="CP63" i="118"/>
  <c r="CO63" i="118"/>
  <c r="CN63" i="118"/>
  <c r="CM63" i="118"/>
  <c r="CL63" i="118"/>
  <c r="CK63" i="118"/>
  <c r="CJ63" i="118"/>
  <c r="CI63" i="118"/>
  <c r="CH63" i="118"/>
  <c r="CG63" i="118"/>
  <c r="CF63" i="118"/>
  <c r="CE63" i="118"/>
  <c r="CD63" i="118"/>
  <c r="CC63" i="118"/>
  <c r="CB63" i="118"/>
  <c r="CA63" i="118"/>
  <c r="BZ63" i="118"/>
  <c r="BY63" i="118"/>
  <c r="BX63" i="118"/>
  <c r="BW63" i="118"/>
  <c r="BV63" i="118"/>
  <c r="BU63" i="118"/>
  <c r="BT63" i="118"/>
  <c r="BS63" i="118"/>
  <c r="BR63" i="118"/>
  <c r="BQ63" i="118"/>
  <c r="CR22" i="118"/>
  <c r="CQ22" i="118"/>
  <c r="CP22" i="118"/>
  <c r="CO22" i="118"/>
  <c r="CN22" i="118"/>
  <c r="CM22" i="118"/>
  <c r="CL22" i="118"/>
  <c r="CK22" i="118"/>
  <c r="CJ22" i="118"/>
  <c r="CI22" i="118"/>
  <c r="CH22" i="118"/>
  <c r="CG22" i="118"/>
  <c r="CF22" i="118"/>
  <c r="CE22" i="118"/>
  <c r="CD22" i="118"/>
  <c r="CC22" i="118"/>
  <c r="CB22" i="118"/>
  <c r="CA22" i="118"/>
  <c r="BZ22" i="118"/>
  <c r="BY22" i="118"/>
  <c r="BX22" i="118"/>
  <c r="BW22" i="118"/>
  <c r="BV22" i="118"/>
  <c r="BU22" i="118"/>
  <c r="BT22" i="118"/>
  <c r="BS22" i="118"/>
  <c r="BR22" i="118"/>
  <c r="BQ22" i="118"/>
  <c r="CR21" i="118"/>
  <c r="CQ21" i="118"/>
  <c r="CP21" i="118"/>
  <c r="CO21" i="118"/>
  <c r="CN21" i="118"/>
  <c r="CM21" i="118"/>
  <c r="CL21" i="118"/>
  <c r="CK21" i="118"/>
  <c r="CJ21" i="118"/>
  <c r="CI21" i="118"/>
  <c r="CH21" i="118"/>
  <c r="CG21" i="118"/>
  <c r="CF21" i="118"/>
  <c r="CE21" i="118"/>
  <c r="CD21" i="118"/>
  <c r="CC21" i="118"/>
  <c r="CB21" i="118"/>
  <c r="CA21" i="118"/>
  <c r="BZ21" i="118"/>
  <c r="BY21" i="118"/>
  <c r="BX21" i="118"/>
  <c r="BW21" i="118"/>
  <c r="BV21" i="118"/>
  <c r="BU21" i="118"/>
  <c r="BT21" i="118"/>
  <c r="BS21" i="118"/>
  <c r="BR21" i="118"/>
  <c r="BQ21" i="118"/>
  <c r="CR20" i="118"/>
  <c r="CQ20" i="118"/>
  <c r="CP20" i="118"/>
  <c r="CO20" i="118"/>
  <c r="CN20" i="118"/>
  <c r="CM20" i="118"/>
  <c r="CL20" i="118"/>
  <c r="CK20" i="118"/>
  <c r="CJ20" i="118"/>
  <c r="CI20" i="118"/>
  <c r="CH20" i="118"/>
  <c r="CG20" i="118"/>
  <c r="CF20" i="118"/>
  <c r="CE20" i="118"/>
  <c r="CD20" i="118"/>
  <c r="CC20" i="118"/>
  <c r="CB20" i="118"/>
  <c r="CA20" i="118"/>
  <c r="BZ20" i="118"/>
  <c r="BY20" i="118"/>
  <c r="BX20" i="118"/>
  <c r="BW20" i="118"/>
  <c r="BV20" i="118"/>
  <c r="BU20" i="118"/>
  <c r="BT20" i="118"/>
  <c r="BS20" i="118"/>
  <c r="BR20" i="118"/>
  <c r="BQ20" i="118"/>
  <c r="CU19" i="118"/>
  <c r="CT19" i="118"/>
  <c r="CS19" i="118"/>
  <c r="CR19" i="118"/>
  <c r="CQ19" i="118"/>
  <c r="CP19" i="118"/>
  <c r="CO19" i="118"/>
  <c r="CN19" i="118"/>
  <c r="CM19" i="118"/>
  <c r="CL19" i="118"/>
  <c r="CK19" i="118"/>
  <c r="CJ19" i="118"/>
  <c r="CI19" i="118"/>
  <c r="CH19" i="118"/>
  <c r="CG19" i="118"/>
  <c r="CF19" i="118"/>
  <c r="CE19" i="118"/>
  <c r="CD19" i="118"/>
  <c r="CC19" i="118"/>
  <c r="CB19" i="118"/>
  <c r="CA19" i="118"/>
  <c r="BZ19" i="118"/>
  <c r="BY19" i="118"/>
  <c r="BX19" i="118"/>
  <c r="BW19" i="118"/>
  <c r="BV19" i="118"/>
  <c r="BU19" i="118"/>
  <c r="BT19" i="118"/>
  <c r="BS19" i="118"/>
  <c r="BR19" i="118"/>
  <c r="BQ19" i="118"/>
  <c r="CU18" i="118"/>
  <c r="CT18" i="118"/>
  <c r="CS18" i="118"/>
  <c r="CR18" i="118"/>
  <c r="CQ18" i="118"/>
  <c r="CP18" i="118"/>
  <c r="CO18" i="118"/>
  <c r="CO13" i="118" s="1"/>
  <c r="CN18" i="118"/>
  <c r="CM18" i="118"/>
  <c r="CL18" i="118"/>
  <c r="CK18" i="118"/>
  <c r="CK13" i="118" s="1"/>
  <c r="CJ18" i="118"/>
  <c r="CI18" i="118"/>
  <c r="CH18" i="118"/>
  <c r="CH13" i="118" s="1"/>
  <c r="CG18" i="118"/>
  <c r="CG13" i="118" s="1"/>
  <c r="CF18" i="118"/>
  <c r="CE18" i="118"/>
  <c r="CD18" i="118"/>
  <c r="CC18" i="118"/>
  <c r="CC13" i="118" s="1"/>
  <c r="CB18" i="118"/>
  <c r="CA18" i="118"/>
  <c r="BZ18" i="118"/>
  <c r="BZ13" i="118" s="1"/>
  <c r="BY18" i="118"/>
  <c r="BY13" i="118" s="1"/>
  <c r="BX18" i="118"/>
  <c r="BW18" i="118"/>
  <c r="BV18" i="118"/>
  <c r="BU18" i="118"/>
  <c r="BU13" i="118" s="1"/>
  <c r="BT18" i="118"/>
  <c r="BS18" i="118"/>
  <c r="BR18" i="118"/>
  <c r="BQ18" i="118"/>
  <c r="BQ13" i="118" s="1"/>
  <c r="CU14" i="118"/>
  <c r="CT14" i="118"/>
  <c r="CS14" i="118"/>
  <c r="CR14" i="118"/>
  <c r="CQ14" i="118"/>
  <c r="CQ13" i="118" s="1"/>
  <c r="CP14" i="118"/>
  <c r="CO14" i="118"/>
  <c r="CN14" i="118"/>
  <c r="CM14" i="118"/>
  <c r="CL14" i="118"/>
  <c r="CK14" i="118"/>
  <c r="CJ14" i="118"/>
  <c r="CI14" i="118"/>
  <c r="CI13" i="118" s="1"/>
  <c r="CH14" i="118"/>
  <c r="CG14" i="118"/>
  <c r="CF14" i="118"/>
  <c r="CF13" i="118" s="1"/>
  <c r="CE14" i="118"/>
  <c r="CE13" i="118" s="1"/>
  <c r="CD14" i="118"/>
  <c r="CC14" i="118"/>
  <c r="CB14" i="118"/>
  <c r="CB13" i="118" s="1"/>
  <c r="CA14" i="118"/>
  <c r="BZ14" i="118"/>
  <c r="BY14" i="118"/>
  <c r="BX14" i="118"/>
  <c r="BW14" i="118"/>
  <c r="BV14" i="118"/>
  <c r="BU14" i="118"/>
  <c r="BT14" i="118"/>
  <c r="BS14" i="118"/>
  <c r="BS13" i="118" s="1"/>
  <c r="BR14" i="118"/>
  <c r="BQ14" i="118"/>
  <c r="BM14" i="118"/>
  <c r="BL14" i="118"/>
  <c r="BK14" i="118"/>
  <c r="BJ14" i="118"/>
  <c r="BI14" i="118"/>
  <c r="BH14" i="118"/>
  <c r="BG14" i="118"/>
  <c r="BF14" i="118"/>
  <c r="BE14" i="118"/>
  <c r="BD14" i="118"/>
  <c r="BC14" i="118"/>
  <c r="BB14" i="118"/>
  <c r="BA14" i="118"/>
  <c r="AZ14" i="118"/>
  <c r="AY14" i="118"/>
  <c r="AX14" i="118"/>
  <c r="AW14" i="118"/>
  <c r="AV14" i="118"/>
  <c r="AU14" i="118"/>
  <c r="AT14" i="118"/>
  <c r="AS14" i="118"/>
  <c r="AQ14" i="118"/>
  <c r="AP14" i="118"/>
  <c r="CP13" i="118"/>
  <c r="CM13" i="118"/>
  <c r="CL13" i="118"/>
  <c r="CA13" i="118"/>
  <c r="BW13" i="118"/>
  <c r="BV13" i="118"/>
  <c r="BR13" i="118"/>
  <c r="AO13" i="118"/>
  <c r="AO14" i="118" s="1"/>
  <c r="CU12" i="118"/>
  <c r="CT12" i="118"/>
  <c r="CS12" i="118"/>
  <c r="CR12" i="118"/>
  <c r="CQ12" i="118"/>
  <c r="CP12" i="118"/>
  <c r="CO12" i="118"/>
  <c r="CN12" i="118"/>
  <c r="CM12" i="118"/>
  <c r="CL12" i="118"/>
  <c r="CK12" i="118"/>
  <c r="CJ12" i="118"/>
  <c r="CI12" i="118"/>
  <c r="CH12" i="118"/>
  <c r="CG12" i="118"/>
  <c r="CF12" i="118"/>
  <c r="CE12" i="118"/>
  <c r="CD12" i="118"/>
  <c r="CC12" i="118"/>
  <c r="CB12" i="118"/>
  <c r="CA12" i="118"/>
  <c r="BZ12" i="118"/>
  <c r="BY12" i="118"/>
  <c r="BX12" i="118"/>
  <c r="BW12" i="118"/>
  <c r="BV12" i="118"/>
  <c r="BU12" i="118"/>
  <c r="BT12" i="118"/>
  <c r="BS12" i="118"/>
  <c r="BR12" i="118"/>
  <c r="BQ12" i="118"/>
  <c r="BM12" i="118"/>
  <c r="BL12" i="118"/>
  <c r="BK12" i="118"/>
  <c r="BJ12" i="118"/>
  <c r="BI12" i="118"/>
  <c r="BH12" i="118"/>
  <c r="BG12" i="118"/>
  <c r="BF12" i="118"/>
  <c r="BE12" i="118"/>
  <c r="BD12" i="118"/>
  <c r="BC12" i="118"/>
  <c r="BB12" i="118"/>
  <c r="BA12" i="118"/>
  <c r="AZ12" i="118"/>
  <c r="AY12" i="118"/>
  <c r="AX12" i="118"/>
  <c r="AW12" i="118"/>
  <c r="AV12" i="118"/>
  <c r="AU12" i="118"/>
  <c r="AT12" i="118"/>
  <c r="AS12" i="118"/>
  <c r="AR12" i="118"/>
  <c r="AQ12" i="118"/>
  <c r="AP12" i="118"/>
  <c r="AO12" i="118"/>
  <c r="AN12" i="118"/>
  <c r="AM12" i="118"/>
  <c r="AL12" i="118"/>
  <c r="AK12" i="118"/>
  <c r="AJ12" i="118"/>
  <c r="AI12" i="118"/>
  <c r="AH12" i="118"/>
  <c r="AG12" i="118"/>
  <c r="AF12" i="118"/>
  <c r="AE12" i="118"/>
  <c r="AD12" i="118"/>
  <c r="AC12" i="118"/>
  <c r="AB12" i="118"/>
  <c r="AA12" i="118"/>
  <c r="Z12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CU11" i="118"/>
  <c r="CU10" i="118"/>
  <c r="CU71" i="118" s="1"/>
  <c r="CT10" i="118"/>
  <c r="CS10" i="118"/>
  <c r="CS11" i="118" s="1"/>
  <c r="CR9" i="118"/>
  <c r="CQ9" i="118"/>
  <c r="CP9" i="118"/>
  <c r="CO9" i="118"/>
  <c r="CN9" i="118"/>
  <c r="CM9" i="118"/>
  <c r="CL9" i="118"/>
  <c r="CK9" i="118"/>
  <c r="CJ9" i="118"/>
  <c r="CI9" i="118"/>
  <c r="CH9" i="118"/>
  <c r="CG9" i="118"/>
  <c r="CF9" i="118"/>
  <c r="CE9" i="118"/>
  <c r="CD9" i="118"/>
  <c r="CC9" i="118"/>
  <c r="CB9" i="118"/>
  <c r="CA9" i="118"/>
  <c r="BZ9" i="118"/>
  <c r="BY9" i="118"/>
  <c r="BX9" i="118"/>
  <c r="BW9" i="118"/>
  <c r="BV9" i="118"/>
  <c r="BU9" i="118"/>
  <c r="BT9" i="118"/>
  <c r="BS9" i="118"/>
  <c r="BR9" i="118"/>
  <c r="BQ9" i="118"/>
  <c r="BM9" i="118"/>
  <c r="BL9" i="118"/>
  <c r="BK9" i="118"/>
  <c r="BJ9" i="118"/>
  <c r="BI9" i="118"/>
  <c r="BH9" i="118"/>
  <c r="BG9" i="118"/>
  <c r="BF9" i="118"/>
  <c r="BE9" i="118"/>
  <c r="BD9" i="118"/>
  <c r="BC9" i="118"/>
  <c r="BB9" i="118"/>
  <c r="BA9" i="118"/>
  <c r="AZ9" i="118"/>
  <c r="AY9" i="118"/>
  <c r="AX9" i="118"/>
  <c r="AW9" i="118"/>
  <c r="AV9" i="118"/>
  <c r="AU9" i="118"/>
  <c r="AT9" i="118"/>
  <c r="AS9" i="118"/>
  <c r="AR9" i="118"/>
  <c r="AQ9" i="118"/>
  <c r="AP9" i="118"/>
  <c r="AO9" i="118"/>
  <c r="AN9" i="118"/>
  <c r="AM9" i="118"/>
  <c r="AL9" i="118"/>
  <c r="AK9" i="118"/>
  <c r="AJ9" i="118"/>
  <c r="AI9" i="118"/>
  <c r="AH9" i="118"/>
  <c r="AG9" i="118"/>
  <c r="AF9" i="118"/>
  <c r="AE9" i="118"/>
  <c r="AD9" i="118"/>
  <c r="AC9" i="118"/>
  <c r="AB9" i="118"/>
  <c r="AA9" i="118"/>
  <c r="Z9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CR8" i="118"/>
  <c r="CQ8" i="118"/>
  <c r="CP8" i="118"/>
  <c r="CO8" i="118"/>
  <c r="CN8" i="118"/>
  <c r="CM8" i="118"/>
  <c r="CL8" i="118"/>
  <c r="CK8" i="118"/>
  <c r="CJ8" i="118"/>
  <c r="CI8" i="118"/>
  <c r="CH8" i="118"/>
  <c r="CG8" i="118"/>
  <c r="CF8" i="118"/>
  <c r="CE8" i="118"/>
  <c r="CD8" i="118"/>
  <c r="CC8" i="118"/>
  <c r="CB8" i="118"/>
  <c r="CA8" i="118"/>
  <c r="BZ8" i="118"/>
  <c r="BY8" i="118"/>
  <c r="BX8" i="118"/>
  <c r="BW8" i="118"/>
  <c r="BV8" i="118"/>
  <c r="BU8" i="118"/>
  <c r="BT8" i="118"/>
  <c r="BS8" i="118"/>
  <c r="BR8" i="118"/>
  <c r="BQ8" i="118"/>
  <c r="BM8" i="118"/>
  <c r="BL8" i="118"/>
  <c r="BK8" i="118"/>
  <c r="BJ8" i="118"/>
  <c r="BI8" i="118"/>
  <c r="BH8" i="118"/>
  <c r="BG8" i="118"/>
  <c r="BF8" i="118"/>
  <c r="BE8" i="118"/>
  <c r="BD8" i="118"/>
  <c r="BC8" i="118"/>
  <c r="BB8" i="118"/>
  <c r="BA8" i="118"/>
  <c r="AZ8" i="118"/>
  <c r="AY8" i="118"/>
  <c r="AX8" i="118"/>
  <c r="AW8" i="118"/>
  <c r="AV8" i="118"/>
  <c r="AU8" i="118"/>
  <c r="AT8" i="118"/>
  <c r="AS8" i="118"/>
  <c r="AR8" i="118"/>
  <c r="AQ8" i="118"/>
  <c r="AP8" i="118"/>
  <c r="AO8" i="118"/>
  <c r="AN8" i="118"/>
  <c r="AM8" i="118"/>
  <c r="AL8" i="118"/>
  <c r="AK8" i="118"/>
  <c r="AJ8" i="118"/>
  <c r="AI8" i="118"/>
  <c r="AH8" i="118"/>
  <c r="AG8" i="118"/>
  <c r="AF8" i="118"/>
  <c r="AE8" i="118"/>
  <c r="AD8" i="118"/>
  <c r="AC8" i="118"/>
  <c r="AB8" i="118"/>
  <c r="AA8" i="118"/>
  <c r="Z8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CR7" i="118"/>
  <c r="CQ7" i="118"/>
  <c r="CP7" i="118"/>
  <c r="CO7" i="118"/>
  <c r="CN7" i="118"/>
  <c r="CM7" i="118"/>
  <c r="CL7" i="118"/>
  <c r="CK7" i="118"/>
  <c r="CJ7" i="118"/>
  <c r="CI7" i="118"/>
  <c r="CH7" i="118"/>
  <c r="CG7" i="118"/>
  <c r="CF7" i="118"/>
  <c r="CE7" i="118"/>
  <c r="CD7" i="118"/>
  <c r="CC7" i="118"/>
  <c r="CB7" i="118"/>
  <c r="CA7" i="118"/>
  <c r="BZ7" i="118"/>
  <c r="BY7" i="118"/>
  <c r="BX7" i="118"/>
  <c r="BW7" i="118"/>
  <c r="BV7" i="118"/>
  <c r="BU7" i="118"/>
  <c r="BT7" i="118"/>
  <c r="BS7" i="118"/>
  <c r="BR7" i="118"/>
  <c r="BQ7" i="118"/>
  <c r="BM7" i="118"/>
  <c r="BL7" i="118"/>
  <c r="BK7" i="118"/>
  <c r="BJ7" i="118"/>
  <c r="BI7" i="118"/>
  <c r="BH7" i="118"/>
  <c r="BG7" i="118"/>
  <c r="BF7" i="118"/>
  <c r="BE7" i="118"/>
  <c r="BD7" i="118"/>
  <c r="BC7" i="118"/>
  <c r="BB7" i="118"/>
  <c r="BA7" i="118"/>
  <c r="AZ7" i="118"/>
  <c r="AY7" i="118"/>
  <c r="AX7" i="118"/>
  <c r="AW7" i="118"/>
  <c r="AV7" i="118"/>
  <c r="AU7" i="118"/>
  <c r="AT7" i="118"/>
  <c r="AS7" i="118"/>
  <c r="AR7" i="118"/>
  <c r="AQ7" i="118"/>
  <c r="AP7" i="118"/>
  <c r="AO7" i="118"/>
  <c r="AN7" i="118"/>
  <c r="AM7" i="118"/>
  <c r="AL7" i="118"/>
  <c r="AK7" i="118"/>
  <c r="AJ7" i="118"/>
  <c r="AI7" i="118"/>
  <c r="AH7" i="118"/>
  <c r="AG7" i="118"/>
  <c r="AF7" i="118"/>
  <c r="AE7" i="118"/>
  <c r="AD7" i="118"/>
  <c r="AC7" i="118"/>
  <c r="AB7" i="118"/>
  <c r="AA7" i="118"/>
  <c r="Z7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CR6" i="118"/>
  <c r="CQ6" i="118"/>
  <c r="CP6" i="118"/>
  <c r="CO6" i="118"/>
  <c r="CN6" i="118"/>
  <c r="CM6" i="118"/>
  <c r="CL6" i="118"/>
  <c r="CK6" i="118"/>
  <c r="CJ6" i="118"/>
  <c r="CI6" i="118"/>
  <c r="CH6" i="118"/>
  <c r="CG6" i="118"/>
  <c r="CF6" i="118"/>
  <c r="CE6" i="118"/>
  <c r="CD6" i="118"/>
  <c r="CC6" i="118"/>
  <c r="CB6" i="118"/>
  <c r="CA6" i="118"/>
  <c r="BZ6" i="118"/>
  <c r="BY6" i="118"/>
  <c r="BX6" i="118"/>
  <c r="BW6" i="118"/>
  <c r="BV6" i="118"/>
  <c r="BU6" i="118"/>
  <c r="BT6" i="118"/>
  <c r="BS6" i="118"/>
  <c r="BR6" i="118"/>
  <c r="BQ6" i="118"/>
  <c r="BM6" i="118"/>
  <c r="BL6" i="118"/>
  <c r="BK6" i="118"/>
  <c r="BJ6" i="118"/>
  <c r="BI6" i="118"/>
  <c r="BH6" i="118"/>
  <c r="BG6" i="118"/>
  <c r="BF6" i="118"/>
  <c r="BE6" i="118"/>
  <c r="BD6" i="118"/>
  <c r="BC6" i="118"/>
  <c r="BB6" i="118"/>
  <c r="BA6" i="118"/>
  <c r="AZ6" i="118"/>
  <c r="AY6" i="118"/>
  <c r="AX6" i="118"/>
  <c r="AW6" i="118"/>
  <c r="AV6" i="118"/>
  <c r="AU6" i="118"/>
  <c r="AT6" i="118"/>
  <c r="AS6" i="118"/>
  <c r="AR6" i="118"/>
  <c r="AQ6" i="118"/>
  <c r="AP6" i="118"/>
  <c r="AO6" i="118"/>
  <c r="AN6" i="118"/>
  <c r="AM6" i="118"/>
  <c r="AL6" i="118"/>
  <c r="AK6" i="118"/>
  <c r="AJ6" i="118"/>
  <c r="AI6" i="118"/>
  <c r="AH6" i="118"/>
  <c r="AG6" i="118"/>
  <c r="AF6" i="118"/>
  <c r="AE6" i="118"/>
  <c r="AD6" i="118"/>
  <c r="AC6" i="118"/>
  <c r="AB6" i="118"/>
  <c r="AA6" i="118"/>
  <c r="Z6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CR5" i="118"/>
  <c r="CQ5" i="118"/>
  <c r="CP5" i="118"/>
  <c r="CO5" i="118"/>
  <c r="CN5" i="118"/>
  <c r="CM5" i="118"/>
  <c r="CL5" i="118"/>
  <c r="CK5" i="118"/>
  <c r="CJ5" i="118"/>
  <c r="CI5" i="118"/>
  <c r="CH5" i="118"/>
  <c r="CG5" i="118"/>
  <c r="CF5" i="118"/>
  <c r="CE5" i="118"/>
  <c r="CD5" i="118"/>
  <c r="CC5" i="118"/>
  <c r="CB5" i="118"/>
  <c r="CA5" i="118"/>
  <c r="BZ5" i="118"/>
  <c r="BY5" i="118"/>
  <c r="BX5" i="118"/>
  <c r="BW5" i="118"/>
  <c r="BV5" i="118"/>
  <c r="BU5" i="118"/>
  <c r="BT5" i="118"/>
  <c r="BS5" i="118"/>
  <c r="BR5" i="118"/>
  <c r="BQ5" i="118"/>
  <c r="BM5" i="118"/>
  <c r="BL5" i="118"/>
  <c r="BK5" i="118"/>
  <c r="BJ5" i="118"/>
  <c r="BI5" i="118"/>
  <c r="BH5" i="118"/>
  <c r="BG5" i="118"/>
  <c r="BF5" i="118"/>
  <c r="BE5" i="118"/>
  <c r="BD5" i="118"/>
  <c r="BC5" i="118"/>
  <c r="BB5" i="118"/>
  <c r="BA5" i="118"/>
  <c r="AZ5" i="118"/>
  <c r="AY5" i="118"/>
  <c r="AX5" i="118"/>
  <c r="AW5" i="118"/>
  <c r="AV5" i="118"/>
  <c r="AU5" i="118"/>
  <c r="AT5" i="118"/>
  <c r="AS5" i="118"/>
  <c r="AR5" i="118"/>
  <c r="AQ5" i="118"/>
  <c r="AP5" i="118"/>
  <c r="AO5" i="118"/>
  <c r="AN5" i="118"/>
  <c r="AM5" i="118"/>
  <c r="AL5" i="118"/>
  <c r="AK5" i="118"/>
  <c r="AJ5" i="118"/>
  <c r="AI5" i="118"/>
  <c r="AH5" i="118"/>
  <c r="AG5" i="118"/>
  <c r="AF5" i="118"/>
  <c r="AE5" i="118"/>
  <c r="AD5" i="118"/>
  <c r="AC5" i="118"/>
  <c r="AB5" i="118"/>
  <c r="AA5" i="118"/>
  <c r="Z5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B1" i="118"/>
  <c r="CI39" i="2"/>
  <c r="BQ39" i="2"/>
  <c r="BP39" i="2"/>
  <c r="BO39" i="2"/>
  <c r="CI33" i="2"/>
  <c r="CH33" i="2"/>
  <c r="CG33" i="2"/>
  <c r="BQ33" i="2"/>
  <c r="BP33" i="2"/>
  <c r="BO33" i="2"/>
  <c r="AY20" i="2"/>
  <c r="AY19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K16" i="2"/>
  <c r="BJ16" i="2"/>
  <c r="BI16" i="2"/>
  <c r="BH16" i="2"/>
  <c r="BG16" i="2"/>
  <c r="BF16" i="2"/>
  <c r="BE16" i="2"/>
  <c r="BD16" i="2"/>
  <c r="AZ12" i="158" s="1"/>
  <c r="BC16" i="2"/>
  <c r="BB16" i="2"/>
  <c r="BA16" i="2"/>
  <c r="AZ16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K15" i="2"/>
  <c r="BJ15" i="2"/>
  <c r="BI15" i="2"/>
  <c r="BH15" i="2"/>
  <c r="BG15" i="2"/>
  <c r="BC11" i="158" s="1"/>
  <c r="BF15" i="2"/>
  <c r="BE15" i="2"/>
  <c r="BD15" i="2"/>
  <c r="BC15" i="2"/>
  <c r="BB15" i="2"/>
  <c r="BA15" i="2"/>
  <c r="AW11" i="162" s="1"/>
  <c r="AZ15" i="2"/>
  <c r="AW15" i="2"/>
  <c r="AO15" i="2"/>
  <c r="AN15" i="2"/>
  <c r="AK15" i="2"/>
  <c r="AG15" i="2"/>
  <c r="AC11" i="158" s="1"/>
  <c r="AF15" i="2"/>
  <c r="AC15" i="2"/>
  <c r="Z15" i="2"/>
  <c r="Y15" i="2"/>
  <c r="X15" i="2"/>
  <c r="W15" i="2"/>
  <c r="V15" i="2"/>
  <c r="R11" i="169" s="1"/>
  <c r="U15" i="2"/>
  <c r="T15" i="2"/>
  <c r="S15" i="2"/>
  <c r="R15" i="2"/>
  <c r="Q15" i="2"/>
  <c r="M11" i="158" s="1"/>
  <c r="P15" i="2"/>
  <c r="O15" i="2"/>
  <c r="N15" i="2"/>
  <c r="J11" i="158" s="1"/>
  <c r="M15" i="2"/>
  <c r="I11" i="158" s="1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K14" i="2"/>
  <c r="BJ14" i="2"/>
  <c r="BI14" i="2"/>
  <c r="BH14" i="2"/>
  <c r="BG14" i="2"/>
  <c r="BG19" i="2" s="1"/>
  <c r="BF14" i="2"/>
  <c r="BE14" i="2"/>
  <c r="BA10" i="158" s="1"/>
  <c r="BD14" i="2"/>
  <c r="BC14" i="2"/>
  <c r="BB14" i="2"/>
  <c r="AX10" i="162" s="1"/>
  <c r="BA14" i="2"/>
  <c r="AW10" i="158" s="1"/>
  <c r="AZ14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U11" i="2"/>
  <c r="AR11" i="2"/>
  <c r="AR14" i="2" s="1"/>
  <c r="V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X15" i="2" s="1"/>
  <c r="AT11" i="158" s="1"/>
  <c r="AW8" i="2"/>
  <c r="AV8" i="2"/>
  <c r="AV15" i="2" s="1"/>
  <c r="AU8" i="2"/>
  <c r="AU15" i="2" s="1"/>
  <c r="AT8" i="2"/>
  <c r="AT15" i="2" s="1"/>
  <c r="AS8" i="2"/>
  <c r="AS15" i="2" s="1"/>
  <c r="AO11" i="158" s="1"/>
  <c r="AR8" i="2"/>
  <c r="AR15" i="2" s="1"/>
  <c r="AQ8" i="2"/>
  <c r="AQ15" i="2" s="1"/>
  <c r="AP8" i="2"/>
  <c r="AP15" i="2" s="1"/>
  <c r="AO8" i="2"/>
  <c r="AN8" i="2"/>
  <c r="AM8" i="2"/>
  <c r="AM15" i="2" s="1"/>
  <c r="AL8" i="2"/>
  <c r="AL15" i="2" s="1"/>
  <c r="AH11" i="158" s="1"/>
  <c r="AK8" i="2"/>
  <c r="AJ8" i="2"/>
  <c r="AJ15" i="2" s="1"/>
  <c r="AI8" i="2"/>
  <c r="AI15" i="2" s="1"/>
  <c r="AH8" i="2"/>
  <c r="AH15" i="2" s="1"/>
  <c r="AD11" i="158" s="1"/>
  <c r="AG8" i="2"/>
  <c r="AF8" i="2"/>
  <c r="AE8" i="2"/>
  <c r="AE15" i="2" s="1"/>
  <c r="AD8" i="2"/>
  <c r="AD15" i="2" s="1"/>
  <c r="AC8" i="2"/>
  <c r="AB8" i="2"/>
  <c r="AB15" i="2" s="1"/>
  <c r="AA8" i="2"/>
  <c r="AA15" i="2" s="1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CA11" i="2" s="1"/>
  <c r="BZ6" i="2"/>
  <c r="BY6" i="2"/>
  <c r="BX6" i="2"/>
  <c r="BW6" i="2"/>
  <c r="BV6" i="2"/>
  <c r="BU6" i="2"/>
  <c r="BT6" i="2"/>
  <c r="BS6" i="2"/>
  <c r="BR6" i="2"/>
  <c r="BQ6" i="2"/>
  <c r="BP6" i="2"/>
  <c r="BO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B11" i="2" s="1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M5" i="2"/>
  <c r="CL5" i="2"/>
  <c r="CK5" i="2"/>
  <c r="CK11" i="2" s="1"/>
  <c r="CJ5" i="2"/>
  <c r="CJ11" i="2" s="1"/>
  <c r="CI5" i="2"/>
  <c r="CH5" i="2"/>
  <c r="CG5" i="2"/>
  <c r="CG11" i="2" s="1"/>
  <c r="CF5" i="2"/>
  <c r="CF11" i="2" s="1"/>
  <c r="CE5" i="2"/>
  <c r="CD5" i="2"/>
  <c r="CC5" i="2"/>
  <c r="CB5" i="2"/>
  <c r="CB11" i="2" s="1"/>
  <c r="CA5" i="2"/>
  <c r="BZ5" i="2"/>
  <c r="BY5" i="2"/>
  <c r="BX5" i="2"/>
  <c r="BX11" i="2" s="1"/>
  <c r="BX12" i="2" s="1"/>
  <c r="BW5" i="2"/>
  <c r="BV5" i="2"/>
  <c r="BU5" i="2"/>
  <c r="BT5" i="2"/>
  <c r="BT11" i="2" s="1"/>
  <c r="BS5" i="2"/>
  <c r="BR5" i="2"/>
  <c r="BQ5" i="2"/>
  <c r="BQ11" i="2" s="1"/>
  <c r="BP5" i="2"/>
  <c r="BP11" i="2" s="1"/>
  <c r="BO5" i="2"/>
  <c r="BK5" i="2"/>
  <c r="BJ5" i="2"/>
  <c r="BI5" i="2"/>
  <c r="BI11" i="2" s="1"/>
  <c r="BH5" i="2"/>
  <c r="BH11" i="2" s="1"/>
  <c r="BG5" i="2"/>
  <c r="BF5" i="2"/>
  <c r="BE5" i="2"/>
  <c r="BE11" i="2" s="1"/>
  <c r="BE12" i="2" s="1"/>
  <c r="BD5" i="2"/>
  <c r="BC5" i="2"/>
  <c r="BB5" i="2"/>
  <c r="BB11" i="2" s="1"/>
  <c r="BB12" i="2" s="1"/>
  <c r="BA5" i="2"/>
  <c r="BA11" i="2" s="1"/>
  <c r="AZ5" i="2"/>
  <c r="AY5" i="2"/>
  <c r="AX5" i="2"/>
  <c r="AX11" i="2" s="1"/>
  <c r="AX14" i="2" s="1"/>
  <c r="AW5" i="2"/>
  <c r="AW11" i="2" s="1"/>
  <c r="AV5" i="2"/>
  <c r="AU5" i="2"/>
  <c r="AT5" i="2"/>
  <c r="AS5" i="2"/>
  <c r="AS11" i="2" s="1"/>
  <c r="AR5" i="2"/>
  <c r="AQ5" i="2"/>
  <c r="AP5" i="2"/>
  <c r="AO5" i="2"/>
  <c r="AO11" i="2" s="1"/>
  <c r="AN5" i="2"/>
  <c r="AM5" i="2"/>
  <c r="AL5" i="2"/>
  <c r="AL11" i="2" s="1"/>
  <c r="AK5" i="2"/>
  <c r="AK11" i="2" s="1"/>
  <c r="AJ5" i="2"/>
  <c r="AI5" i="2"/>
  <c r="AH5" i="2"/>
  <c r="AH11" i="2" s="1"/>
  <c r="AG5" i="2"/>
  <c r="AG11" i="2" s="1"/>
  <c r="AF5" i="2"/>
  <c r="AE5" i="2"/>
  <c r="AD5" i="2"/>
  <c r="AC5" i="2"/>
  <c r="AC11" i="2" s="1"/>
  <c r="AB5" i="2"/>
  <c r="AA5" i="2"/>
  <c r="Z5" i="2"/>
  <c r="Y5" i="2"/>
  <c r="Y11" i="2" s="1"/>
  <c r="X5" i="2"/>
  <c r="W5" i="2"/>
  <c r="V5" i="2"/>
  <c r="U5" i="2"/>
  <c r="U11" i="2" s="1"/>
  <c r="T5" i="2"/>
  <c r="S5" i="2"/>
  <c r="R5" i="2"/>
  <c r="R11" i="2" s="1"/>
  <c r="R14" i="2" s="1"/>
  <c r="Q5" i="2"/>
  <c r="Q11" i="2" s="1"/>
  <c r="P5" i="2"/>
  <c r="O5" i="2"/>
  <c r="N5" i="2"/>
  <c r="M5" i="2"/>
  <c r="M11" i="2" s="1"/>
  <c r="L5" i="2"/>
  <c r="L11" i="2" s="1"/>
  <c r="K5" i="2"/>
  <c r="J5" i="2"/>
  <c r="I5" i="2"/>
  <c r="I11" i="2" s="1"/>
  <c r="H5" i="2"/>
  <c r="G5" i="2"/>
  <c r="F5" i="2"/>
  <c r="F11" i="2" s="1"/>
  <c r="E5" i="2"/>
  <c r="E11" i="2" s="1"/>
  <c r="D5" i="2"/>
  <c r="C5" i="2"/>
  <c r="B1" i="2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B37" i="1"/>
  <c r="B36" i="1"/>
  <c r="B35" i="1"/>
  <c r="B34" i="1"/>
  <c r="B33" i="1"/>
  <c r="B32" i="1"/>
  <c r="B29" i="1"/>
  <c r="B28" i="1"/>
  <c r="B27" i="1"/>
  <c r="B26" i="1"/>
  <c r="B25" i="1"/>
  <c r="B8" i="1"/>
  <c r="B7" i="1"/>
  <c r="B6" i="1"/>
  <c r="B5" i="1"/>
  <c r="B4" i="1"/>
  <c r="B3" i="1"/>
  <c r="CS32" i="8" l="1"/>
  <c r="CS12" i="8"/>
  <c r="DP38" i="8"/>
  <c r="DQ26" i="8"/>
  <c r="DR26" i="8" s="1"/>
  <c r="CB19" i="2"/>
  <c r="CB20" i="2" s="1"/>
  <c r="BT21" i="8"/>
  <c r="BT22" i="8" s="1"/>
  <c r="CW21" i="8"/>
  <c r="CW22" i="8" s="1"/>
  <c r="AO14" i="158"/>
  <c r="AS14" i="158"/>
  <c r="BA14" i="158"/>
  <c r="CG21" i="8"/>
  <c r="CG22" i="8" s="1"/>
  <c r="BP19" i="2"/>
  <c r="BP20" i="2" s="1"/>
  <c r="CB21" i="8"/>
  <c r="CB22" i="8" s="1"/>
  <c r="BF10" i="162"/>
  <c r="AB11" i="8"/>
  <c r="AB12" i="8" s="1"/>
  <c r="BH11" i="8"/>
  <c r="BH12" i="8" s="1"/>
  <c r="CQ11" i="8"/>
  <c r="CQ12" i="8" s="1"/>
  <c r="EN9" i="8"/>
  <c r="AC89" i="162"/>
  <c r="AC91" i="162" s="1"/>
  <c r="AC86" i="158"/>
  <c r="AO89" i="162"/>
  <c r="AO86" i="158"/>
  <c r="N11" i="158"/>
  <c r="O88" i="158"/>
  <c r="AV14" i="162"/>
  <c r="AV25" i="162"/>
  <c r="AY11" i="162"/>
  <c r="AY11" i="158"/>
  <c r="BB12" i="162"/>
  <c r="BB12" i="158"/>
  <c r="DP40" i="8"/>
  <c r="DQ40" i="8" s="1"/>
  <c r="DQ29" i="8"/>
  <c r="DR29" i="8" s="1"/>
  <c r="CF19" i="2"/>
  <c r="CF20" i="2" s="1"/>
  <c r="D11" i="2"/>
  <c r="H11" i="2"/>
  <c r="P11" i="2"/>
  <c r="T11" i="2"/>
  <c r="X11" i="2"/>
  <c r="AF11" i="2"/>
  <c r="AF12" i="2" s="1"/>
  <c r="AJ11" i="2"/>
  <c r="AN11" i="2"/>
  <c r="AV11" i="2"/>
  <c r="AV12" i="2" s="1"/>
  <c r="AZ11" i="2"/>
  <c r="AZ12" i="2" s="1"/>
  <c r="BD11" i="2"/>
  <c r="BO11" i="2"/>
  <c r="BS11" i="2"/>
  <c r="BS12" i="2" s="1"/>
  <c r="BW11" i="2"/>
  <c r="CE11" i="2"/>
  <c r="CI11" i="2"/>
  <c r="CI12" i="2" s="1"/>
  <c r="CM11" i="2"/>
  <c r="J11" i="2"/>
  <c r="N11" i="2"/>
  <c r="Z11" i="2"/>
  <c r="AD11" i="2"/>
  <c r="AP11" i="2"/>
  <c r="AT11" i="2"/>
  <c r="BF11" i="2"/>
  <c r="BJ11" i="2"/>
  <c r="BY11" i="2"/>
  <c r="CC11" i="2"/>
  <c r="BF20" i="2"/>
  <c r="BT19" i="2"/>
  <c r="BT20" i="2" s="1"/>
  <c r="CJ19" i="2"/>
  <c r="CJ20" i="2" s="1"/>
  <c r="BO19" i="2"/>
  <c r="BO20" i="2" s="1"/>
  <c r="CE19" i="2"/>
  <c r="CE20" i="2" s="1"/>
  <c r="BZ19" i="2"/>
  <c r="BZ20" i="2" s="1"/>
  <c r="BT13" i="118"/>
  <c r="BX13" i="118"/>
  <c r="CJ13" i="118"/>
  <c r="CN13" i="118"/>
  <c r="CR13" i="118"/>
  <c r="T11" i="8"/>
  <c r="T12" i="8" s="1"/>
  <c r="DO85" i="8"/>
  <c r="AZ11" i="8"/>
  <c r="AZ12" i="8" s="1"/>
  <c r="CI11" i="8"/>
  <c r="G11" i="8"/>
  <c r="O11" i="8"/>
  <c r="W11" i="8"/>
  <c r="AE11" i="8"/>
  <c r="AM11" i="8"/>
  <c r="AU11" i="8"/>
  <c r="BC11" i="8"/>
  <c r="BK11" i="8"/>
  <c r="BV11" i="8"/>
  <c r="CD11" i="8"/>
  <c r="CL11" i="8"/>
  <c r="CX11" i="8"/>
  <c r="DF11" i="8"/>
  <c r="EM53" i="8"/>
  <c r="DQ53" i="8"/>
  <c r="EO53" i="8" s="1"/>
  <c r="R11" i="158"/>
  <c r="DC21" i="8"/>
  <c r="DC22" i="8" s="1"/>
  <c r="DG21" i="8"/>
  <c r="DG22" i="8" s="1"/>
  <c r="CH21" i="8"/>
  <c r="CH22" i="8" s="1"/>
  <c r="CL21" i="8"/>
  <c r="CL22" i="8" s="1"/>
  <c r="CP21" i="8"/>
  <c r="CP22" i="8" s="1"/>
  <c r="CT21" i="8"/>
  <c r="CT22" i="8" s="1"/>
  <c r="CX21" i="8"/>
  <c r="CX22" i="8" s="1"/>
  <c r="DB21" i="8"/>
  <c r="DB22" i="8" s="1"/>
  <c r="DF21" i="8"/>
  <c r="DF22" i="8" s="1"/>
  <c r="DJ21" i="8"/>
  <c r="DJ22" i="8" s="1"/>
  <c r="DP23" i="8"/>
  <c r="DQ23" i="8" s="1"/>
  <c r="DR23" i="8" s="1"/>
  <c r="DQ24" i="8"/>
  <c r="DR24" i="8" s="1"/>
  <c r="E25" i="162"/>
  <c r="F10" i="118"/>
  <c r="F11" i="118" s="1"/>
  <c r="J10" i="118"/>
  <c r="J11" i="118" s="1"/>
  <c r="N10" i="118"/>
  <c r="N11" i="118" s="1"/>
  <c r="R10" i="118"/>
  <c r="R11" i="118" s="1"/>
  <c r="V10" i="118"/>
  <c r="V11" i="118" s="1"/>
  <c r="Z10" i="118"/>
  <c r="Z11" i="118" s="1"/>
  <c r="AD10" i="118"/>
  <c r="AD11" i="118" s="1"/>
  <c r="AH10" i="118"/>
  <c r="AH11" i="118" s="1"/>
  <c r="AL10" i="118"/>
  <c r="AL11" i="118" s="1"/>
  <c r="AP10" i="118"/>
  <c r="AP11" i="118" s="1"/>
  <c r="AT10" i="118"/>
  <c r="AT11" i="118" s="1"/>
  <c r="AX10" i="118"/>
  <c r="AX11" i="118" s="1"/>
  <c r="BB10" i="118"/>
  <c r="BB11" i="118" s="1"/>
  <c r="BF10" i="118"/>
  <c r="BF11" i="118" s="1"/>
  <c r="BJ10" i="118"/>
  <c r="BJ11" i="118" s="1"/>
  <c r="BQ10" i="118"/>
  <c r="BU10" i="118"/>
  <c r="BY10" i="118"/>
  <c r="CC10" i="118"/>
  <c r="CG10" i="118"/>
  <c r="CK10" i="118"/>
  <c r="CO10" i="118"/>
  <c r="E10" i="118"/>
  <c r="E11" i="118" s="1"/>
  <c r="U10" i="118"/>
  <c r="U11" i="118" s="1"/>
  <c r="AK10" i="118"/>
  <c r="AK11" i="118" s="1"/>
  <c r="BA10" i="118"/>
  <c r="BA11" i="118" s="1"/>
  <c r="BT10" i="118"/>
  <c r="CJ10" i="118"/>
  <c r="P10" i="118"/>
  <c r="P11" i="118" s="1"/>
  <c r="AF10" i="118"/>
  <c r="AF11" i="118" s="1"/>
  <c r="AV10" i="118"/>
  <c r="AV11" i="118" s="1"/>
  <c r="BL10" i="118"/>
  <c r="BL11" i="118" s="1"/>
  <c r="CE10" i="118"/>
  <c r="K10" i="118"/>
  <c r="K11" i="118" s="1"/>
  <c r="AA10" i="118"/>
  <c r="AA11" i="118" s="1"/>
  <c r="AQ10" i="118"/>
  <c r="AQ11" i="118" s="1"/>
  <c r="BG10" i="118"/>
  <c r="BG11" i="118" s="1"/>
  <c r="BZ10" i="118"/>
  <c r="CP10" i="118"/>
  <c r="CD13" i="118"/>
  <c r="BO21" i="8"/>
  <c r="BO22" i="8" s="1"/>
  <c r="BS21" i="8"/>
  <c r="BS22" i="8" s="1"/>
  <c r="BW21" i="8"/>
  <c r="BW22" i="8" s="1"/>
  <c r="CA21" i="8"/>
  <c r="CA22" i="8" s="1"/>
  <c r="CE21" i="8"/>
  <c r="CE22" i="8" s="1"/>
  <c r="CN21" i="8"/>
  <c r="CN22" i="8" s="1"/>
  <c r="CV21" i="8"/>
  <c r="CV22" i="8" s="1"/>
  <c r="DD21" i="8"/>
  <c r="DD22" i="8" s="1"/>
  <c r="DE21" i="8"/>
  <c r="DE22" i="8" s="1"/>
  <c r="EM50" i="8"/>
  <c r="DQ66" i="8"/>
  <c r="DR66" i="8" s="1"/>
  <c r="DP76" i="8"/>
  <c r="H23" i="158"/>
  <c r="AN14" i="158"/>
  <c r="AN23" i="158"/>
  <c r="BD14" i="158"/>
  <c r="BD23" i="158"/>
  <c r="AU88" i="158"/>
  <c r="DQ72" i="8"/>
  <c r="F23" i="158"/>
  <c r="J23" i="158"/>
  <c r="N23" i="158"/>
  <c r="R23" i="158"/>
  <c r="V23" i="158"/>
  <c r="Z23" i="158"/>
  <c r="AD23" i="158"/>
  <c r="AH23" i="158"/>
  <c r="AT14" i="158"/>
  <c r="E23" i="158"/>
  <c r="I23" i="158"/>
  <c r="M23" i="158"/>
  <c r="U23" i="158"/>
  <c r="Y23" i="158"/>
  <c r="AC23" i="158"/>
  <c r="AG23" i="158"/>
  <c r="AN76" i="158"/>
  <c r="AR76" i="158"/>
  <c r="AV76" i="158"/>
  <c r="AZ76" i="158"/>
  <c r="BD76" i="158"/>
  <c r="AL76" i="158"/>
  <c r="AP76" i="158"/>
  <c r="AT76" i="158"/>
  <c r="AX76" i="158"/>
  <c r="BB76" i="158"/>
  <c r="AM76" i="158"/>
  <c r="AU76" i="158"/>
  <c r="BC76" i="158"/>
  <c r="AM77" i="158"/>
  <c r="AQ77" i="158"/>
  <c r="AU77" i="158"/>
  <c r="AY77" i="158"/>
  <c r="BC77" i="158"/>
  <c r="AK77" i="158"/>
  <c r="AS77" i="158"/>
  <c r="BA77" i="158"/>
  <c r="AR88" i="158"/>
  <c r="AV88" i="158"/>
  <c r="N88" i="158"/>
  <c r="F14" i="137"/>
  <c r="G74" i="137"/>
  <c r="K74" i="137"/>
  <c r="M74" i="137"/>
  <c r="E94" i="137"/>
  <c r="I94" i="137"/>
  <c r="K94" i="137"/>
  <c r="K75" i="137"/>
  <c r="O75" i="137"/>
  <c r="E75" i="137"/>
  <c r="R28" i="159"/>
  <c r="AP14" i="169"/>
  <c r="AP25" i="169"/>
  <c r="BF90" i="162"/>
  <c r="EN72" i="8"/>
  <c r="G23" i="158"/>
  <c r="K23" i="158"/>
  <c r="O23" i="158"/>
  <c r="S23" i="158"/>
  <c r="W23" i="158"/>
  <c r="AA23" i="158"/>
  <c r="AE23" i="158"/>
  <c r="AI23" i="158"/>
  <c r="AU23" i="158"/>
  <c r="AQ76" i="158"/>
  <c r="AY76" i="158"/>
  <c r="AO77" i="158"/>
  <c r="AW77" i="158"/>
  <c r="BE77" i="158"/>
  <c r="AL77" i="158"/>
  <c r="AT77" i="158"/>
  <c r="BB77" i="158"/>
  <c r="I88" i="158"/>
  <c r="L25" i="162"/>
  <c r="AN25" i="162"/>
  <c r="AQ79" i="162"/>
  <c r="AV91" i="162"/>
  <c r="BA91" i="162"/>
  <c r="AN92" i="158"/>
  <c r="AN93" i="158" s="1"/>
  <c r="W25" i="162"/>
  <c r="AA25" i="162"/>
  <c r="AE25" i="162"/>
  <c r="AQ14" i="162"/>
  <c r="AU25" i="162"/>
  <c r="AY25" i="162"/>
  <c r="BC14" i="162"/>
  <c r="AR79" i="162"/>
  <c r="AV79" i="162"/>
  <c r="AZ79" i="162"/>
  <c r="BD79" i="162"/>
  <c r="AY79" i="162"/>
  <c r="AU91" i="162"/>
  <c r="R46" i="165"/>
  <c r="G25" i="169"/>
  <c r="S92" i="169"/>
  <c r="AI24" i="121"/>
  <c r="F24" i="121"/>
  <c r="R24" i="121"/>
  <c r="V24" i="121"/>
  <c r="Z24" i="121"/>
  <c r="AD24" i="121"/>
  <c r="AH24" i="121"/>
  <c r="E24" i="121"/>
  <c r="U24" i="121"/>
  <c r="Y24" i="121"/>
  <c r="AC24" i="121"/>
  <c r="AG24" i="121"/>
  <c r="M85" i="121"/>
  <c r="Q85" i="121"/>
  <c r="U85" i="121"/>
  <c r="O92" i="169"/>
  <c r="AL81" i="169"/>
  <c r="AP81" i="169"/>
  <c r="AT81" i="169"/>
  <c r="BP12" i="2"/>
  <c r="BP21" i="2"/>
  <c r="AM11" i="169"/>
  <c r="AM11" i="162"/>
  <c r="AM11" i="158"/>
  <c r="AT10" i="169"/>
  <c r="AT10" i="162"/>
  <c r="AT10" i="158"/>
  <c r="AT13" i="158" s="1"/>
  <c r="AX19" i="2"/>
  <c r="AX20" i="2"/>
  <c r="W12" i="121"/>
  <c r="W11" i="169"/>
  <c r="W11" i="162"/>
  <c r="W11" i="158"/>
  <c r="Q14" i="2"/>
  <c r="Q12" i="2"/>
  <c r="CF12" i="2"/>
  <c r="CF21" i="2"/>
  <c r="BT11" i="118"/>
  <c r="BT71" i="118"/>
  <c r="CJ11" i="118"/>
  <c r="CJ71" i="118"/>
  <c r="CE71" i="118"/>
  <c r="CE11" i="118"/>
  <c r="BZ71" i="118"/>
  <c r="BZ11" i="118"/>
  <c r="CP71" i="118"/>
  <c r="CP11" i="118"/>
  <c r="AB12" i="2"/>
  <c r="AX11" i="162"/>
  <c r="BB20" i="2"/>
  <c r="AX11" i="158"/>
  <c r="AW12" i="162"/>
  <c r="AW12" i="158"/>
  <c r="BA19" i="2"/>
  <c r="BQ11" i="118"/>
  <c r="BQ71" i="118"/>
  <c r="CK11" i="118"/>
  <c r="CK71" i="118"/>
  <c r="W12" i="8"/>
  <c r="W32" i="8"/>
  <c r="CL32" i="8"/>
  <c r="CL12" i="8"/>
  <c r="F14" i="2"/>
  <c r="AR11" i="169"/>
  <c r="AR11" i="158"/>
  <c r="AR11" i="162"/>
  <c r="BF11" i="162"/>
  <c r="BJ20" i="2"/>
  <c r="CC11" i="118"/>
  <c r="CC71" i="118"/>
  <c r="DO91" i="8"/>
  <c r="EM91" i="8" s="1"/>
  <c r="EM85" i="8"/>
  <c r="AE12" i="8"/>
  <c r="AE32" i="8"/>
  <c r="BC12" i="8"/>
  <c r="BC32" i="8"/>
  <c r="CD32" i="8"/>
  <c r="CD12" i="8"/>
  <c r="P14" i="2"/>
  <c r="AJ12" i="2"/>
  <c r="AJ14" i="2"/>
  <c r="J12" i="2"/>
  <c r="J14" i="2"/>
  <c r="BY12" i="2"/>
  <c r="AG14" i="2"/>
  <c r="AG12" i="2"/>
  <c r="H12" i="8"/>
  <c r="H32" i="8"/>
  <c r="P12" i="8"/>
  <c r="P32" i="8"/>
  <c r="X12" i="8"/>
  <c r="X32" i="8"/>
  <c r="AF12" i="8"/>
  <c r="AF32" i="8"/>
  <c r="AN12" i="8"/>
  <c r="AN32" i="8"/>
  <c r="AV12" i="8"/>
  <c r="AV32" i="8"/>
  <c r="BD12" i="8"/>
  <c r="BD32" i="8"/>
  <c r="BO12" i="8"/>
  <c r="BO32" i="8"/>
  <c r="BW12" i="8"/>
  <c r="BW32" i="8"/>
  <c r="CE12" i="8"/>
  <c r="CE32" i="8"/>
  <c r="CM32" i="8"/>
  <c r="CM12" i="8"/>
  <c r="CY32" i="8"/>
  <c r="CY12" i="8"/>
  <c r="DG12" i="8"/>
  <c r="DG32" i="8"/>
  <c r="C32" i="8"/>
  <c r="C12" i="8"/>
  <c r="K32" i="8"/>
  <c r="K12" i="8"/>
  <c r="S32" i="8"/>
  <c r="S12" i="8"/>
  <c r="AA32" i="8"/>
  <c r="AA12" i="8"/>
  <c r="AI32" i="8"/>
  <c r="AI12" i="8"/>
  <c r="AQ32" i="8"/>
  <c r="AQ12" i="8"/>
  <c r="DQ51" i="8"/>
  <c r="EM51" i="8"/>
  <c r="BG32" i="8"/>
  <c r="BG12" i="8"/>
  <c r="BR32" i="8"/>
  <c r="BR12" i="8"/>
  <c r="BZ32" i="8"/>
  <c r="BZ12" i="8"/>
  <c r="CH32" i="8"/>
  <c r="CH12" i="8"/>
  <c r="CP32" i="8"/>
  <c r="CP12" i="8"/>
  <c r="DB32" i="8"/>
  <c r="DB12" i="8"/>
  <c r="BU12" i="2"/>
  <c r="N11" i="121"/>
  <c r="N10" i="169"/>
  <c r="N10" i="162"/>
  <c r="N10" i="158"/>
  <c r="N13" i="158" s="1"/>
  <c r="R19" i="2"/>
  <c r="R21" i="2" s="1"/>
  <c r="R20" i="2"/>
  <c r="BA12" i="162"/>
  <c r="BA12" i="158"/>
  <c r="BU11" i="118"/>
  <c r="BU71" i="118"/>
  <c r="CO11" i="118"/>
  <c r="CO71" i="118"/>
  <c r="O12" i="8"/>
  <c r="O32" i="8"/>
  <c r="AM12" i="8"/>
  <c r="AM32" i="8"/>
  <c r="BK12" i="8"/>
  <c r="BK32" i="8"/>
  <c r="DF32" i="8"/>
  <c r="DF12" i="8"/>
  <c r="H12" i="2"/>
  <c r="H14" i="2"/>
  <c r="X12" i="2"/>
  <c r="X14" i="2"/>
  <c r="AN12" i="2"/>
  <c r="AN14" i="2"/>
  <c r="AV14" i="2"/>
  <c r="BD12" i="2"/>
  <c r="BW12" i="2"/>
  <c r="CE21" i="2"/>
  <c r="CM12" i="2"/>
  <c r="Z12" i="2"/>
  <c r="Z14" i="2"/>
  <c r="AP12" i="2"/>
  <c r="AP14" i="2"/>
  <c r="BF12" i="2"/>
  <c r="CC12" i="2"/>
  <c r="L12" i="2"/>
  <c r="CA12" i="2"/>
  <c r="AN10" i="169"/>
  <c r="AN10" i="162"/>
  <c r="AR20" i="2"/>
  <c r="AN10" i="158"/>
  <c r="AR19" i="2"/>
  <c r="BA20" i="2"/>
  <c r="I14" i="2"/>
  <c r="I12" i="2"/>
  <c r="U14" i="2"/>
  <c r="U12" i="2"/>
  <c r="AC14" i="2"/>
  <c r="AC12" i="2"/>
  <c r="AO14" i="2"/>
  <c r="AO12" i="2"/>
  <c r="CJ12" i="2"/>
  <c r="CJ21" i="2"/>
  <c r="AA12" i="121"/>
  <c r="AA11" i="169"/>
  <c r="AA11" i="162"/>
  <c r="AA11" i="158"/>
  <c r="AI12" i="121"/>
  <c r="AI11" i="169"/>
  <c r="AI11" i="162"/>
  <c r="AI11" i="158"/>
  <c r="AL14" i="2"/>
  <c r="BH12" i="2"/>
  <c r="P12" i="2"/>
  <c r="AL12" i="2"/>
  <c r="CE12" i="2"/>
  <c r="AB14" i="2"/>
  <c r="AY10" i="162"/>
  <c r="AY10" i="158"/>
  <c r="BC20" i="2"/>
  <c r="BC19" i="2"/>
  <c r="BC10" i="162"/>
  <c r="BC10" i="158"/>
  <c r="BG20" i="2"/>
  <c r="BK19" i="2"/>
  <c r="BR19" i="2"/>
  <c r="BR20" i="2" s="1"/>
  <c r="BV19" i="2"/>
  <c r="BV20" i="2" s="1"/>
  <c r="CD19" i="2"/>
  <c r="CD20" i="2" s="1"/>
  <c r="CH19" i="2"/>
  <c r="CH20" i="2" s="1"/>
  <c r="CL19" i="2"/>
  <c r="CL20" i="2" s="1"/>
  <c r="K12" i="121"/>
  <c r="K11" i="169"/>
  <c r="K11" i="162"/>
  <c r="K11" i="158"/>
  <c r="O12" i="121"/>
  <c r="O11" i="169"/>
  <c r="O11" i="158"/>
  <c r="O11" i="162"/>
  <c r="S12" i="121"/>
  <c r="S11" i="169"/>
  <c r="S11" i="162"/>
  <c r="S11" i="158"/>
  <c r="BW19" i="2"/>
  <c r="BW20" i="2" s="1"/>
  <c r="CM19" i="2"/>
  <c r="CM20" i="2" s="1"/>
  <c r="H10" i="118"/>
  <c r="H11" i="118" s="1"/>
  <c r="L10" i="118"/>
  <c r="L11" i="118" s="1"/>
  <c r="X10" i="118"/>
  <c r="X11" i="118" s="1"/>
  <c r="AB10" i="118"/>
  <c r="AB11" i="118" s="1"/>
  <c r="AN10" i="118"/>
  <c r="AN11" i="118" s="1"/>
  <c r="AR10" i="118"/>
  <c r="AR11" i="118" s="1"/>
  <c r="BD10" i="118"/>
  <c r="BD11" i="118" s="1"/>
  <c r="BH10" i="118"/>
  <c r="BH11" i="118" s="1"/>
  <c r="BW10" i="118"/>
  <c r="CA10" i="118"/>
  <c r="CM10" i="118"/>
  <c r="CQ10" i="118"/>
  <c r="G10" i="118"/>
  <c r="G11" i="118" s="1"/>
  <c r="S10" i="118"/>
  <c r="S11" i="118" s="1"/>
  <c r="W10" i="118"/>
  <c r="W11" i="118" s="1"/>
  <c r="AI10" i="118"/>
  <c r="AI11" i="118" s="1"/>
  <c r="AM10" i="118"/>
  <c r="AM11" i="118" s="1"/>
  <c r="AY10" i="118"/>
  <c r="AY11" i="118" s="1"/>
  <c r="BC10" i="118"/>
  <c r="BC11" i="118" s="1"/>
  <c r="BR10" i="118"/>
  <c r="BV10" i="118"/>
  <c r="CH10" i="118"/>
  <c r="CL10" i="118"/>
  <c r="CT71" i="118"/>
  <c r="CT11" i="118"/>
  <c r="EN76" i="8"/>
  <c r="Z96" i="169"/>
  <c r="Z97" i="169" s="1"/>
  <c r="Z89" i="121"/>
  <c r="Z90" i="121" s="1"/>
  <c r="Z95" i="162"/>
  <c r="Z96" i="162" s="1"/>
  <c r="Z92" i="158"/>
  <c r="Z93" i="158" s="1"/>
  <c r="AD89" i="121"/>
  <c r="AD90" i="121" s="1"/>
  <c r="AD96" i="169"/>
  <c r="AD97" i="169" s="1"/>
  <c r="AD95" i="162"/>
  <c r="AD96" i="162" s="1"/>
  <c r="AD92" i="158"/>
  <c r="AD93" i="158" s="1"/>
  <c r="AP96" i="169"/>
  <c r="AP97" i="169" s="1"/>
  <c r="AP95" i="162"/>
  <c r="AP96" i="162" s="1"/>
  <c r="AP92" i="158"/>
  <c r="AP93" i="158" s="1"/>
  <c r="AT96" i="169"/>
  <c r="AT97" i="169" s="1"/>
  <c r="AT95" i="162"/>
  <c r="AT96" i="162" s="1"/>
  <c r="AT92" i="158"/>
  <c r="AT93" i="158" s="1"/>
  <c r="BF95" i="162"/>
  <c r="BF96" i="162" s="1"/>
  <c r="AW14" i="2"/>
  <c r="AW12" i="2"/>
  <c r="F12" i="2"/>
  <c r="AB12" i="121"/>
  <c r="AB11" i="169"/>
  <c r="AB11" i="158"/>
  <c r="AB11" i="162"/>
  <c r="BB11" i="162"/>
  <c r="BB11" i="158"/>
  <c r="BE12" i="162"/>
  <c r="BE12" i="158"/>
  <c r="BY11" i="118"/>
  <c r="BY71" i="118"/>
  <c r="CG11" i="118"/>
  <c r="CG71" i="118"/>
  <c r="G12" i="8"/>
  <c r="G32" i="8"/>
  <c r="AU12" i="8"/>
  <c r="AU32" i="8"/>
  <c r="BV12" i="8"/>
  <c r="BV32" i="8"/>
  <c r="CX32" i="8"/>
  <c r="CX12" i="8"/>
  <c r="D12" i="2"/>
  <c r="D14" i="2"/>
  <c r="T12" i="2"/>
  <c r="T14" i="2"/>
  <c r="AF14" i="2"/>
  <c r="BO21" i="2"/>
  <c r="N12" i="2"/>
  <c r="N14" i="2"/>
  <c r="AD12" i="2"/>
  <c r="AD14" i="2"/>
  <c r="AT12" i="2"/>
  <c r="AT14" i="2"/>
  <c r="BJ12" i="2"/>
  <c r="E14" i="2"/>
  <c r="E12" i="2"/>
  <c r="M14" i="2"/>
  <c r="M12" i="2"/>
  <c r="Y14" i="2"/>
  <c r="Y12" i="2"/>
  <c r="AK14" i="2"/>
  <c r="AK12" i="2"/>
  <c r="AS14" i="2"/>
  <c r="AS12" i="2"/>
  <c r="BA12" i="2"/>
  <c r="BA21" i="2"/>
  <c r="BI12" i="2"/>
  <c r="BT12" i="2"/>
  <c r="BT21" i="2"/>
  <c r="CB12" i="2"/>
  <c r="CB21" i="2"/>
  <c r="AE12" i="121"/>
  <c r="AE11" i="169"/>
  <c r="AE11" i="162"/>
  <c r="AE11" i="158"/>
  <c r="AQ11" i="169"/>
  <c r="AQ11" i="162"/>
  <c r="AQ11" i="158"/>
  <c r="R12" i="2"/>
  <c r="AH12" i="2"/>
  <c r="AX21" i="2"/>
  <c r="AX12" i="2"/>
  <c r="BQ12" i="2"/>
  <c r="CG12" i="2"/>
  <c r="X12" i="121"/>
  <c r="X11" i="169"/>
  <c r="X11" i="158"/>
  <c r="X11" i="162"/>
  <c r="AN11" i="169"/>
  <c r="AN11" i="162"/>
  <c r="AN11" i="158"/>
  <c r="V14" i="2"/>
  <c r="AR21" i="2"/>
  <c r="AR12" i="2"/>
  <c r="V12" i="2"/>
  <c r="BO12" i="2"/>
  <c r="CK12" i="2"/>
  <c r="L14" i="2"/>
  <c r="AH14" i="2"/>
  <c r="CA19" i="2"/>
  <c r="CA20" i="2" s="1"/>
  <c r="AG12" i="121"/>
  <c r="AG11" i="169"/>
  <c r="AG11" i="162"/>
  <c r="AG11" i="158"/>
  <c r="BX19" i="2"/>
  <c r="BS19" i="2"/>
  <c r="CI19" i="2"/>
  <c r="CI20" i="2" s="1"/>
  <c r="BK20" i="2"/>
  <c r="I10" i="118"/>
  <c r="I11" i="118" s="1"/>
  <c r="M10" i="118"/>
  <c r="M11" i="118" s="1"/>
  <c r="Q10" i="118"/>
  <c r="Q11" i="118" s="1"/>
  <c r="Y10" i="118"/>
  <c r="Y11" i="118" s="1"/>
  <c r="AC10" i="118"/>
  <c r="AC11" i="118" s="1"/>
  <c r="AG10" i="118"/>
  <c r="AG11" i="118" s="1"/>
  <c r="AO10" i="118"/>
  <c r="AO11" i="118" s="1"/>
  <c r="AS10" i="118"/>
  <c r="AS11" i="118" s="1"/>
  <c r="AW10" i="118"/>
  <c r="AW11" i="118" s="1"/>
  <c r="BE10" i="118"/>
  <c r="BE11" i="118" s="1"/>
  <c r="BI10" i="118"/>
  <c r="BI11" i="118" s="1"/>
  <c r="BM10" i="118"/>
  <c r="BM11" i="118" s="1"/>
  <c r="BX10" i="118"/>
  <c r="CB10" i="118"/>
  <c r="CF10" i="118"/>
  <c r="CN10" i="118"/>
  <c r="CR10" i="118"/>
  <c r="T10" i="118"/>
  <c r="T11" i="118" s="1"/>
  <c r="AJ10" i="118"/>
  <c r="AJ11" i="118" s="1"/>
  <c r="AZ10" i="118"/>
  <c r="AZ11" i="118" s="1"/>
  <c r="BS10" i="118"/>
  <c r="CI10" i="118"/>
  <c r="O10" i="118"/>
  <c r="O11" i="118" s="1"/>
  <c r="AE10" i="118"/>
  <c r="AE11" i="118" s="1"/>
  <c r="AU10" i="118"/>
  <c r="AU11" i="118" s="1"/>
  <c r="BK10" i="118"/>
  <c r="BK11" i="118" s="1"/>
  <c r="CD10" i="118"/>
  <c r="P23" i="158"/>
  <c r="AH83" i="121"/>
  <c r="AH85" i="121" s="1"/>
  <c r="AH90" i="169"/>
  <c r="AH92" i="169" s="1"/>
  <c r="AH89" i="162"/>
  <c r="AH91" i="162" s="1"/>
  <c r="AH86" i="158"/>
  <c r="AH88" i="158" s="1"/>
  <c r="AT90" i="169"/>
  <c r="AT89" i="162"/>
  <c r="AT86" i="158"/>
  <c r="AT88" i="158" s="1"/>
  <c r="T32" i="8"/>
  <c r="AJ32" i="8"/>
  <c r="BH32" i="8"/>
  <c r="CA32" i="8"/>
  <c r="EM49" i="8"/>
  <c r="DQ49" i="8"/>
  <c r="DR72" i="8"/>
  <c r="EP72" i="8" s="1"/>
  <c r="EO72" i="8"/>
  <c r="EM75" i="8"/>
  <c r="DQ75" i="8"/>
  <c r="AH89" i="121"/>
  <c r="AH90" i="121" s="1"/>
  <c r="AH96" i="169"/>
  <c r="AH97" i="169" s="1"/>
  <c r="AH95" i="162"/>
  <c r="AH96" i="162" s="1"/>
  <c r="AH92" i="158"/>
  <c r="AH93" i="158" s="1"/>
  <c r="AX95" i="162"/>
  <c r="AX96" i="162" s="1"/>
  <c r="AX92" i="158"/>
  <c r="AX93" i="158" s="1"/>
  <c r="Y89" i="121"/>
  <c r="Y90" i="121" s="1"/>
  <c r="Y96" i="169"/>
  <c r="Y97" i="169" s="1"/>
  <c r="Y95" i="162"/>
  <c r="Y96" i="162" s="1"/>
  <c r="Y92" i="158"/>
  <c r="Y93" i="158" s="1"/>
  <c r="L88" i="158"/>
  <c r="L84" i="121"/>
  <c r="L85" i="121" s="1"/>
  <c r="L91" i="169"/>
  <c r="L92" i="169" s="1"/>
  <c r="L90" i="162"/>
  <c r="L91" i="162" s="1"/>
  <c r="L87" i="158"/>
  <c r="V83" i="121"/>
  <c r="V85" i="121" s="1"/>
  <c r="V90" i="169"/>
  <c r="V92" i="169" s="1"/>
  <c r="V89" i="162"/>
  <c r="V91" i="162" s="1"/>
  <c r="V86" i="158"/>
  <c r="V88" i="158" s="1"/>
  <c r="AD83" i="121"/>
  <c r="AD85" i="121" s="1"/>
  <c r="AD90" i="169"/>
  <c r="AD92" i="169" s="1"/>
  <c r="AD89" i="162"/>
  <c r="AD91" i="162" s="1"/>
  <c r="AD86" i="158"/>
  <c r="AD88" i="158" s="1"/>
  <c r="AP90" i="169"/>
  <c r="AP86" i="158"/>
  <c r="AP89" i="162"/>
  <c r="DP39" i="8"/>
  <c r="D32" i="8"/>
  <c r="AR32" i="8"/>
  <c r="AL96" i="169"/>
  <c r="AL97" i="169" s="1"/>
  <c r="AL95" i="162"/>
  <c r="AL96" i="162" s="1"/>
  <c r="AL92" i="158"/>
  <c r="AL93" i="158" s="1"/>
  <c r="BB95" i="162"/>
  <c r="BB96" i="162" s="1"/>
  <c r="BB92" i="158"/>
  <c r="BB93" i="158" s="1"/>
  <c r="AZ95" i="162"/>
  <c r="AZ96" i="162" s="1"/>
  <c r="AZ92" i="158"/>
  <c r="AZ93" i="158" s="1"/>
  <c r="AQ23" i="158"/>
  <c r="AQ14" i="158"/>
  <c r="BC23" i="158"/>
  <c r="BC14" i="158"/>
  <c r="AV10" i="162"/>
  <c r="AZ20" i="2"/>
  <c r="AZ10" i="158"/>
  <c r="BD20" i="2"/>
  <c r="AZ10" i="162"/>
  <c r="BD10" i="162"/>
  <c r="BH20" i="2"/>
  <c r="BD10" i="158"/>
  <c r="L12" i="121"/>
  <c r="L11" i="169"/>
  <c r="L11" i="162"/>
  <c r="L11" i="158"/>
  <c r="P12" i="121"/>
  <c r="P11" i="169"/>
  <c r="P11" i="162"/>
  <c r="P11" i="158"/>
  <c r="T12" i="121"/>
  <c r="T11" i="169"/>
  <c r="T11" i="158"/>
  <c r="T11" i="162"/>
  <c r="AC12" i="121"/>
  <c r="AC11" i="169"/>
  <c r="AC11" i="162"/>
  <c r="AS11" i="169"/>
  <c r="AS11" i="162"/>
  <c r="BH19" i="2"/>
  <c r="BH21" i="2" s="1"/>
  <c r="E11" i="8"/>
  <c r="I11" i="8"/>
  <c r="M11" i="8"/>
  <c r="Q11" i="8"/>
  <c r="U11" i="8"/>
  <c r="Y11" i="8"/>
  <c r="AC11" i="8"/>
  <c r="AG11" i="8"/>
  <c r="AK11" i="8"/>
  <c r="AO11" i="8"/>
  <c r="AS11" i="8"/>
  <c r="AW11" i="8"/>
  <c r="BA11" i="8"/>
  <c r="BE11" i="8"/>
  <c r="BI11" i="8"/>
  <c r="BP11" i="8"/>
  <c r="BT11" i="8"/>
  <c r="BX11" i="8"/>
  <c r="CB11" i="8"/>
  <c r="CF11" i="8"/>
  <c r="CJ11" i="8"/>
  <c r="CN11" i="8"/>
  <c r="CV11" i="8"/>
  <c r="CZ11" i="8"/>
  <c r="DD11" i="8"/>
  <c r="DH11" i="8"/>
  <c r="DR52" i="8"/>
  <c r="EP52" i="8" s="1"/>
  <c r="EO52" i="8"/>
  <c r="DQ13" i="8"/>
  <c r="EN12" i="8"/>
  <c r="EO9" i="8"/>
  <c r="E84" i="121"/>
  <c r="E85" i="121" s="1"/>
  <c r="E91" i="169"/>
  <c r="E90" i="162"/>
  <c r="E87" i="158"/>
  <c r="W83" i="121"/>
  <c r="W85" i="121" s="1"/>
  <c r="W89" i="162"/>
  <c r="W91" i="162" s="1"/>
  <c r="W90" i="169"/>
  <c r="W92" i="169" s="1"/>
  <c r="W86" i="158"/>
  <c r="W88" i="158" s="1"/>
  <c r="AA83" i="121"/>
  <c r="AA85" i="121" s="1"/>
  <c r="AA90" i="169"/>
  <c r="AA92" i="169" s="1"/>
  <c r="AA89" i="162"/>
  <c r="AA91" i="162" s="1"/>
  <c r="AA86" i="158"/>
  <c r="AA88" i="158" s="1"/>
  <c r="AE90" i="169"/>
  <c r="AE92" i="169" s="1"/>
  <c r="AE89" i="162"/>
  <c r="AE91" i="162" s="1"/>
  <c r="AE83" i="121"/>
  <c r="AE85" i="121" s="1"/>
  <c r="AE86" i="158"/>
  <c r="AE88" i="158" s="1"/>
  <c r="AI83" i="121"/>
  <c r="AI85" i="121" s="1"/>
  <c r="AI90" i="169"/>
  <c r="AI92" i="169" s="1"/>
  <c r="AI89" i="162"/>
  <c r="AI91" i="162" s="1"/>
  <c r="AI86" i="158"/>
  <c r="AI88" i="158" s="1"/>
  <c r="AM89" i="162"/>
  <c r="AM86" i="158"/>
  <c r="AM88" i="158" s="1"/>
  <c r="AM90" i="169"/>
  <c r="AQ90" i="169"/>
  <c r="AQ89" i="162"/>
  <c r="AQ91" i="162" s="1"/>
  <c r="AQ86" i="158"/>
  <c r="AQ88" i="158" s="1"/>
  <c r="D84" i="121"/>
  <c r="D85" i="121" s="1"/>
  <c r="D91" i="169"/>
  <c r="D92" i="169" s="1"/>
  <c r="D90" i="162"/>
  <c r="D87" i="158"/>
  <c r="AW90" i="162"/>
  <c r="AW91" i="162" s="1"/>
  <c r="AW87" i="158"/>
  <c r="BC90" i="162"/>
  <c r="BC91" i="162" s="1"/>
  <c r="BC87" i="158"/>
  <c r="BG29" i="8"/>
  <c r="BK29" i="8"/>
  <c r="DQ48" i="8"/>
  <c r="DR53" i="8"/>
  <c r="EP53" i="8" s="1"/>
  <c r="DQ63" i="8"/>
  <c r="DR63" i="8" s="1"/>
  <c r="DO73" i="8"/>
  <c r="DQ65" i="8"/>
  <c r="DR65" i="8" s="1"/>
  <c r="DO105" i="8"/>
  <c r="DO103" i="8"/>
  <c r="W96" i="169"/>
  <c r="W97" i="169" s="1"/>
  <c r="W89" i="121"/>
  <c r="W90" i="121" s="1"/>
  <c r="W95" i="162"/>
  <c r="W96" i="162" s="1"/>
  <c r="W92" i="158"/>
  <c r="W93" i="158" s="1"/>
  <c r="AA96" i="169"/>
  <c r="AA97" i="169" s="1"/>
  <c r="AA89" i="121"/>
  <c r="AA90" i="121" s="1"/>
  <c r="AA95" i="162"/>
  <c r="AA96" i="162" s="1"/>
  <c r="AA92" i="158"/>
  <c r="AA93" i="158" s="1"/>
  <c r="AE96" i="169"/>
  <c r="AE97" i="169" s="1"/>
  <c r="AE95" i="162"/>
  <c r="AE96" i="162" s="1"/>
  <c r="AE92" i="158"/>
  <c r="AE93" i="158" s="1"/>
  <c r="AI96" i="169"/>
  <c r="AI97" i="169" s="1"/>
  <c r="AI89" i="121"/>
  <c r="AI90" i="121" s="1"/>
  <c r="AI95" i="162"/>
  <c r="AI96" i="162" s="1"/>
  <c r="AI92" i="158"/>
  <c r="AI93" i="158" s="1"/>
  <c r="AM96" i="169"/>
  <c r="AM97" i="169" s="1"/>
  <c r="AM95" i="162"/>
  <c r="AM96" i="162" s="1"/>
  <c r="AM92" i="158"/>
  <c r="AM93" i="158" s="1"/>
  <c r="AQ96" i="169"/>
  <c r="AQ97" i="169" s="1"/>
  <c r="AQ95" i="162"/>
  <c r="AQ96" i="162" s="1"/>
  <c r="AQ92" i="158"/>
  <c r="AQ93" i="158" s="1"/>
  <c r="AU95" i="162"/>
  <c r="AU96" i="162" s="1"/>
  <c r="AU92" i="158"/>
  <c r="AU93" i="158" s="1"/>
  <c r="AY95" i="162"/>
  <c r="AY96" i="162" s="1"/>
  <c r="AY92" i="158"/>
  <c r="AY93" i="158" s="1"/>
  <c r="BC95" i="162"/>
  <c r="BC96" i="162" s="1"/>
  <c r="BC92" i="158"/>
  <c r="BC93" i="158" s="1"/>
  <c r="AJ96" i="169"/>
  <c r="AJ97" i="169" s="1"/>
  <c r="AJ89" i="121"/>
  <c r="AJ90" i="121" s="1"/>
  <c r="AJ95" i="162"/>
  <c r="AJ96" i="162" s="1"/>
  <c r="AJ92" i="158"/>
  <c r="AJ93" i="158" s="1"/>
  <c r="BA92" i="158"/>
  <c r="BA93" i="158" s="1"/>
  <c r="BA95" i="162"/>
  <c r="BA96" i="162" s="1"/>
  <c r="AS11" i="158"/>
  <c r="D23" i="158"/>
  <c r="L23" i="158"/>
  <c r="T23" i="158"/>
  <c r="AB23" i="158"/>
  <c r="AJ23" i="158"/>
  <c r="AZ23" i="158"/>
  <c r="AS23" i="158"/>
  <c r="BC88" i="158"/>
  <c r="CI32" i="8"/>
  <c r="CI12" i="8"/>
  <c r="DC12" i="8"/>
  <c r="DC32" i="8"/>
  <c r="DP15" i="8"/>
  <c r="DP37" i="8"/>
  <c r="DQ25" i="8"/>
  <c r="DR25" i="8" s="1"/>
  <c r="Z83" i="121"/>
  <c r="Z85" i="121" s="1"/>
  <c r="Z90" i="169"/>
  <c r="Z92" i="169" s="1"/>
  <c r="Z89" i="162"/>
  <c r="Z91" i="162" s="1"/>
  <c r="Z86" i="158"/>
  <c r="Z88" i="158" s="1"/>
  <c r="AL90" i="169"/>
  <c r="AL89" i="162"/>
  <c r="AL91" i="162" s="1"/>
  <c r="AL86" i="158"/>
  <c r="AL88" i="158" s="1"/>
  <c r="AX29" i="8"/>
  <c r="L32" i="8"/>
  <c r="AB32" i="8"/>
  <c r="AZ32" i="8"/>
  <c r="BS32" i="8"/>
  <c r="AM23" i="158"/>
  <c r="AM14" i="158"/>
  <c r="AY23" i="158"/>
  <c r="AY14" i="158"/>
  <c r="Q23" i="158"/>
  <c r="C11" i="2"/>
  <c r="G11" i="2"/>
  <c r="K11" i="2"/>
  <c r="O11" i="2"/>
  <c r="S11" i="2"/>
  <c r="W11" i="2"/>
  <c r="AA11" i="2"/>
  <c r="AE11" i="2"/>
  <c r="AI11" i="2"/>
  <c r="AM11" i="2"/>
  <c r="AQ11" i="2"/>
  <c r="AU11" i="2"/>
  <c r="AY11" i="2"/>
  <c r="BC11" i="2"/>
  <c r="BG11" i="2"/>
  <c r="BK11" i="2"/>
  <c r="BR11" i="2"/>
  <c r="BV11" i="2"/>
  <c r="BZ11" i="2"/>
  <c r="CD11" i="2"/>
  <c r="CH11" i="2"/>
  <c r="CL11" i="2"/>
  <c r="AW10" i="162"/>
  <c r="BA10" i="162"/>
  <c r="BE10" i="162"/>
  <c r="BE10" i="158"/>
  <c r="I12" i="121"/>
  <c r="I11" i="169"/>
  <c r="I11" i="162"/>
  <c r="M12" i="121"/>
  <c r="M11" i="169"/>
  <c r="M11" i="162"/>
  <c r="Q12" i="121"/>
  <c r="Q11" i="169"/>
  <c r="Q11" i="162"/>
  <c r="Q11" i="158"/>
  <c r="U12" i="121"/>
  <c r="U11" i="169"/>
  <c r="U11" i="162"/>
  <c r="U11" i="158"/>
  <c r="Y12" i="121"/>
  <c r="Y11" i="169"/>
  <c r="Y11" i="162"/>
  <c r="AJ12" i="121"/>
  <c r="AJ11" i="169"/>
  <c r="AJ11" i="158"/>
  <c r="AO11" i="169"/>
  <c r="AO11" i="162"/>
  <c r="AV11" i="162"/>
  <c r="AV11" i="158"/>
  <c r="AZ11" i="158"/>
  <c r="AZ11" i="162"/>
  <c r="BD11" i="158"/>
  <c r="BD11" i="162"/>
  <c r="AY12" i="158"/>
  <c r="AY12" i="162"/>
  <c r="BC12" i="162"/>
  <c r="BC12" i="158"/>
  <c r="BD19" i="2"/>
  <c r="BD21" i="2" s="1"/>
  <c r="BI19" i="2"/>
  <c r="BI21" i="2" s="1"/>
  <c r="BI20" i="2"/>
  <c r="CI92" i="118"/>
  <c r="F11" i="8"/>
  <c r="J11" i="8"/>
  <c r="N11" i="8"/>
  <c r="R11" i="8"/>
  <c r="V11" i="8"/>
  <c r="Z11" i="8"/>
  <c r="AD11" i="8"/>
  <c r="AH11" i="8"/>
  <c r="AL11" i="8"/>
  <c r="AP11" i="8"/>
  <c r="AT11" i="8"/>
  <c r="AX11" i="8"/>
  <c r="DO8" i="8"/>
  <c r="DQ8" i="8" s="1"/>
  <c r="BB11" i="8"/>
  <c r="BF11" i="8"/>
  <c r="BJ11" i="8"/>
  <c r="BQ11" i="8"/>
  <c r="BU11" i="8"/>
  <c r="BY11" i="8"/>
  <c r="CC11" i="8"/>
  <c r="CG11" i="8"/>
  <c r="CK11" i="8"/>
  <c r="CO11" i="8"/>
  <c r="CW11" i="8"/>
  <c r="DA11" i="8"/>
  <c r="DE11" i="8"/>
  <c r="DI11" i="8"/>
  <c r="CT12" i="8"/>
  <c r="DQ14" i="8"/>
  <c r="EN13" i="8"/>
  <c r="AX90" i="162"/>
  <c r="AX87" i="158"/>
  <c r="BD90" i="162"/>
  <c r="BD91" i="162" s="1"/>
  <c r="BD87" i="158"/>
  <c r="BD88" i="158" s="1"/>
  <c r="BH29" i="8"/>
  <c r="DO28" i="8"/>
  <c r="DO39" i="8" s="1"/>
  <c r="EM39" i="8" s="1"/>
  <c r="CQ32" i="8"/>
  <c r="DP36" i="8"/>
  <c r="EM52" i="8"/>
  <c r="EN73" i="8"/>
  <c r="X96" i="169"/>
  <c r="X97" i="169" s="1"/>
  <c r="X89" i="121"/>
  <c r="X90" i="121" s="1"/>
  <c r="X95" i="162"/>
  <c r="X96" i="162" s="1"/>
  <c r="AB96" i="169"/>
  <c r="AB97" i="169" s="1"/>
  <c r="AB89" i="121"/>
  <c r="AB90" i="121" s="1"/>
  <c r="AB95" i="162"/>
  <c r="AB96" i="162" s="1"/>
  <c r="AB92" i="158"/>
  <c r="AB93" i="158" s="1"/>
  <c r="AN96" i="169"/>
  <c r="AN97" i="169" s="1"/>
  <c r="AR96" i="169"/>
  <c r="AR97" i="169" s="1"/>
  <c r="AR92" i="158"/>
  <c r="AR93" i="158" s="1"/>
  <c r="AR95" i="162"/>
  <c r="AR96" i="162" s="1"/>
  <c r="BD95" i="162"/>
  <c r="BD96" i="162" s="1"/>
  <c r="AK96" i="169"/>
  <c r="AK97" i="169" s="1"/>
  <c r="AK95" i="162"/>
  <c r="AK96" i="162" s="1"/>
  <c r="AK92" i="158"/>
  <c r="AK93" i="158" s="1"/>
  <c r="AV95" i="162"/>
  <c r="AV96" i="162" s="1"/>
  <c r="BE95" i="162"/>
  <c r="BE96" i="162" s="1"/>
  <c r="BE92" i="158"/>
  <c r="BE93" i="158" s="1"/>
  <c r="AV10" i="158"/>
  <c r="Y11" i="158"/>
  <c r="AP88" i="158"/>
  <c r="AX88" i="158"/>
  <c r="BB88" i="158"/>
  <c r="D88" i="158"/>
  <c r="X92" i="158"/>
  <c r="X93" i="158" s="1"/>
  <c r="BD92" i="158"/>
  <c r="BD93" i="158" s="1"/>
  <c r="Z12" i="121"/>
  <c r="Z11" i="169"/>
  <c r="Z11" i="162"/>
  <c r="Z11" i="158"/>
  <c r="AD11" i="169"/>
  <c r="AD12" i="121"/>
  <c r="AD11" i="162"/>
  <c r="AH12" i="121"/>
  <c r="AH11" i="162"/>
  <c r="AH11" i="169"/>
  <c r="AL11" i="169"/>
  <c r="AL11" i="162"/>
  <c r="AL11" i="158"/>
  <c r="AP11" i="169"/>
  <c r="AP11" i="162"/>
  <c r="AP11" i="158"/>
  <c r="AT11" i="169"/>
  <c r="AT11" i="162"/>
  <c r="BQ19" i="2"/>
  <c r="BQ20" i="2" s="1"/>
  <c r="BU19" i="2"/>
  <c r="BU20" i="2" s="1"/>
  <c r="BY19" i="2"/>
  <c r="BY20" i="2" s="1"/>
  <c r="CC19" i="2"/>
  <c r="CC20" i="2" s="1"/>
  <c r="CG19" i="2"/>
  <c r="CG20" i="2" s="1"/>
  <c r="CK19" i="2"/>
  <c r="CK20" i="2" s="1"/>
  <c r="AF12" i="121"/>
  <c r="AF11" i="169"/>
  <c r="AF11" i="162"/>
  <c r="AF11" i="158"/>
  <c r="AK11" i="169"/>
  <c r="AK11" i="162"/>
  <c r="AK11" i="158"/>
  <c r="AW11" i="158"/>
  <c r="AW13" i="158" s="1"/>
  <c r="BA11" i="162"/>
  <c r="BA11" i="158"/>
  <c r="BA13" i="158" s="1"/>
  <c r="BE11" i="162"/>
  <c r="AV12" i="162"/>
  <c r="AZ12" i="162"/>
  <c r="BD12" i="162"/>
  <c r="BD12" i="158"/>
  <c r="AZ19" i="2"/>
  <c r="AZ21" i="2" s="1"/>
  <c r="BE19" i="2"/>
  <c r="BE21" i="2" s="1"/>
  <c r="BE20" i="2"/>
  <c r="AK18" i="169"/>
  <c r="AK18" i="162"/>
  <c r="DO54" i="8"/>
  <c r="EM54" i="8" s="1"/>
  <c r="DQ47" i="8"/>
  <c r="DQ9" i="8"/>
  <c r="AY11" i="8"/>
  <c r="DJ11" i="8"/>
  <c r="DQ12" i="8"/>
  <c r="DQ11" i="8"/>
  <c r="F91" i="169"/>
  <c r="F92" i="169" s="1"/>
  <c r="F84" i="121"/>
  <c r="F90" i="162"/>
  <c r="F91" i="162" s="1"/>
  <c r="F87" i="158"/>
  <c r="F88" i="158" s="1"/>
  <c r="CU32" i="8"/>
  <c r="DR50" i="8"/>
  <c r="EP50" i="8" s="1"/>
  <c r="AC89" i="121"/>
  <c r="AC90" i="121" s="1"/>
  <c r="AC96" i="169"/>
  <c r="AC97" i="169" s="1"/>
  <c r="AC92" i="158"/>
  <c r="AC93" i="158" s="1"/>
  <c r="AC95" i="162"/>
  <c r="AC96" i="162" s="1"/>
  <c r="AS96" i="169"/>
  <c r="AS97" i="169" s="1"/>
  <c r="AS95" i="162"/>
  <c r="AS96" i="162" s="1"/>
  <c r="AS92" i="158"/>
  <c r="AS93" i="158" s="1"/>
  <c r="AF96" i="169"/>
  <c r="AF97" i="169" s="1"/>
  <c r="AF89" i="121"/>
  <c r="AF90" i="121" s="1"/>
  <c r="AF95" i="162"/>
  <c r="AF96" i="162" s="1"/>
  <c r="AO96" i="169"/>
  <c r="AO97" i="169" s="1"/>
  <c r="AO95" i="162"/>
  <c r="AO96" i="162" s="1"/>
  <c r="AO92" i="158"/>
  <c r="AO93" i="158" s="1"/>
  <c r="BE11" i="158"/>
  <c r="AV12" i="158"/>
  <c r="AL23" i="158"/>
  <c r="AL14" i="158"/>
  <c r="AP23" i="158"/>
  <c r="AT23" i="158"/>
  <c r="AX23" i="158"/>
  <c r="AX14" i="158"/>
  <c r="BB23" i="158"/>
  <c r="AK18" i="158"/>
  <c r="AO23" i="158"/>
  <c r="AW14" i="158"/>
  <c r="AW23" i="158"/>
  <c r="BE14" i="158"/>
  <c r="BE23" i="158"/>
  <c r="BA23" i="158"/>
  <c r="AF92" i="158"/>
  <c r="AF93" i="158" s="1"/>
  <c r="AJ11" i="162"/>
  <c r="M25" i="162"/>
  <c r="AT91" i="162"/>
  <c r="E88" i="158"/>
  <c r="X83" i="121"/>
  <c r="X85" i="121" s="1"/>
  <c r="X90" i="169"/>
  <c r="X92" i="169" s="1"/>
  <c r="X89" i="162"/>
  <c r="X91" i="162" s="1"/>
  <c r="AN90" i="169"/>
  <c r="AN92" i="169" s="1"/>
  <c r="AN89" i="162"/>
  <c r="AY90" i="162"/>
  <c r="AY91" i="162" s="1"/>
  <c r="AY87" i="158"/>
  <c r="AY88" i="158" s="1"/>
  <c r="CR32" i="8"/>
  <c r="DO70" i="8"/>
  <c r="AK76" i="158"/>
  <c r="AO76" i="158"/>
  <c r="AS76" i="158"/>
  <c r="AW76" i="158"/>
  <c r="BA76" i="158"/>
  <c r="BE76" i="158"/>
  <c r="AN77" i="158"/>
  <c r="AR77" i="158"/>
  <c r="AV77" i="158"/>
  <c r="AZ77" i="158"/>
  <c r="BD77" i="158"/>
  <c r="U88" i="158"/>
  <c r="AC88" i="158"/>
  <c r="K25" i="162"/>
  <c r="O25" i="162"/>
  <c r="AM14" i="162"/>
  <c r="AM25" i="162"/>
  <c r="AS25" i="162"/>
  <c r="AS14" i="162"/>
  <c r="BA25" i="162"/>
  <c r="BA14" i="162"/>
  <c r="BC25" i="162"/>
  <c r="AN91" i="162"/>
  <c r="AK91" i="162"/>
  <c r="AO91" i="162"/>
  <c r="AX91" i="162"/>
  <c r="BF91" i="162"/>
  <c r="AM91" i="162"/>
  <c r="E91" i="162"/>
  <c r="I91" i="162"/>
  <c r="J83" i="121"/>
  <c r="J85" i="121" s="1"/>
  <c r="J90" i="169"/>
  <c r="J92" i="169" s="1"/>
  <c r="J89" i="162"/>
  <c r="J91" i="162" s="1"/>
  <c r="J86" i="158"/>
  <c r="J88" i="158" s="1"/>
  <c r="AB90" i="169"/>
  <c r="AB92" i="169" s="1"/>
  <c r="AB83" i="121"/>
  <c r="AB85" i="121" s="1"/>
  <c r="AB89" i="162"/>
  <c r="AB91" i="162" s="1"/>
  <c r="AF83" i="121"/>
  <c r="AF85" i="121" s="1"/>
  <c r="AF90" i="169"/>
  <c r="AF92" i="169" s="1"/>
  <c r="AF89" i="162"/>
  <c r="AF91" i="162" s="1"/>
  <c r="AJ90" i="169"/>
  <c r="AJ92" i="169" s="1"/>
  <c r="AJ89" i="162"/>
  <c r="AJ91" i="162" s="1"/>
  <c r="AJ83" i="121"/>
  <c r="AJ85" i="121" s="1"/>
  <c r="AR90" i="169"/>
  <c r="AR92" i="169" s="1"/>
  <c r="AR89" i="162"/>
  <c r="AR91" i="162" s="1"/>
  <c r="BE90" i="162"/>
  <c r="BE91" i="162" s="1"/>
  <c r="BC29" i="8"/>
  <c r="DO67" i="8"/>
  <c r="DQ67" i="8" s="1"/>
  <c r="DR67" i="8" s="1"/>
  <c r="AG89" i="121"/>
  <c r="AG90" i="121" s="1"/>
  <c r="AG96" i="169"/>
  <c r="AG97" i="169" s="1"/>
  <c r="AG95" i="162"/>
  <c r="AG96" i="162" s="1"/>
  <c r="AG92" i="158"/>
  <c r="AG93" i="158" s="1"/>
  <c r="AW95" i="162"/>
  <c r="AW96" i="162" s="1"/>
  <c r="AW92" i="158"/>
  <c r="AW93" i="158" s="1"/>
  <c r="AX10" i="158"/>
  <c r="BB10" i="158"/>
  <c r="BB13" i="158" s="1"/>
  <c r="BB10" i="162"/>
  <c r="BB13" i="162" s="1"/>
  <c r="J12" i="121"/>
  <c r="J11" i="169"/>
  <c r="J11" i="162"/>
  <c r="N11" i="169"/>
  <c r="N11" i="162"/>
  <c r="N12" i="121"/>
  <c r="R12" i="121"/>
  <c r="R11" i="162"/>
  <c r="V12" i="121"/>
  <c r="V11" i="169"/>
  <c r="V11" i="162"/>
  <c r="BC11" i="162"/>
  <c r="AX12" i="162"/>
  <c r="AX13" i="162" s="1"/>
  <c r="BF12" i="162"/>
  <c r="BF13" i="162" s="1"/>
  <c r="BB19" i="2"/>
  <c r="BB21" i="2" s="1"/>
  <c r="BF19" i="2"/>
  <c r="BF21" i="2" s="1"/>
  <c r="BJ19" i="2"/>
  <c r="BJ21" i="2" s="1"/>
  <c r="R83" i="121"/>
  <c r="R85" i="121" s="1"/>
  <c r="R90" i="169"/>
  <c r="R92" i="169" s="1"/>
  <c r="R89" i="162"/>
  <c r="R91" i="162" s="1"/>
  <c r="R86" i="158"/>
  <c r="R88" i="158" s="1"/>
  <c r="Y83" i="121"/>
  <c r="Y85" i="121" s="1"/>
  <c r="Y90" i="169"/>
  <c r="Y92" i="169" s="1"/>
  <c r="Y89" i="162"/>
  <c r="Y91" i="162" s="1"/>
  <c r="AC83" i="121"/>
  <c r="AC85" i="121" s="1"/>
  <c r="AC90" i="169"/>
  <c r="AC92" i="169" s="1"/>
  <c r="AG83" i="121"/>
  <c r="AG85" i="121" s="1"/>
  <c r="AG90" i="169"/>
  <c r="AG92" i="169" s="1"/>
  <c r="AK90" i="169"/>
  <c r="AK89" i="162"/>
  <c r="AO90" i="169"/>
  <c r="AO92" i="169" s="1"/>
  <c r="AS90" i="169"/>
  <c r="AS89" i="162"/>
  <c r="AS91" i="162" s="1"/>
  <c r="AZ90" i="162"/>
  <c r="AZ91" i="162" s="1"/>
  <c r="AZ87" i="158"/>
  <c r="AZ88" i="158" s="1"/>
  <c r="BD29" i="8"/>
  <c r="DQ61" i="8"/>
  <c r="DR61" i="8" s="1"/>
  <c r="DQ71" i="8"/>
  <c r="EN74" i="8"/>
  <c r="DQ74" i="8"/>
  <c r="V11" i="158"/>
  <c r="AX12" i="158"/>
  <c r="AR23" i="158"/>
  <c r="AK88" i="158"/>
  <c r="AO88" i="158"/>
  <c r="AS88" i="158"/>
  <c r="AW88" i="158"/>
  <c r="BA88" i="158"/>
  <c r="BE88" i="158"/>
  <c r="M88" i="158"/>
  <c r="Q88" i="158"/>
  <c r="X86" i="158"/>
  <c r="X88" i="158" s="1"/>
  <c r="AF86" i="158"/>
  <c r="AF88" i="158" s="1"/>
  <c r="AN86" i="158"/>
  <c r="AN88" i="158" s="1"/>
  <c r="E22" i="137"/>
  <c r="D25" i="162"/>
  <c r="H25" i="162"/>
  <c r="P25" i="162"/>
  <c r="T25" i="162"/>
  <c r="X25" i="162"/>
  <c r="AF25" i="162"/>
  <c r="AJ25" i="162"/>
  <c r="AR25" i="162"/>
  <c r="AZ14" i="162"/>
  <c r="AZ25" i="162"/>
  <c r="Q25" i="162"/>
  <c r="AC25" i="162"/>
  <c r="AQ25" i="162"/>
  <c r="BD25" i="162"/>
  <c r="I25" i="162"/>
  <c r="Y25" i="162"/>
  <c r="AO25" i="162"/>
  <c r="BE25" i="162"/>
  <c r="AL79" i="162"/>
  <c r="AP79" i="162"/>
  <c r="AT79" i="162"/>
  <c r="AX79" i="162"/>
  <c r="BB79" i="162"/>
  <c r="BF79" i="162"/>
  <c r="H74" i="137"/>
  <c r="L74" i="137"/>
  <c r="P74" i="137"/>
  <c r="H75" i="137"/>
  <c r="L75" i="137"/>
  <c r="P75" i="137"/>
  <c r="R44" i="159"/>
  <c r="F25" i="162"/>
  <c r="J25" i="162"/>
  <c r="N25" i="162"/>
  <c r="R25" i="162"/>
  <c r="V25" i="162"/>
  <c r="Z25" i="162"/>
  <c r="AD25" i="162"/>
  <c r="AH25" i="162"/>
  <c r="AL25" i="162"/>
  <c r="AP25" i="162"/>
  <c r="AT25" i="162"/>
  <c r="AX25" i="162"/>
  <c r="BB25" i="162"/>
  <c r="BF25" i="162"/>
  <c r="AM79" i="162"/>
  <c r="AU79" i="162"/>
  <c r="BC79" i="162"/>
  <c r="AP91" i="162"/>
  <c r="R30" i="165"/>
  <c r="AK79" i="162"/>
  <c r="AO79" i="162"/>
  <c r="AS79" i="162"/>
  <c r="AW79" i="162"/>
  <c r="BA79" i="162"/>
  <c r="BE79" i="162"/>
  <c r="D91" i="162"/>
  <c r="S29" i="166"/>
  <c r="K25" i="169"/>
  <c r="AM14" i="169"/>
  <c r="AM25" i="169"/>
  <c r="AQ25" i="169"/>
  <c r="AQ14" i="169"/>
  <c r="K24" i="169"/>
  <c r="L24" i="169" s="1"/>
  <c r="M24" i="169" s="1"/>
  <c r="N24" i="169" s="1"/>
  <c r="O24" i="169" s="1"/>
  <c r="P24" i="169" s="1"/>
  <c r="Q24" i="169" s="1"/>
  <c r="J25" i="169"/>
  <c r="D25" i="169"/>
  <c r="H25" i="169"/>
  <c r="L25" i="169"/>
  <c r="P25" i="169"/>
  <c r="T25" i="169"/>
  <c r="X25" i="169"/>
  <c r="AB25" i="169"/>
  <c r="AF25" i="169"/>
  <c r="AJ25" i="169"/>
  <c r="AN25" i="169"/>
  <c r="AR25" i="169"/>
  <c r="AK81" i="169"/>
  <c r="AS81" i="169"/>
  <c r="AL92" i="169"/>
  <c r="AP92" i="169"/>
  <c r="AT92" i="169"/>
  <c r="AM92" i="169"/>
  <c r="AQ92" i="169"/>
  <c r="N25" i="169"/>
  <c r="E25" i="169"/>
  <c r="I25" i="169"/>
  <c r="M25" i="169"/>
  <c r="Q25" i="169"/>
  <c r="U25" i="169"/>
  <c r="Y25" i="169"/>
  <c r="AC25" i="169"/>
  <c r="AG25" i="169"/>
  <c r="AK25" i="169"/>
  <c r="AO25" i="169"/>
  <c r="AS25" i="169"/>
  <c r="AN81" i="169"/>
  <c r="AR81" i="169"/>
  <c r="I23" i="121"/>
  <c r="J23" i="121" s="1"/>
  <c r="K23" i="121" s="1"/>
  <c r="L23" i="121" s="1"/>
  <c r="H24" i="121"/>
  <c r="AL25" i="169"/>
  <c r="AT25" i="169"/>
  <c r="AK92" i="169"/>
  <c r="AS92" i="169"/>
  <c r="E92" i="169"/>
  <c r="I92" i="169"/>
  <c r="N92" i="169"/>
  <c r="AK14" i="169"/>
  <c r="AO14" i="169"/>
  <c r="AS14" i="169"/>
  <c r="F85" i="121"/>
  <c r="DO41" i="8" l="1"/>
  <c r="EM40" i="8" s="1"/>
  <c r="CI21" i="2"/>
  <c r="DP35" i="8"/>
  <c r="DP30" i="8"/>
  <c r="EN38" i="8"/>
  <c r="DQ38" i="8"/>
  <c r="EO38" i="8" s="1"/>
  <c r="BE13" i="158"/>
  <c r="AV13" i="162"/>
  <c r="BC13" i="162"/>
  <c r="AY13" i="158"/>
  <c r="N13" i="169"/>
  <c r="EO7" i="8"/>
  <c r="DR8" i="8"/>
  <c r="EP7" i="8" s="1"/>
  <c r="CW32" i="8"/>
  <c r="CW12" i="8"/>
  <c r="AX32" i="8"/>
  <c r="AX12" i="8"/>
  <c r="AU12" i="2"/>
  <c r="AU14" i="2"/>
  <c r="AW12" i="8"/>
  <c r="AW32" i="8"/>
  <c r="L10" i="169"/>
  <c r="L13" i="169" s="1"/>
  <c r="L11" i="121"/>
  <c r="L14" i="121" s="1"/>
  <c r="L10" i="162"/>
  <c r="L13" i="162" s="1"/>
  <c r="P20" i="2"/>
  <c r="L10" i="158"/>
  <c r="L13" i="158" s="1"/>
  <c r="P19" i="2"/>
  <c r="P21" i="2" s="1"/>
  <c r="AT13" i="162"/>
  <c r="AY32" i="8"/>
  <c r="AY12" i="8"/>
  <c r="AH32" i="8"/>
  <c r="AH12" i="8"/>
  <c r="EM73" i="8"/>
  <c r="DQ73" i="8"/>
  <c r="BP12" i="8"/>
  <c r="BP32" i="8"/>
  <c r="CN71" i="118"/>
  <c r="CN11" i="118"/>
  <c r="AG11" i="121"/>
  <c r="AG14" i="121" s="1"/>
  <c r="AG10" i="169"/>
  <c r="AG13" i="169" s="1"/>
  <c r="AG10" i="162"/>
  <c r="AG13" i="162" s="1"/>
  <c r="AG10" i="158"/>
  <c r="AG13" i="158" s="1"/>
  <c r="AK19" i="2"/>
  <c r="AK21" i="2" s="1"/>
  <c r="AK20" i="2"/>
  <c r="Z11" i="121"/>
  <c r="Z14" i="121" s="1"/>
  <c r="Z10" i="169"/>
  <c r="Z13" i="169" s="1"/>
  <c r="Z10" i="158"/>
  <c r="Z13" i="158" s="1"/>
  <c r="Z10" i="162"/>
  <c r="Z13" i="162" s="1"/>
  <c r="AD19" i="2"/>
  <c r="AD21" i="2" s="1"/>
  <c r="AD20" i="2"/>
  <c r="AS10" i="162"/>
  <c r="AS13" i="162" s="1"/>
  <c r="AS10" i="169"/>
  <c r="AS13" i="169" s="1"/>
  <c r="AS10" i="158"/>
  <c r="AS13" i="158" s="1"/>
  <c r="AW20" i="2"/>
  <c r="AW19" i="2"/>
  <c r="AW21" i="2" s="1"/>
  <c r="AK10" i="169"/>
  <c r="AK13" i="169" s="1"/>
  <c r="AK10" i="162"/>
  <c r="AK13" i="162" s="1"/>
  <c r="AO20" i="2"/>
  <c r="AO19" i="2"/>
  <c r="AO21" i="2" s="1"/>
  <c r="AK10" i="158"/>
  <c r="AK13" i="158" s="1"/>
  <c r="DO76" i="8"/>
  <c r="EM70" i="8"/>
  <c r="DQ70" i="8"/>
  <c r="EO10" i="8"/>
  <c r="DR11" i="8"/>
  <c r="EP10" i="8" s="1"/>
  <c r="DR9" i="8"/>
  <c r="EP8" i="8" s="1"/>
  <c r="EO8" i="8"/>
  <c r="DO30" i="8"/>
  <c r="DQ30" i="8" s="1"/>
  <c r="DR30" i="8" s="1"/>
  <c r="DI32" i="8"/>
  <c r="DI12" i="8"/>
  <c r="CO12" i="8"/>
  <c r="CO32" i="8"/>
  <c r="BY32" i="8"/>
  <c r="BY12" i="8"/>
  <c r="BF32" i="8"/>
  <c r="BF12" i="8"/>
  <c r="AT32" i="8"/>
  <c r="AT12" i="8"/>
  <c r="AD32" i="8"/>
  <c r="AD12" i="8"/>
  <c r="N32" i="8"/>
  <c r="N12" i="8"/>
  <c r="BE13" i="162"/>
  <c r="AW13" i="162"/>
  <c r="BZ21" i="2"/>
  <c r="BZ12" i="2"/>
  <c r="BG21" i="2"/>
  <c r="BG12" i="2"/>
  <c r="AQ14" i="2"/>
  <c r="AQ12" i="2"/>
  <c r="AA14" i="2"/>
  <c r="AA12" i="2"/>
  <c r="K14" i="2"/>
  <c r="K12" i="2"/>
  <c r="CV12" i="8"/>
  <c r="CV32" i="8"/>
  <c r="CB12" i="8"/>
  <c r="CB32" i="8"/>
  <c r="BI12" i="8"/>
  <c r="BI32" i="8"/>
  <c r="AS12" i="8"/>
  <c r="AS32" i="8"/>
  <c r="AC12" i="8"/>
  <c r="AC32" i="8"/>
  <c r="M12" i="8"/>
  <c r="M32" i="8"/>
  <c r="BD13" i="162"/>
  <c r="AZ13" i="158"/>
  <c r="CD71" i="118"/>
  <c r="CD11" i="118"/>
  <c r="CF11" i="118"/>
  <c r="CF71" i="118"/>
  <c r="BS20" i="2"/>
  <c r="BS21" i="2"/>
  <c r="AD11" i="121"/>
  <c r="AD14" i="121" s="1"/>
  <c r="AD10" i="169"/>
  <c r="AD13" i="169" s="1"/>
  <c r="AD10" i="162"/>
  <c r="AD13" i="162" s="1"/>
  <c r="AD10" i="158"/>
  <c r="AD13" i="158" s="1"/>
  <c r="AH19" i="2"/>
  <c r="AH21" i="2" s="1"/>
  <c r="AH20" i="2"/>
  <c r="R11" i="121"/>
  <c r="R14" i="121" s="1"/>
  <c r="R10" i="169"/>
  <c r="R13" i="169" s="1"/>
  <c r="R10" i="158"/>
  <c r="R13" i="158" s="1"/>
  <c r="R10" i="162"/>
  <c r="R13" i="162" s="1"/>
  <c r="V19" i="2"/>
  <c r="V21" i="2" s="1"/>
  <c r="V20" i="2"/>
  <c r="CG21" i="2"/>
  <c r="AO10" i="169"/>
  <c r="AO13" i="169" s="1"/>
  <c r="AO10" i="162"/>
  <c r="AO13" i="162" s="1"/>
  <c r="AO10" i="158"/>
  <c r="AO13" i="158" s="1"/>
  <c r="AS20" i="2"/>
  <c r="AS19" i="2"/>
  <c r="AS21" i="2" s="1"/>
  <c r="I11" i="121"/>
  <c r="I14" i="121" s="1"/>
  <c r="I10" i="169"/>
  <c r="I13" i="169" s="1"/>
  <c r="I10" i="162"/>
  <c r="I13" i="162" s="1"/>
  <c r="I10" i="158"/>
  <c r="I13" i="158" s="1"/>
  <c r="M20" i="2"/>
  <c r="M19" i="2"/>
  <c r="M21" i="2" s="1"/>
  <c r="AP10" i="169"/>
  <c r="AP13" i="169" s="1"/>
  <c r="AP10" i="162"/>
  <c r="AP13" i="162" s="1"/>
  <c r="AP10" i="158"/>
  <c r="AP13" i="158" s="1"/>
  <c r="AT19" i="2"/>
  <c r="AT21" i="2" s="1"/>
  <c r="AT20" i="2"/>
  <c r="P11" i="121"/>
  <c r="P14" i="121" s="1"/>
  <c r="P10" i="169"/>
  <c r="P13" i="169" s="1"/>
  <c r="P10" i="162"/>
  <c r="P13" i="162" s="1"/>
  <c r="T20" i="2"/>
  <c r="T19" i="2"/>
  <c r="T21" i="2" s="1"/>
  <c r="P10" i="158"/>
  <c r="P13" i="158" s="1"/>
  <c r="CL71" i="118"/>
  <c r="CL11" i="118"/>
  <c r="CM71" i="118"/>
  <c r="CM11" i="118"/>
  <c r="AY13" i="162"/>
  <c r="AH11" i="121"/>
  <c r="AH14" i="121" s="1"/>
  <c r="AH10" i="169"/>
  <c r="AH13" i="169" s="1"/>
  <c r="AH10" i="162"/>
  <c r="AH13" i="162" s="1"/>
  <c r="AH10" i="158"/>
  <c r="AH13" i="158" s="1"/>
  <c r="AL19" i="2"/>
  <c r="AL21" i="2" s="1"/>
  <c r="AL20" i="2"/>
  <c r="AN13" i="162"/>
  <c r="CA21" i="2"/>
  <c r="CC21" i="2"/>
  <c r="H20" i="2"/>
  <c r="H19" i="2"/>
  <c r="H21" i="2" s="1"/>
  <c r="N14" i="121"/>
  <c r="BY21" i="2"/>
  <c r="AF11" i="121"/>
  <c r="AF14" i="121" s="1"/>
  <c r="AF10" i="169"/>
  <c r="AF13" i="169" s="1"/>
  <c r="AF10" i="162"/>
  <c r="AF13" i="162" s="1"/>
  <c r="AJ20" i="2"/>
  <c r="AF10" i="158"/>
  <c r="AF13" i="158" s="1"/>
  <c r="AJ19" i="2"/>
  <c r="AJ21" i="2" s="1"/>
  <c r="AT13" i="169"/>
  <c r="AK14" i="162"/>
  <c r="AK25" i="162"/>
  <c r="BJ32" i="8"/>
  <c r="BJ12" i="8"/>
  <c r="R32" i="8"/>
  <c r="R12" i="8"/>
  <c r="CD12" i="2"/>
  <c r="CD21" i="2"/>
  <c r="AE12" i="2"/>
  <c r="AE14" i="2"/>
  <c r="CF12" i="8"/>
  <c r="CF32" i="8"/>
  <c r="Q12" i="8"/>
  <c r="Q32" i="8"/>
  <c r="E20" i="2"/>
  <c r="E19" i="2"/>
  <c r="E21" i="2" s="1"/>
  <c r="AB10" i="169"/>
  <c r="AB13" i="169" s="1"/>
  <c r="AB11" i="121"/>
  <c r="AB14" i="121" s="1"/>
  <c r="AF20" i="2"/>
  <c r="AB10" i="162"/>
  <c r="AB13" i="162" s="1"/>
  <c r="AB10" i="158"/>
  <c r="AB13" i="158" s="1"/>
  <c r="AF19" i="2"/>
  <c r="AF21" i="2" s="1"/>
  <c r="K24" i="121"/>
  <c r="AX13" i="158"/>
  <c r="AK23" i="158"/>
  <c r="AK14" i="158"/>
  <c r="EO11" i="8"/>
  <c r="DR12" i="8"/>
  <c r="EP11" i="8" s="1"/>
  <c r="EO47" i="8"/>
  <c r="DR47" i="8"/>
  <c r="EP47" i="8" s="1"/>
  <c r="AV13" i="158"/>
  <c r="DE32" i="8"/>
  <c r="DE12" i="8"/>
  <c r="CK12" i="8"/>
  <c r="CK32" i="8"/>
  <c r="BU32" i="8"/>
  <c r="BU12" i="8"/>
  <c r="BB32" i="8"/>
  <c r="BB12" i="8"/>
  <c r="AP32" i="8"/>
  <c r="AP12" i="8"/>
  <c r="Z32" i="8"/>
  <c r="Z12" i="8"/>
  <c r="J32" i="8"/>
  <c r="J12" i="8"/>
  <c r="CL21" i="2"/>
  <c r="CL12" i="2"/>
  <c r="BV21" i="2"/>
  <c r="BV12" i="2"/>
  <c r="BC21" i="2"/>
  <c r="BC12" i="2"/>
  <c r="AM12" i="2"/>
  <c r="AM14" i="2"/>
  <c r="W12" i="2"/>
  <c r="W14" i="2"/>
  <c r="G12" i="2"/>
  <c r="G14" i="2"/>
  <c r="DQ54" i="8"/>
  <c r="DQ37" i="8"/>
  <c r="EO37" i="8" s="1"/>
  <c r="EN37" i="8"/>
  <c r="DO111" i="8"/>
  <c r="EM111" i="8" s="1"/>
  <c r="EM105" i="8"/>
  <c r="DR13" i="8"/>
  <c r="EP12" i="8" s="1"/>
  <c r="EO12" i="8"/>
  <c r="DH12" i="8"/>
  <c r="DH32" i="8"/>
  <c r="CN32" i="8"/>
  <c r="CN12" i="8"/>
  <c r="BX12" i="8"/>
  <c r="BX32" i="8"/>
  <c r="BE12" i="8"/>
  <c r="BE32" i="8"/>
  <c r="AO12" i="8"/>
  <c r="AO32" i="8"/>
  <c r="Y12" i="8"/>
  <c r="Y32" i="8"/>
  <c r="I12" i="8"/>
  <c r="I32" i="8"/>
  <c r="DQ28" i="8"/>
  <c r="DR28" i="8" s="1"/>
  <c r="EO75" i="8"/>
  <c r="DR75" i="8"/>
  <c r="EP75" i="8" s="1"/>
  <c r="DR49" i="8"/>
  <c r="EP49" i="8" s="1"/>
  <c r="EO49" i="8"/>
  <c r="CI71" i="118"/>
  <c r="CI11" i="118"/>
  <c r="CB71" i="118"/>
  <c r="CB11" i="118"/>
  <c r="BX20" i="2"/>
  <c r="BX21" i="2"/>
  <c r="H11" i="121"/>
  <c r="H14" i="121" s="1"/>
  <c r="H10" i="169"/>
  <c r="H13" i="169" s="1"/>
  <c r="H10" i="162"/>
  <c r="H13" i="162" s="1"/>
  <c r="L20" i="2"/>
  <c r="H10" i="158"/>
  <c r="H13" i="158" s="1"/>
  <c r="L19" i="2"/>
  <c r="L21" i="2" s="1"/>
  <c r="CK21" i="2"/>
  <c r="U11" i="121"/>
  <c r="U14" i="121" s="1"/>
  <c r="U10" i="169"/>
  <c r="U13" i="169" s="1"/>
  <c r="U10" i="162"/>
  <c r="U13" i="162" s="1"/>
  <c r="U10" i="158"/>
  <c r="U13" i="158" s="1"/>
  <c r="Y20" i="2"/>
  <c r="Y19" i="2"/>
  <c r="Y21" i="2" s="1"/>
  <c r="CH71" i="118"/>
  <c r="CH11" i="118"/>
  <c r="CA71" i="118"/>
  <c r="CA11" i="118"/>
  <c r="Q11" i="121"/>
  <c r="Q14" i="121" s="1"/>
  <c r="Q10" i="169"/>
  <c r="Q13" i="169" s="1"/>
  <c r="Q10" i="162"/>
  <c r="Q13" i="162" s="1"/>
  <c r="Q10" i="158"/>
  <c r="Q13" i="158" s="1"/>
  <c r="U20" i="2"/>
  <c r="U19" i="2"/>
  <c r="U21" i="2" s="1"/>
  <c r="BW21" i="2"/>
  <c r="AR10" i="169"/>
  <c r="AR13" i="169" s="1"/>
  <c r="AR10" i="162"/>
  <c r="AR13" i="162" s="1"/>
  <c r="AV20" i="2"/>
  <c r="AR10" i="158"/>
  <c r="AR13" i="158" s="1"/>
  <c r="AV19" i="2"/>
  <c r="AV21" i="2" s="1"/>
  <c r="T10" i="169"/>
  <c r="T13" i="169" s="1"/>
  <c r="T11" i="121"/>
  <c r="T14" i="121" s="1"/>
  <c r="T10" i="162"/>
  <c r="T13" i="162" s="1"/>
  <c r="T10" i="158"/>
  <c r="T13" i="158" s="1"/>
  <c r="X20" i="2"/>
  <c r="X19" i="2"/>
  <c r="X21" i="2" s="1"/>
  <c r="EO51" i="8"/>
  <c r="DR51" i="8"/>
  <c r="EP51" i="8" s="1"/>
  <c r="F11" i="121"/>
  <c r="F14" i="121" s="1"/>
  <c r="F10" i="169"/>
  <c r="F13" i="169" s="1"/>
  <c r="F10" i="162"/>
  <c r="F13" i="162" s="1"/>
  <c r="F10" i="158"/>
  <c r="F13" i="158" s="1"/>
  <c r="J19" i="2"/>
  <c r="J21" i="2" s="1"/>
  <c r="J20" i="2"/>
  <c r="M11" i="121"/>
  <c r="M14" i="121" s="1"/>
  <c r="M10" i="162"/>
  <c r="M13" i="162" s="1"/>
  <c r="M10" i="158"/>
  <c r="M13" i="158" s="1"/>
  <c r="M10" i="169"/>
  <c r="M13" i="169" s="1"/>
  <c r="Q20" i="2"/>
  <c r="Q19" i="2"/>
  <c r="Q21" i="2" s="1"/>
  <c r="L24" i="121"/>
  <c r="M23" i="121"/>
  <c r="CC32" i="8"/>
  <c r="CC12" i="8"/>
  <c r="BK12" i="2"/>
  <c r="BK21" i="2"/>
  <c r="O12" i="2"/>
  <c r="O14" i="2"/>
  <c r="CZ12" i="8"/>
  <c r="CZ32" i="8"/>
  <c r="AG12" i="8"/>
  <c r="AG32" i="8"/>
  <c r="BR71" i="118"/>
  <c r="BR11" i="118"/>
  <c r="CQ71" i="118"/>
  <c r="CQ11" i="118"/>
  <c r="E11" i="121"/>
  <c r="E14" i="121" s="1"/>
  <c r="E10" i="169"/>
  <c r="E13" i="169" s="1"/>
  <c r="E10" i="162"/>
  <c r="E13" i="162" s="1"/>
  <c r="I20" i="2"/>
  <c r="I19" i="2"/>
  <c r="I21" i="2" s="1"/>
  <c r="E10" i="158"/>
  <c r="E13" i="158" s="1"/>
  <c r="AL10" i="169"/>
  <c r="AL13" i="169" s="1"/>
  <c r="AL10" i="158"/>
  <c r="AL13" i="158" s="1"/>
  <c r="AP19" i="2"/>
  <c r="AP21" i="2" s="1"/>
  <c r="AL10" i="162"/>
  <c r="AL13" i="162" s="1"/>
  <c r="AP20" i="2"/>
  <c r="J24" i="121"/>
  <c r="EO74" i="8"/>
  <c r="DR74" i="8"/>
  <c r="EP74" i="8" s="1"/>
  <c r="I24" i="121"/>
  <c r="O25" i="169"/>
  <c r="EO71" i="8"/>
  <c r="DR71" i="8"/>
  <c r="EP71" i="8" s="1"/>
  <c r="DJ32" i="8"/>
  <c r="DJ12" i="8"/>
  <c r="DQ36" i="8"/>
  <c r="EO36" i="8" s="1"/>
  <c r="EN36" i="8"/>
  <c r="DR14" i="8"/>
  <c r="EP13" i="8" s="1"/>
  <c r="EO13" i="8"/>
  <c r="DA32" i="8"/>
  <c r="DA12" i="8"/>
  <c r="CG32" i="8"/>
  <c r="CG12" i="8"/>
  <c r="BQ32" i="8"/>
  <c r="BQ12" i="8"/>
  <c r="DO15" i="8"/>
  <c r="DQ15" i="8" s="1"/>
  <c r="EM7" i="8"/>
  <c r="AL32" i="8"/>
  <c r="AL12" i="8"/>
  <c r="V32" i="8"/>
  <c r="V12" i="8"/>
  <c r="F32" i="8"/>
  <c r="F12" i="8"/>
  <c r="BA13" i="162"/>
  <c r="CH21" i="2"/>
  <c r="CH12" i="2"/>
  <c r="BR21" i="2"/>
  <c r="BR12" i="2"/>
  <c r="AY21" i="2"/>
  <c r="AY12" i="2"/>
  <c r="AI12" i="2"/>
  <c r="AI14" i="2"/>
  <c r="S12" i="2"/>
  <c r="S14" i="2"/>
  <c r="C12" i="2"/>
  <c r="C14" i="2"/>
  <c r="DP16" i="8"/>
  <c r="EN14" i="8"/>
  <c r="DR48" i="8"/>
  <c r="EP48" i="8" s="1"/>
  <c r="EO48" i="8"/>
  <c r="DD32" i="8"/>
  <c r="DD12" i="8"/>
  <c r="CJ12" i="8"/>
  <c r="CJ32" i="8"/>
  <c r="BT12" i="8"/>
  <c r="BT32" i="8"/>
  <c r="BA12" i="8"/>
  <c r="BA32" i="8"/>
  <c r="AK12" i="8"/>
  <c r="AK32" i="8"/>
  <c r="U12" i="8"/>
  <c r="U32" i="8"/>
  <c r="E12" i="8"/>
  <c r="E32" i="8"/>
  <c r="BD13" i="158"/>
  <c r="AZ13" i="162"/>
  <c r="EN39" i="8"/>
  <c r="DQ39" i="8"/>
  <c r="DP41" i="8"/>
  <c r="BS71" i="118"/>
  <c r="BS11" i="118"/>
  <c r="CR71" i="118"/>
  <c r="CR11" i="118"/>
  <c r="BX71" i="118"/>
  <c r="BX11" i="118"/>
  <c r="BQ21" i="2"/>
  <c r="J11" i="121"/>
  <c r="J14" i="121" s="1"/>
  <c r="J10" i="169"/>
  <c r="J13" i="169" s="1"/>
  <c r="J10" i="158"/>
  <c r="J13" i="158" s="1"/>
  <c r="N19" i="2"/>
  <c r="N21" i="2" s="1"/>
  <c r="J10" i="162"/>
  <c r="J13" i="162" s="1"/>
  <c r="N20" i="2"/>
  <c r="D20" i="2"/>
  <c r="D19" i="2"/>
  <c r="D21" i="2" s="1"/>
  <c r="BV71" i="118"/>
  <c r="BV11" i="118"/>
  <c r="BW71" i="118"/>
  <c r="BW11" i="118"/>
  <c r="BC13" i="158"/>
  <c r="X11" i="121"/>
  <c r="X14" i="121" s="1"/>
  <c r="X10" i="169"/>
  <c r="X13" i="169" s="1"/>
  <c r="X10" i="162"/>
  <c r="X13" i="162" s="1"/>
  <c r="AB20" i="2"/>
  <c r="X10" i="158"/>
  <c r="X13" i="158" s="1"/>
  <c r="AB19" i="2"/>
  <c r="AB21" i="2" s="1"/>
  <c r="Y11" i="121"/>
  <c r="Y14" i="121" s="1"/>
  <c r="Y10" i="169"/>
  <c r="Y13" i="169" s="1"/>
  <c r="Y10" i="162"/>
  <c r="Y13" i="162" s="1"/>
  <c r="Y10" i="158"/>
  <c r="Y13" i="158" s="1"/>
  <c r="AC20" i="2"/>
  <c r="AC19" i="2"/>
  <c r="AC21" i="2" s="1"/>
  <c r="AN13" i="158"/>
  <c r="AN13" i="169"/>
  <c r="V11" i="121"/>
  <c r="V14" i="121" s="1"/>
  <c r="V10" i="169"/>
  <c r="V13" i="169" s="1"/>
  <c r="V10" i="158"/>
  <c r="V13" i="158" s="1"/>
  <c r="Z19" i="2"/>
  <c r="Z21" i="2" s="1"/>
  <c r="V10" i="162"/>
  <c r="V13" i="162" s="1"/>
  <c r="Z20" i="2"/>
  <c r="CM21" i="2"/>
  <c r="AJ10" i="169"/>
  <c r="AJ13" i="169" s="1"/>
  <c r="AJ11" i="121"/>
  <c r="AJ14" i="121" s="1"/>
  <c r="AJ10" i="158"/>
  <c r="AJ13" i="158" s="1"/>
  <c r="AN20" i="2"/>
  <c r="AJ10" i="162"/>
  <c r="AJ13" i="162" s="1"/>
  <c r="AN19" i="2"/>
  <c r="AN21" i="2" s="1"/>
  <c r="N13" i="162"/>
  <c r="BU21" i="2"/>
  <c r="AC11" i="121"/>
  <c r="AC14" i="121" s="1"/>
  <c r="AC10" i="162"/>
  <c r="AC13" i="162" s="1"/>
  <c r="AC10" i="169"/>
  <c r="AC13" i="169" s="1"/>
  <c r="AC10" i="158"/>
  <c r="AC13" i="158" s="1"/>
  <c r="AG20" i="2"/>
  <c r="AG19" i="2"/>
  <c r="AG21" i="2" s="1"/>
  <c r="D10" i="169"/>
  <c r="D13" i="169" s="1"/>
  <c r="D11" i="121"/>
  <c r="D14" i="121" s="1"/>
  <c r="D10" i="162"/>
  <c r="D13" i="162" s="1"/>
  <c r="D10" i="158"/>
  <c r="D13" i="158" s="1"/>
  <c r="F19" i="2"/>
  <c r="F21" i="2" s="1"/>
  <c r="F20" i="2"/>
  <c r="EN35" i="8" l="1"/>
  <c r="DQ35" i="8"/>
  <c r="DR15" i="8"/>
  <c r="EP14" i="8" s="1"/>
  <c r="EO14" i="8"/>
  <c r="EN40" i="8"/>
  <c r="DQ41" i="8"/>
  <c r="C20" i="2"/>
  <c r="C19" i="2"/>
  <c r="C21" i="2" s="1"/>
  <c r="DR54" i="8"/>
  <c r="EP54" i="8" s="1"/>
  <c r="EO54" i="8"/>
  <c r="S10" i="169"/>
  <c r="S13" i="169" s="1"/>
  <c r="S11" i="121"/>
  <c r="S14" i="121" s="1"/>
  <c r="S10" i="162"/>
  <c r="S13" i="162" s="1"/>
  <c r="S10" i="158"/>
  <c r="S13" i="158" s="1"/>
  <c r="W20" i="2"/>
  <c r="W19" i="2"/>
  <c r="W21" i="2" s="1"/>
  <c r="G11" i="121"/>
  <c r="G14" i="121" s="1"/>
  <c r="G10" i="169"/>
  <c r="G13" i="169" s="1"/>
  <c r="G10" i="158"/>
  <c r="G13" i="158" s="1"/>
  <c r="G10" i="162"/>
  <c r="G13" i="162" s="1"/>
  <c r="K20" i="2"/>
  <c r="K19" i="2"/>
  <c r="K21" i="2" s="1"/>
  <c r="DR70" i="8"/>
  <c r="EP70" i="8" s="1"/>
  <c r="EO70" i="8"/>
  <c r="AQ10" i="169"/>
  <c r="AQ13" i="169" s="1"/>
  <c r="AQ10" i="162"/>
  <c r="AQ13" i="162" s="1"/>
  <c r="AQ10" i="158"/>
  <c r="AQ13" i="158" s="1"/>
  <c r="AU19" i="2"/>
  <c r="AU21" i="2" s="1"/>
  <c r="AU20" i="2"/>
  <c r="EO39" i="8"/>
  <c r="DR39" i="8"/>
  <c r="EP39" i="8" s="1"/>
  <c r="K10" i="169"/>
  <c r="K13" i="169" s="1"/>
  <c r="K11" i="121"/>
  <c r="K14" i="121" s="1"/>
  <c r="K10" i="162"/>
  <c r="K13" i="162" s="1"/>
  <c r="K10" i="158"/>
  <c r="K13" i="158" s="1"/>
  <c r="O19" i="2"/>
  <c r="O21" i="2" s="1"/>
  <c r="O20" i="2"/>
  <c r="G20" i="2"/>
  <c r="G19" i="2"/>
  <c r="G21" i="2" s="1"/>
  <c r="AE11" i="121"/>
  <c r="AE14" i="121" s="1"/>
  <c r="AE10" i="169"/>
  <c r="AE13" i="169" s="1"/>
  <c r="AE10" i="162"/>
  <c r="AE13" i="162" s="1"/>
  <c r="AE10" i="158"/>
  <c r="AE13" i="158" s="1"/>
  <c r="AI20" i="2"/>
  <c r="AI19" i="2"/>
  <c r="AI21" i="2" s="1"/>
  <c r="AA10" i="169"/>
  <c r="AA13" i="169" s="1"/>
  <c r="AA11" i="121"/>
  <c r="AA14" i="121" s="1"/>
  <c r="AA10" i="162"/>
  <c r="AA13" i="162" s="1"/>
  <c r="AE19" i="2"/>
  <c r="AE21" i="2" s="1"/>
  <c r="AA10" i="158"/>
  <c r="AA13" i="158" s="1"/>
  <c r="AE20" i="2"/>
  <c r="AM10" i="169"/>
  <c r="AM13" i="169" s="1"/>
  <c r="AM10" i="162"/>
  <c r="AM13" i="162" s="1"/>
  <c r="AM10" i="158"/>
  <c r="AM13" i="158" s="1"/>
  <c r="AQ20" i="2"/>
  <c r="AQ19" i="2"/>
  <c r="AQ21" i="2" s="1"/>
  <c r="EM76" i="8"/>
  <c r="DQ76" i="8"/>
  <c r="O11" i="121"/>
  <c r="O14" i="121" s="1"/>
  <c r="O10" i="169"/>
  <c r="O13" i="169" s="1"/>
  <c r="O10" i="158"/>
  <c r="O13" i="158" s="1"/>
  <c r="O10" i="162"/>
  <c r="O13" i="162" s="1"/>
  <c r="S20" i="2"/>
  <c r="S19" i="2"/>
  <c r="S21" i="2" s="1"/>
  <c r="DO16" i="8"/>
  <c r="EM14" i="8"/>
  <c r="N23" i="121"/>
  <c r="M24" i="121"/>
  <c r="AI10" i="169"/>
  <c r="AI13" i="169" s="1"/>
  <c r="AI11" i="121"/>
  <c r="AI14" i="121" s="1"/>
  <c r="AI10" i="162"/>
  <c r="AI13" i="162" s="1"/>
  <c r="AI10" i="158"/>
  <c r="AI13" i="158" s="1"/>
  <c r="AM20" i="2"/>
  <c r="AM19" i="2"/>
  <c r="AM21" i="2" s="1"/>
  <c r="W11" i="121"/>
  <c r="W14" i="121" s="1"/>
  <c r="W10" i="169"/>
  <c r="W13" i="169" s="1"/>
  <c r="W10" i="162"/>
  <c r="W13" i="162" s="1"/>
  <c r="AA20" i="2"/>
  <c r="W10" i="158"/>
  <c r="W13" i="158" s="1"/>
  <c r="AA19" i="2"/>
  <c r="AA21" i="2" s="1"/>
  <c r="EO73" i="8"/>
  <c r="DR73" i="8"/>
  <c r="EP73" i="8" s="1"/>
  <c r="EO35" i="8" l="1"/>
  <c r="DR35" i="8"/>
  <c r="EP35" i="8" s="1"/>
  <c r="DR76" i="8"/>
  <c r="EP76" i="8" s="1"/>
  <c r="EO76" i="8"/>
  <c r="O23" i="121"/>
  <c r="N24" i="121"/>
  <c r="DR41" i="8"/>
  <c r="EP40" i="8" s="1"/>
  <c r="EO40" i="8"/>
  <c r="P23" i="121" l="1"/>
  <c r="O24" i="121"/>
  <c r="Q23" i="121" l="1"/>
  <c r="Q24" i="121" s="1"/>
  <c r="P24" i="121"/>
</calcChain>
</file>

<file path=xl/comments1.xml><?xml version="1.0" encoding="utf-8"?>
<comments xmlns="http://schemas.openxmlformats.org/spreadsheetml/2006/main">
  <authors>
    <author>MATUROT NETMARUEKEE</author>
  </authors>
  <commentList>
    <comment ref="BO113" authorId="0" shapeId="0">
      <text>
        <r>
          <rPr>
            <b/>
            <sz val="9"/>
            <color indexed="81"/>
            <rFont val="Tahoma"/>
            <family val="2"/>
          </rPr>
          <t>MATUROT NETMARUEKEE:</t>
        </r>
        <r>
          <rPr>
            <sz val="9"/>
            <color indexed="81"/>
            <rFont val="Tahoma"/>
            <family val="2"/>
          </rPr>
          <t xml:space="preserve">
Only GSP Product
</t>
        </r>
      </text>
    </comment>
    <comment ref="BP127" authorId="0" shapeId="0">
      <text>
        <r>
          <rPr>
            <b/>
            <sz val="9"/>
            <color indexed="81"/>
            <rFont val="Tahoma"/>
            <family val="2"/>
          </rPr>
          <t>MATUROT NETMARUEKEE
มีสองปริมาณ จาก GSP และ PTTGC
อันนี้ เฉพาะ GSP</t>
        </r>
      </text>
    </comment>
    <comment ref="BP150" authorId="0" shapeId="0">
      <text>
        <r>
          <rPr>
            <b/>
            <sz val="9"/>
            <color indexed="81"/>
            <rFont val="Tahoma"/>
            <family val="2"/>
          </rPr>
          <t>MATUROT NETMARUEKEE
มีสองปริมาณ จาก GSP และ PTTGC
อันนี้ เฉพาะ GSP</t>
        </r>
      </text>
    </comment>
  </commentList>
</comments>
</file>

<file path=xl/comments2.xml><?xml version="1.0" encoding="utf-8"?>
<comments xmlns="http://schemas.openxmlformats.org/spreadsheetml/2006/main">
  <authors>
    <author>SAOWANI DETJAREANSRI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SAOWANI DETJAREANSRI:</t>
        </r>
        <r>
          <rPr>
            <sz val="9"/>
            <color indexed="81"/>
            <rFont val="Tahoma"/>
            <family val="2"/>
          </rPr>
          <t xml:space="preserve">
GSP6 TA 15 Days</t>
        </r>
      </text>
    </comment>
  </commentList>
</comments>
</file>

<file path=xl/sharedStrings.xml><?xml version="1.0" encoding="utf-8"?>
<sst xmlns="http://schemas.openxmlformats.org/spreadsheetml/2006/main" count="2778" uniqueCount="516">
  <si>
    <t>3) แผนความสามารถการผลิต</t>
  </si>
  <si>
    <t>ปี</t>
  </si>
  <si>
    <t xml:space="preserve">     Ethane (KTON)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</si>
  <si>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</si>
  <si>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</si>
  <si>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</si>
  <si>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</si>
  <si>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</si>
  <si>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</si>
  <si>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</si>
  <si>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</si>
  <si>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</si>
  <si>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</si>
  <si>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</si>
  <si>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</si>
  <si>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</si>
  <si>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>TOTAL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</si>
  <si>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</si>
  <si>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</si>
  <si>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</si>
  <si>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</si>
  <si>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</si>
  <si>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</si>
  <si>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</si>
  <si>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</si>
  <si>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</si>
  <si>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</si>
  <si>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</si>
  <si>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</si>
  <si>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</si>
  <si>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Remark : </t>
  </si>
  <si>
    <t xml:space="preserve">Assumption </t>
  </si>
  <si>
    <t xml:space="preserve">10-14 Mar 17: GSP Run AGRU 1 Train  &amp; GSP3 High CO2 Mode due to PTT PE TD 5days </t>
  </si>
  <si>
    <t>(ADD) 12 - 17 Apr: Reduce feed Gas and Stop RGC due to less demand gas onshore from Songkran Festival and Control WI 1320</t>
  </si>
  <si>
    <t>05 Jul - 02 Aug 17:  GSP5 SD 20 days + TD 9 days for inspect WHRU + Change SGC + Repair AGRU Column + Project</t>
  </si>
  <si>
    <t>14 - 28 Aug 17:  GSP6 SD 15 D for Change Tube Bundle &amp; Project</t>
  </si>
  <si>
    <t xml:space="preserve">DATE : </t>
  </si>
  <si>
    <t>GSP 1</t>
  </si>
  <si>
    <t>GSP 2</t>
  </si>
  <si>
    <t>GSP 3</t>
  </si>
  <si>
    <t>GSP 5</t>
  </si>
  <si>
    <t>ESP</t>
  </si>
  <si>
    <t>GSP 6</t>
  </si>
  <si>
    <t>GSP Production</t>
  </si>
  <si>
    <t>Total</t>
  </si>
  <si>
    <t>C2 (KT/Month)</t>
  </si>
  <si>
    <t>C2 (T/hr.)</t>
  </si>
  <si>
    <t>Demand</t>
  </si>
  <si>
    <t>PTTGC I-1</t>
  </si>
  <si>
    <t>PTTGC I-4</t>
  </si>
  <si>
    <t>PTTPE</t>
  </si>
  <si>
    <t>PTTPE GSP5</t>
  </si>
  <si>
    <t>PTTPE supplement C2</t>
  </si>
  <si>
    <t>C2 Low CO2</t>
  </si>
  <si>
    <t>C2 High CO2</t>
  </si>
  <si>
    <t>Balance</t>
  </si>
  <si>
    <t>Plan</t>
  </si>
  <si>
    <t>Actual</t>
  </si>
  <si>
    <t>C3/LPG (KT/Month)</t>
  </si>
  <si>
    <t>C3/LPG (Ton/day)</t>
  </si>
  <si>
    <t>C2 (Ton/hr.)</t>
  </si>
  <si>
    <t>GSP4</t>
  </si>
  <si>
    <t>Total GSP RY</t>
  </si>
  <si>
    <t>Total GSP RY + KHM</t>
  </si>
  <si>
    <t>LPG</t>
  </si>
  <si>
    <t>NGL</t>
  </si>
  <si>
    <t>Kton</t>
  </si>
  <si>
    <t>Km3</t>
  </si>
  <si>
    <t>C3 - PTTGC I-1</t>
  </si>
  <si>
    <t>LPG - PTTGC I-4</t>
  </si>
  <si>
    <t>LPG - MOC</t>
  </si>
  <si>
    <t>LPG - ROC</t>
  </si>
  <si>
    <t>C3 - HMC</t>
  </si>
  <si>
    <t>C3 - PTTAC</t>
  </si>
  <si>
    <t>C3/LPG - PTTGC</t>
  </si>
  <si>
    <t>GSP KHM Production</t>
  </si>
  <si>
    <t>GSP RY Production</t>
  </si>
  <si>
    <t>GSP RY + KHM Production</t>
  </si>
  <si>
    <t>C3</t>
  </si>
  <si>
    <t>Ton</t>
  </si>
  <si>
    <t>C4</t>
  </si>
  <si>
    <t>Total GSPY</t>
  </si>
  <si>
    <t>TOTAL C3LPG RY</t>
  </si>
  <si>
    <t>GSP 4</t>
  </si>
  <si>
    <t>NGL (Km3/Month)</t>
  </si>
  <si>
    <t>NGL (m3/day)</t>
  </si>
  <si>
    <t>Stab</t>
  </si>
  <si>
    <t>PTTGC</t>
  </si>
  <si>
    <t>ROC</t>
  </si>
  <si>
    <t>ALT</t>
  </si>
  <si>
    <t>Export</t>
  </si>
  <si>
    <t>SPRC</t>
  </si>
  <si>
    <t>M3</t>
  </si>
  <si>
    <t>Stab (GSM)</t>
  </si>
  <si>
    <t xml:space="preserve">NGL  </t>
  </si>
  <si>
    <t>(M3)</t>
  </si>
  <si>
    <t>Veerasuwan</t>
  </si>
  <si>
    <t>Pentane (KT/Month)</t>
  </si>
  <si>
    <t>Pentane ton</t>
  </si>
  <si>
    <t>GSP6</t>
  </si>
  <si>
    <t>เรียน  ผจ.กผ., ผจ.วบ.</t>
  </si>
  <si>
    <t>เลขที่</t>
  </si>
  <si>
    <t>สำเนา : ผจ.ทผก., ผจ.ยขก.</t>
  </si>
  <si>
    <t>วันที่</t>
  </si>
  <si>
    <t>รับรองโดย</t>
  </si>
  <si>
    <t>(นางสาวเสาวนีย์ เดชเจริญสี)</t>
  </si>
  <si>
    <t>พนักงานวิเคราะห์และวางแผน</t>
  </si>
  <si>
    <t>YEAR</t>
  </si>
  <si>
    <t>ลูกค้า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</si>
  <si>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</si>
  <si>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</si>
  <si>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</si>
  <si>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</si>
  <si>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</si>
  <si>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</si>
  <si>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</si>
  <si>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</si>
  <si>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</si>
  <si>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</si>
  <si>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</si>
  <si>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OCT</t>
  </si>
  <si>
    <t>HMC</t>
  </si>
  <si>
    <t>PTTAC</t>
  </si>
  <si>
    <t>SAKC</t>
  </si>
  <si>
    <t>AIR LIQUIDE  (ALT)</t>
  </si>
  <si>
    <t>KHANOM to Singapore (Export)</t>
  </si>
  <si>
    <t>KHANOM to SPRC</t>
  </si>
  <si>
    <t>Export at PTT TANK</t>
  </si>
  <si>
    <t>Export at MT</t>
  </si>
  <si>
    <t>เรียน  ผจ.กผ.</t>
  </si>
  <si>
    <t>การปรับเปลี่ยนแผนการจำหน่ายผลิตภัณฑ์</t>
  </si>
  <si>
    <t>แผนเดิม</t>
  </si>
  <si>
    <t>แผนใหม่</t>
  </si>
  <si>
    <t>หมายเหตุ</t>
  </si>
  <si>
    <t>8.1 GSP Supply</t>
  </si>
  <si>
    <t>Unit: KM3</t>
  </si>
  <si>
    <t>Diff</t>
  </si>
  <si>
    <t xml:space="preserve">STAB </t>
  </si>
  <si>
    <t>Ex GSP4</t>
  </si>
  <si>
    <t>8.2 Demand</t>
  </si>
  <si>
    <t>8.3 GSP Supply</t>
  </si>
  <si>
    <t>Estimate</t>
  </si>
  <si>
    <t>8.6 Demand</t>
  </si>
  <si>
    <t xml:space="preserve">26 Mar- 03 Apr 17: GSP stop ERU due to PTTGC TD 9 days </t>
  </si>
  <si>
    <t>แก้ไขครั้งที่ 1</t>
  </si>
  <si>
    <t>(ADD) 11 - 17 Apr: Reduce feed Gas and Stop RGC due to less demand gas onshore from Songkran Festival and Control WI 1320</t>
  </si>
  <si>
    <t xml:space="preserve"> 30 May-01 Jun GSP6 : emergency shutdown and maintenance for solving Reboiler Gas leak</t>
  </si>
  <si>
    <t>01 Jun : GSP5 Reduce Feed for monitoring Moisture dew point</t>
  </si>
  <si>
    <t>06 Jun :  GSP2 total Shutown during 08.00am-08.00pm for solving High Temp. enclosure at Sales Gas Compressor area</t>
  </si>
  <si>
    <t>3-17 Sep 17:  GSP6SD 15days for  change Tube Bundle at reboiler and Inlet feed gas chiller</t>
  </si>
  <si>
    <t xml:space="preserve">12-14 Aug all GSPs reduce feed gas due to low  demand from power plant on Mother Day </t>
  </si>
  <si>
    <t xml:space="preserve">12-13 Aug alGSPs reduce feed gas due to low  demand from power plant on Mother Day </t>
  </si>
  <si>
    <t xml:space="preserve">03-04 Sep 17: GSP1 and GSP6 reduce feed gas due to control C3/LPG inventory not over 85% by law, this is because of Domestic demand drop </t>
  </si>
  <si>
    <t>05-19 Sep 17:  GSP6 SD 15days for  change Tube Bundle at reboiler and Inlet feed gas chiller</t>
  </si>
  <si>
    <t>25-30 Dec-17 Reduce Feed Gas due to low demand from Power plant ang control WI (New Year Festival)</t>
  </si>
  <si>
    <t>(นายเกรียงไกร โพธิอภิญาณวิสุทธิ์)</t>
  </si>
  <si>
    <t>26-31 Dec-17 Reduce Feed Gas due to low demand from Power plant ang control WI (New Year Festival)</t>
  </si>
  <si>
    <t>24-31 Dec-17 Reduce Feed Gas due to low demand from Power plant ang control WI (New Year Festival)</t>
  </si>
  <si>
    <t>5 Dec 17 GSP 1 Reduce Feed due to low demand from Powerplant during Father Day</t>
  </si>
  <si>
    <t>24Dec17 - 4 Jan18  Reduce Feed Gas due to low demand from Power plant ang control WI (New Year Festival)</t>
  </si>
  <si>
    <t xml:space="preserve">15 -30 Mar 18 (16 Days) Major TA6 GSP#2 </t>
  </si>
  <si>
    <t>1-4 Jan-18 Reduce Feed Gas due to low demand from Power plant ang control WI (New Year Festival)</t>
  </si>
  <si>
    <t>5-10 Jan 18 GSP 1 Reduce Feed due to lack of supply gas to GSP</t>
  </si>
  <si>
    <t>แก้ manual</t>
  </si>
  <si>
    <t>01-05 Feb : Ethane supply rate = 280 t/hr due to GSP6 Dehydration Problem</t>
  </si>
  <si>
    <t>06-07 Feb: GSP6 SD to solve dehydration problem</t>
  </si>
  <si>
    <t>12-16 Apr: Tentative GSP6 TD due to less demand gas onshore from Songkran Festival and Control WI 1320</t>
  </si>
  <si>
    <t>15-26 Feb: GSP1 TD due to PTTGC Downstream Plant Emergency SD (12 Days)</t>
  </si>
  <si>
    <t>12-16 Apr: Tentative GSP1,6 TD due to less demand gas onshore from Songkran Festival and Control WI 1320</t>
  </si>
  <si>
    <t>เม.ย.</t>
  </si>
  <si>
    <t>12-16 Apr: Tentative GSP1,ESPComplex, GSP5 TD due to less demand gas onshore from Songkran Festival and Control WI 1320</t>
  </si>
  <si>
    <t>พ.ค.</t>
  </si>
  <si>
    <t>5-14 Sep 2018 : GSP6 Reduce feed 50% for changing Sales Gas Compressor unit B and inspect WHRU by law</t>
  </si>
  <si>
    <t>18 Sep -5 Oct 2018 : GSP3 Major TA</t>
  </si>
  <si>
    <t xml:space="preserve">7-10 Jul 2018 : GSP6 Reduce Feed to 800MMSCFD due to Stop RGC Unit for tie in project
</t>
  </si>
  <si>
    <t>·      ปรับแผนวันที่ 1 - 6 สิงหาคม 2561 โรงแยกก๊าซฯ หน่วยที่ 5  ลดกำลังการผลิต 50% เพื่อแก้ไขปัญหาระบบ SCR</t>
  </si>
  <si>
    <t>28 Aug - 4 Sep 2018 : GSP1 Reduce feed 50% due to inventory high and stop Benfield Train#2 for fixing 2-701-LV002R and other Back log work</t>
  </si>
  <si>
    <t xml:space="preserve">30 Aug - 3 Sep 2018 : GSP5 Reduce feed 10% due to inventory high </t>
  </si>
  <si>
    <t>8 - 17 Oct : GSP5 TD 50 % for Inventory management and cleaning SCR catalyst (10 Days)</t>
  </si>
  <si>
    <t>18 - 27 Oct : GSP6 TD 15% due to Inventory high management (10 Days)</t>
  </si>
  <si>
    <t xml:space="preserve">Sep : ESP Shutdown 15 Days </t>
  </si>
  <si>
    <t>*แผนการผลิตเดือน ก.ย. - ธ.ค. 2561 อ้างอิงตามแผนการจัดส่งก๊าซฯ ตามแผน บจ.บจก. เดือน กันยายน Rev.0</t>
  </si>
  <si>
    <t>8.5 Supply</t>
  </si>
  <si>
    <t>8.4 Demand</t>
  </si>
  <si>
    <t>Sep 2019 : ESP Shutdown 15 Days  (Tentative)</t>
  </si>
  <si>
    <t xml:space="preserve">NGL production from stabilizer during Mar-Nov 2019 are assumed base on historical seasonal data </t>
  </si>
  <si>
    <t>1-22 Nov : GSP5 TD 50 % for Inventory management and cleaning SCR catalyst</t>
  </si>
  <si>
    <t xml:space="preserve">11 -31 Dec  GSP1 RF 50% for reparing Heat Exchanger at Benfeild train 2 </t>
  </si>
  <si>
    <t>31 Dec 18 - 2 Jan 19 : Reduce feed gas due to low demand from Power Plant and control Heating value (WI) on New Year Festival</t>
  </si>
  <si>
    <t>30 Jan - 15 Mar 2019 : GSP1 RF 12% for switching gas in pipeline 34" for new ECPP skid and BV#1 modification project</t>
  </si>
  <si>
    <t>9 - 28 May : GSP6 Turndown 50% 10 Days and turndown 20% 10 Days (Tentatve) for WHRS inspection and change SGC#A</t>
  </si>
  <si>
    <t xml:space="preserve">   ผจ.จจ.</t>
  </si>
  <si>
    <t>Export @MT</t>
  </si>
  <si>
    <t xml:space="preserve">NGL production from stabilizer during Mar-Dec 2019 are assumed base on historical seasonal data </t>
  </si>
  <si>
    <t xml:space="preserve">10 Dec - 18 Jan-19  GSP1 RF 50% for reparing Heat Exchanger at Benfeild train 2 </t>
  </si>
  <si>
    <t>3-11 Jan-19 GSP reduce Feed Gas due to gas production plateform at the Gulf of Thailand have to shutdown from the tropical storm  “PABUK” attack</t>
  </si>
  <si>
    <t>3-11 Jan-19 GSP3 operate High CO2 Mode to control WI to Power plant</t>
  </si>
  <si>
    <t>-</t>
  </si>
  <si>
    <t xml:space="preserve">10 Dec - 18 Jan 2019  GSP1 RF 50% for reparing Heat Exchanger at Benfeild train 2 </t>
  </si>
  <si>
    <t>9 - 28 May : GSP6 Turndown 50% 10 Days and turndown 20% 10 Days (Tentative) for WHRS inspection and change SGC#A</t>
  </si>
  <si>
    <t xml:space="preserve">Jun-19 : GSP6 Shutdown to tie in Tie in Hot oil from WHRS to LPG column project  </t>
  </si>
  <si>
    <t>15 Feb - 19 Mar 2019 : GSP1 RF 50% for reparing Heat Exchanger at Benfeild train 1</t>
  </si>
  <si>
    <t>9 - 28 May 2019 : GSP6 Turndown 50% 10 Days and turndown 20% 10 Days for WHRS inspection , GTG 8 and change SGC#A</t>
  </si>
  <si>
    <t xml:space="preserve">Jun-2019 : GSP6 Shutdown to tie in Tie in Hot oil from WHRS to LPG column project  </t>
  </si>
  <si>
    <t>C3 - GC I-1</t>
  </si>
  <si>
    <t>C3 - GC I-1 (SPOT)</t>
  </si>
  <si>
    <t>LPG - GC I-1</t>
  </si>
  <si>
    <t>LPG -GC I-4</t>
  </si>
  <si>
    <t>LPG - ROC (SPOT)</t>
  </si>
  <si>
    <t>Total Inside PTT Grp  (Ton)</t>
  </si>
  <si>
    <t>Total Outside PTT Grp  (Ton)</t>
  </si>
  <si>
    <t>Total Petrochem (Ton)</t>
  </si>
  <si>
    <t>C3 - Truck</t>
  </si>
  <si>
    <t>C3 - TPE (UNTAX Oil )</t>
  </si>
  <si>
    <t>C3 - TPE (GSP)</t>
  </si>
  <si>
    <t>LPG - MT_PTTOR</t>
  </si>
  <si>
    <t>LPG - MT_WP</t>
  </si>
  <si>
    <t>LPG - MT_PAP</t>
  </si>
  <si>
    <t>LPG - BRP_ PTTOR</t>
  </si>
  <si>
    <t>LPG - PTTTANK_Truck_PTTOR</t>
  </si>
  <si>
    <t>LPG - PTTTANK_ WP</t>
  </si>
  <si>
    <t>LPG - PTTTANK_ BCP</t>
  </si>
  <si>
    <t>LPG - PTTTANK_ ESSO</t>
  </si>
  <si>
    <t>LPG - PTTTANK_ PAP</t>
  </si>
  <si>
    <t>LPG - GSP KHM - PTTOR</t>
  </si>
  <si>
    <t xml:space="preserve">C3/LPG  Domestic (kg) </t>
  </si>
  <si>
    <t xml:space="preserve">C3/LPG  Domestic (Ton) </t>
  </si>
  <si>
    <t>C3/LPG ALL (Ton)</t>
  </si>
  <si>
    <r>
      <t xml:space="preserve">C3/LPG_Domestic
</t>
    </r>
    <r>
      <rPr>
        <b/>
        <i/>
        <sz val="11"/>
        <color theme="5"/>
        <rFont val="Arial"/>
        <family val="2"/>
      </rPr>
      <t>Only GSP Product</t>
    </r>
  </si>
  <si>
    <t>Propane (C3)</t>
  </si>
  <si>
    <t>KG</t>
  </si>
  <si>
    <t>TON</t>
  </si>
  <si>
    <t>C3/LPG_Petrochemical</t>
  </si>
  <si>
    <t>(Ton)</t>
  </si>
  <si>
    <t>TotalLPG GSP</t>
  </si>
  <si>
    <t>TotalC3 LPG GSP</t>
  </si>
  <si>
    <t>LPG - MT_SGP</t>
  </si>
  <si>
    <t>LPG - MOC (SPOT MOP'J)</t>
  </si>
  <si>
    <t>LPG - MOC (SPOT CP)</t>
  </si>
  <si>
    <t>SGP</t>
  </si>
  <si>
    <t>UGP</t>
  </si>
  <si>
    <t>GC I-4</t>
  </si>
  <si>
    <t>LPG - GC I-1 (SPOT)</t>
  </si>
  <si>
    <t>LPG - GC I-4 (SPOT)</t>
  </si>
  <si>
    <t>LPG - MT_BCP</t>
  </si>
  <si>
    <t>LPG - MT_ESSO</t>
  </si>
  <si>
    <t>LPG - MT_IRPC</t>
  </si>
  <si>
    <t>LPG - MT_UGP</t>
  </si>
  <si>
    <t>LPG - PTT Tank_PTTOR Vessel</t>
  </si>
  <si>
    <t>LPG - PTTTANK_ SGP</t>
  </si>
  <si>
    <t>LPG - PTTTANK_ IRPC</t>
  </si>
  <si>
    <t>LPG - PTTTANK_ UGP</t>
  </si>
  <si>
    <t>LPG - PTT Tank_PTTOR truck</t>
  </si>
  <si>
    <t>1. Ethane (KT)</t>
  </si>
  <si>
    <t>2. Propane / LPG (KT)</t>
  </si>
  <si>
    <t>4. PENTANE (KT)</t>
  </si>
  <si>
    <t>1-10 Oct :  GSP5 reduce feed gas for solving Sieve Bed A at Dehydration unit and Cleaning Selective Catalytic Reduction Unit (SCR) as below</t>
  </si>
  <si>
    <t>- 1-3 Oct GSP5 RF 27.5% for solving Sieve Bed A problem at Dehydration unit</t>
  </si>
  <si>
    <t>- 4-10 Oct GSP5 RF 50% for continuing solve sieve problem and cleaning SCR unit</t>
  </si>
  <si>
    <t>28 Dec 2019 - 2 Jan 2020  :  GSP1 Total shutdown for changing Sale Gas Compressue</t>
  </si>
  <si>
    <t xml:space="preserve">15 Jan - 3 Feb 2020 : GSP5 Major Turnaround 20 Days </t>
  </si>
  <si>
    <t xml:space="preserve">4 - 12 Feb 2020 : GSP5 TD 50% due to customer still in Major TA period </t>
  </si>
  <si>
    <t xml:space="preserve">May 2020 : GSP1 Major Turnaorund 25 Days </t>
  </si>
  <si>
    <t xml:space="preserve">Aug - Sep : GSP5 RF 12% for changing Reboiler at AGRU 8 Units </t>
  </si>
  <si>
    <t xml:space="preserve">Oct - Nov : GSP5 RF 12% for changing Reboiler at AGRU 8 Units </t>
  </si>
  <si>
    <t>Production on Sep-Nov based on composition plan from Natural Gas Logistics Management Division division on 26 Sep 2019</t>
  </si>
  <si>
    <t>WP</t>
  </si>
  <si>
    <t>IRPC</t>
  </si>
  <si>
    <t>Orchid</t>
  </si>
  <si>
    <t>NGL - PTTGC I-4</t>
  </si>
  <si>
    <t>NGL - PTTGC I-4 (SPOT)</t>
  </si>
  <si>
    <t>NGL - ROC</t>
  </si>
  <si>
    <t>NGL - ROC (SPOT)</t>
  </si>
  <si>
    <t>NGL-MOC</t>
  </si>
  <si>
    <t>NGL Export - MT</t>
  </si>
  <si>
    <t>NGL Export - PTTTANK</t>
  </si>
  <si>
    <t>NGL Export - GSP KHM</t>
  </si>
  <si>
    <t xml:space="preserve">June 2020 : GSP1 Major Turnaorund 25 Days </t>
  </si>
  <si>
    <t>27 Dec 2019 - 1 Jan 2020  :  GSP1 Total shutdown for changing Sale Gas Compressue during Low demand from power plant period</t>
  </si>
  <si>
    <t>8 - 13 Jan  GSP6 Reduce Feed 100 MMSCFD  for solving reboiler leakage at AGRU unit</t>
  </si>
  <si>
    <t>28 Dec 2019 - 4 Jan 2019 : GSPs reduce feed from High CO2 in feed gas from pipeline 34"</t>
  </si>
  <si>
    <t>31 Dec 2019 - 7 Jan 2020 : GSP6 Reduce feed 100 MMSFD for verify reboiler leakage at AGRU Train2</t>
  </si>
  <si>
    <t>20 Jan - 8 Feb 2020 : GSP5 Major Turnaround 20 Days , 9 - 17 Feb 2020 : GSP5 TD 50% due to change material type for AGRU#2</t>
  </si>
  <si>
    <t>Production on Jan - Dec 2020 based on composition plan from Natural Gas Logistics Management Division division on 2 Jan 2020</t>
  </si>
  <si>
    <t>LPG GC</t>
  </si>
  <si>
    <t>Petro</t>
  </si>
  <si>
    <t>GSP RY</t>
  </si>
  <si>
    <t>GC (C3/LPG)</t>
  </si>
  <si>
    <t>HMC (C3)</t>
  </si>
  <si>
    <t>PTTAC (C3)</t>
  </si>
  <si>
    <t>M.7</t>
  </si>
  <si>
    <t>PTTOR (C3)</t>
  </si>
  <si>
    <t>PTTOR (LPG ไม่มีกลิ่น)</t>
  </si>
  <si>
    <t>PTTOR</t>
  </si>
  <si>
    <t>MT</t>
  </si>
  <si>
    <t xml:space="preserve">BRP </t>
  </si>
  <si>
    <t>PTT TANK</t>
  </si>
  <si>
    <t>BCP</t>
  </si>
  <si>
    <t>Big gas</t>
  </si>
  <si>
    <t>PAP</t>
  </si>
  <si>
    <t>ESSO</t>
  </si>
  <si>
    <t>UNO</t>
  </si>
  <si>
    <t>GC</t>
  </si>
  <si>
    <t>PTT TANK (Truck)</t>
  </si>
  <si>
    <t xml:space="preserve">SPRC </t>
  </si>
  <si>
    <t>PTTEP (LKB)</t>
  </si>
  <si>
    <t>PTTEP/LKB (Truck)</t>
  </si>
  <si>
    <t>GSP KHM</t>
  </si>
  <si>
    <t>Import</t>
  </si>
  <si>
    <t>GC C2 High CO2</t>
  </si>
  <si>
    <t>GC C2 Low CO2</t>
  </si>
  <si>
    <t>SCG C2 Low CO2</t>
  </si>
  <si>
    <t>SCG</t>
  </si>
  <si>
    <t>LPG IRPC</t>
  </si>
  <si>
    <t>LPG SPRC</t>
  </si>
  <si>
    <t>LPG PTTEP (LKB)</t>
  </si>
  <si>
    <t>LPG GSP KHM</t>
  </si>
  <si>
    <t>C3 GSP RY</t>
  </si>
  <si>
    <t>LPG GSP RY</t>
  </si>
  <si>
    <t>LPG Import</t>
  </si>
  <si>
    <t>Export @PTT TANK</t>
  </si>
  <si>
    <t>GC Total</t>
  </si>
  <si>
    <r>
      <t xml:space="preserve">3. NGL (Km3) : </t>
    </r>
    <r>
      <rPr>
        <sz val="9.5"/>
        <rFont val="Arial"/>
        <family val="2"/>
      </rPr>
      <t>หมายเหตุ : 1 M3  = 0.648 TON</t>
    </r>
  </si>
  <si>
    <t>QSHEF-GSP-07-003-001 "แบบฟอร์มการจัดทำแผนการจำหน่ายผลิตภัณฑ์" Rev.3 Date 20022020</t>
  </si>
  <si>
    <t>xx xxxxxx xxxx</t>
  </si>
  <si>
    <t>จจ.จผก. xx/25xx</t>
  </si>
  <si>
    <t>(xxxxxxxxxxxxxxxxx)</t>
  </si>
  <si>
    <t>แผนจัดจำหน่ายผลิตภัณฑ์</t>
  </si>
  <si>
    <t>QSHEF-GSP-07-004-001 "แบบฟอร์มการปรับเปลี่ยนแผนการจำหน่ายผลิตภัณฑ์" Rev.3 Date 20022020</t>
  </si>
  <si>
    <t>(xxxxxxxxxxx xxxxxxxxxxxx)</t>
  </si>
  <si>
    <t>ประจำเดือน xxxxx 25xx</t>
  </si>
  <si>
    <t>สำเนา : ผจ.ทผก.</t>
  </si>
  <si>
    <t>xx xxxxxxxx xxxx</t>
  </si>
  <si>
    <t>(xxxxxxxxxxxxxxxxxxxxxxx)</t>
  </si>
  <si>
    <t>(xxxxxxxxxxxxxxxxxxxxxx)</t>
  </si>
  <si>
    <t>แก้ไขครั้งที่ x</t>
  </si>
  <si>
    <t>ประจำเดือนxxxxxxx xxxx</t>
  </si>
  <si>
    <t>จจ.จผก. xx/xxxx</t>
  </si>
  <si>
    <t>SCG/MOC</t>
  </si>
  <si>
    <t>SCG/ROC</t>
  </si>
  <si>
    <t>SCG (C3)</t>
  </si>
  <si>
    <t>SCG/ROC (LPG)</t>
  </si>
  <si>
    <t>TOTAL - GC</t>
  </si>
  <si>
    <t xml:space="preserve">TOTAL </t>
  </si>
  <si>
    <t>1-16 May : GSP1 Turndown50%  ,  21-30 May : GSP5 Total Shutdown for fixing Regen Comp</t>
  </si>
  <si>
    <t>11-30 Jun : GSP1 Total Shutdown</t>
  </si>
  <si>
    <t>1-31 Jul : GSP1 Total Shutdown</t>
  </si>
  <si>
    <t xml:space="preserve">1-31 Aug : GSP1 Turndown 50% , 1-26 Aug : GSP5 Turndown 12.5% for changing Reboiler </t>
  </si>
  <si>
    <t>1-30 Sep : GSP1 Turndown 50% , 1-28 Sep : GSP 6 Turndown 12.5% for changing Reboiler</t>
  </si>
  <si>
    <t>Production on Jan - Dec 2020 based on composition plan from Natural Gas Logistics Management Division division on 26 Feb 2020</t>
  </si>
  <si>
    <t>2021 Plan</t>
  </si>
  <si>
    <t>Feb - Mar (10 Day) : GSP2 Total Shutdown for WHRS Inspection [Tentative]</t>
  </si>
  <si>
    <t>Mar (10 Day) : GSP3 Total Shutdown for WHRS Inspection [Tentative]</t>
  </si>
  <si>
    <t>Feb - Mar (20 Day) : ESP Major Turnaround [Tentative]</t>
  </si>
  <si>
    <t>สรุปแผนการจำหน่ายผลิตภัณฑ์</t>
  </si>
  <si>
    <r>
      <t>1</t>
    </r>
    <r>
      <rPr>
        <b/>
        <vertAlign val="superscript"/>
        <sz val="9.5"/>
        <rFont val="Arial"/>
        <family val="2"/>
      </rPr>
      <t xml:space="preserve">st </t>
    </r>
    <r>
      <rPr>
        <b/>
        <sz val="9.5"/>
        <rFont val="Arial"/>
        <family val="2"/>
      </rPr>
      <t>Plan</t>
    </r>
  </si>
  <si>
    <t>Tab Act._Delivery</t>
  </si>
  <si>
    <t>N/A</t>
  </si>
  <si>
    <t>34 to 37</t>
  </si>
  <si>
    <t>38 to 45</t>
  </si>
  <si>
    <t>110 to 111</t>
  </si>
  <si>
    <t>112 to 115</t>
  </si>
  <si>
    <t>134 to 136</t>
  </si>
  <si>
    <t>Diff (%)</t>
  </si>
  <si>
    <t>Plan (Km3)</t>
  </si>
  <si>
    <t>Actual (Km3)</t>
  </si>
  <si>
    <t>Diff (Km3)</t>
  </si>
  <si>
    <t>Source</t>
  </si>
  <si>
    <t>Estimated (Km3)</t>
  </si>
  <si>
    <t>Customer</t>
  </si>
  <si>
    <t>Customers</t>
  </si>
  <si>
    <t>Non - M.7</t>
  </si>
  <si>
    <t>Export @KHM</t>
  </si>
  <si>
    <t>Exp @PTT TANK</t>
  </si>
  <si>
    <t>ไม่เกิน 3%</t>
  </si>
  <si>
    <t>ไม่เกิน 10%</t>
  </si>
  <si>
    <t>มากกว่า 10%</t>
  </si>
  <si>
    <t>GC (C3)</t>
  </si>
  <si>
    <t>GC (LPG)</t>
  </si>
  <si>
    <t>27-22-25</t>
  </si>
  <si>
    <t>22+25</t>
  </si>
  <si>
    <t>29 + 30</t>
  </si>
  <si>
    <t>58 + 59</t>
  </si>
  <si>
    <t>67 + 68</t>
  </si>
  <si>
    <t>163 + 164</t>
  </si>
  <si>
    <t>173 + 174</t>
  </si>
  <si>
    <t>เดือน ก.ค.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</si>
  <si>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1-31 กรกฎาคม 2563 โรงแยกก๊าซฯหน่วยที่ 1 หยุดเดินเครื่อง (Feed 0 MMSCFD) เพื่อดำเนินงาน Major Turnaround 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</si>
  <si>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11-31 กรกฎาคม 2563 โรงแยกก๊าซฯหน่วยที่ 6 ลดกำลังการผลิต 12.5 % เพื่อดำเนินการเปลี่ยนอุปกรณ์แลกเปลี่ยนความร้อน ที่หน่วยกำจัดก๊าซคาร์บอนไดออกไซด์</t>
    </r>
  </si>
  <si>
    <t>เดือน ส.ค.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</si>
  <si>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 – 15 สิงหาคม โรงแยกก๊าซฯหน่วยที่ 1 หยุดเดินเครื่อง (Feed 0 MMSCFD) เพื่อดำเนินงาน Major Turnaround 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</si>
  <si>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1-14  สิงหาคม 2563 โรงแยกก๊าซฯหน่วยที่ 6 ลดกำลังการผลิต 12.5 % เพื่อดำเนินการเปลี่ยนอุปกรณ์แลกเปลี่ยนความร้อน ที่หน่วยกำจัดก๊าซคาร์บอนไดออกไซด์</t>
    </r>
  </si>
  <si>
    <t>เดือน ก.ย.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</si>
  <si>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โรงแยกก๊าซฯทุกหน่วยเดินเครื่องปกติ</t>
    </r>
  </si>
  <si>
    <t>เดือน ต.ค.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</si>
  <si>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1– 17 ตุลาคม 2563 โรงแยกก๊าซฯหน่วยที่ 5 ลดกำลังการผลิต 50% เพื่อแก้ไขระบบ SCR และ ดำเนินการเปลี่ยนอุปกรณ์แลกเปลี่ยนความร้อน ที่หน่วยกำจัดก๊าซคาร์บอนไดออกไซด์</t>
    </r>
  </si>
  <si>
    <t xml:space="preserve">.              วันที่ 18 – 31 ตุลาคม 2563 โรงแยกก๊าซฯหน่วยที่ 5 ลดกำลังการผลิต 50% ตามความต้องการของลูกค้า </t>
  </si>
  <si>
    <t>เดือน พ.ย.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</si>
  <si>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– 30 พฤศจิกายน 2563 โรงแยกก๊าซฯหน่วยที่ 6 ลดกำลังการผลิต 12.5% เพื่อดำเนินการเปลี่ยนอุปกรณ์แลกเปลี่ยนความร้อน ที่หน่วยกำจัดก๊าซคาร์บอนไดออกไซด์</t>
    </r>
  </si>
  <si>
    <t>.             วันที่ 1 – 12 พฤศจิกายน 2563 โรงแยกก๊าซฯหน่วยที่ 5 ลดกำลังการผลิต 50% ตามความต้องการของลูกค้า</t>
  </si>
  <si>
    <t>เดือน ธ.ค.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</si>
  <si>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– 5 ธันวาคม 2563 โรงแยกก๊าซฯหน่วยที่ 6 ลดกำลังการผลิต 12.5% เพื่อดำเนินการเปลี่ยนอุปกรณ์แลกเปลี่ยนความร้อน ที่หน่วยกำจัดก๊าซคาร์บอนไดออกไซด์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</si>
  <si>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6 – 31 ธันวาคม 2563 โรงแยกก๊าซฯหน่วยที่ 1  ลดกำลังการผลิต 50% ตามความต้องการของลูกค้า อ้างอิงตามตารางที่ 1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</si>
  <si>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30 – 31 ธันวาคม 2563 โรงแยกก๊าซฯลดกำลังการผลิต ตามความต้องการใช้ไฟฟ้า ในช่วงเทศกาลปีใหม่ (อ้างอิงข้อมูลที่เกิดขึ้นจริงในอดีต)</t>
    </r>
  </si>
  <si>
    <t>.           ก.พ. - มี.ค. (10 วัน ) : GSP2 operate High CO2 Mode [Tentative]</t>
  </si>
  <si>
    <t>.           มี.ค. (10 Day) : GSP3 Total Shutdown for WHRS Inspection [Tentative]</t>
  </si>
  <si>
    <t>.           ก.พ. - มี.ค. (20 Day) : ESP Major Turnaround [Tentative]</t>
  </si>
  <si>
    <t xml:space="preserve">.           พ.ค. (20 Day): GSP6 Major Turnaround 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</si>
  <si>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 – 14 สิงหาคม โรงแยกก๊าซฯหน่วยที่ 1 หยุดเดินเครื่อง (Feed 0 MMSCFD) เพื่อดำเนินงาน Major Turnaround 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</si>
  <si>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1 - 12  สิงหาคม 2563 โรงแยกก๊าซฯหน่วยที่ 6 ลดกำลังการผลิต 12.5 % เพื่อดำเนินการเปลี่ยนอุปกรณ์แลกเปลี่ยนความร้อน ที่หน่วยกำจัดก๊าซคาร์บอนไดออกไซด์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</si>
  <si>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กันยายน - 4 ตุลาคม 2563 โรงแยกก๊าซฯหน่วยที่ 6 ลดกำลังการผลิต 12.5% เพื่อดำเนินการเปลี่ยนอุปกรณ์แลกเปลี่ยนความร้อน ที่หน่วยกำจัดก๊าซคาร์บอนไดออกไซด์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</si>
  <si>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22 ตุลาคม – 17 พฤศจิกายน 2563 โรงแยกก๊าซฯหน่วยที่ 5 ลดกำลังการผลิต 50% เพื่อแก้ไขระบบ SCR และ ดำเนินการเปลี่ยนอุปกรณ์แลกเปลี่ยนความร้อน ที่หน่วยกำจัดก๊าซคาร์บอนไดออกไซด์ 2 trains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</si>
  <si>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17 – 31 ธันวาคม 2563 โรงแยกก๊าซฯหน่วยที่ 2  หยุดการการผลิต เพื่อตรวจสอบเตาตามกฎหมายและเปลี่ยนเครื่องยนต์ SGC (เลื่อนจากปี 2564 เพื่อลดโอกาสในการสูญเสียการผลิต)</t>
    </r>
  </si>
  <si>
    <t xml:space="preserve">.           ก.ค. (26 Day): GSP6  Major Turnaround </t>
  </si>
  <si>
    <t xml:space="preserve">.           24 ก.ย. - 16 ต.ค. : GSP3   Minor Turnaround </t>
  </si>
  <si>
    <t xml:space="preserve">.           25 ก.ย. - 16 ต.ค. : ESP  Major Turnaround </t>
  </si>
  <si>
    <t>LPG via PTT TANK</t>
  </si>
  <si>
    <t>KT</t>
  </si>
  <si>
    <t xml:space="preserve">แผนการดำเนินงานของโรงแยกก๊าซฯ ในปี 2564 </t>
  </si>
  <si>
    <t>.           17 - 31 ต.ค. : ESP Turndown 60% , GSP3 Run High CO2 mode</t>
  </si>
  <si>
    <t>Chevron</t>
  </si>
  <si>
    <t>เดือน ม.ค. 64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</si>
  <si>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1 - 3 มกราคม 2564 โรงแยกก๊าซฯลดกำลังการผลิต ตามความต้องการโรงไฟฟ้าที่ลดลงในช่วงเทศกาลปีใหม่ </t>
    </r>
  </si>
  <si>
    <t>14 ธันวาคม 2563</t>
  </si>
  <si>
    <t xml:space="preserve">.           วันที่ 1 - 26 ก.ค. 64 : GSP6  Major Turnaround </t>
  </si>
  <si>
    <t xml:space="preserve">.           วันที่ 24 ก.ย. - 16 ต.ค. 64 : GSP3   Minor Turnaround </t>
  </si>
  <si>
    <t xml:space="preserve">.           วันที่ 24 ก.ย. - 16 ต.ค. 64 : ESP  Major Turnaround </t>
  </si>
  <si>
    <t>.           วันที่ 24 ก.ย. - 16 ต.ค. 64 : GSP2 Run High CO2 Mode</t>
  </si>
  <si>
    <t>.           วันที่ 17 - 31 ต.ค. 64 : ESP Turndown 60% , GSP3 Run High CO2 mode</t>
  </si>
  <si>
    <t>.           เดือน ต.ค. - ธ.ค. 64 วางแผนการผลิตโรงแยกก๊าซฯตามปริมาณก๊าซฯที่จัดสรร รวมผลกระทบ แหล่งผู้ผลิต CTEP เริ่มลด DCQ</t>
  </si>
  <si>
    <t>ปริมาณการผลิตผลิตภัณฑ์ในเดือน ม.ค.-ธ.ค. 64 อ้างอิงตามคุณภาพก๊าซฯ Busniness plan 2021</t>
  </si>
  <si>
    <t>ประจำเดือนธันวาคม 2563</t>
  </si>
  <si>
    <t>จจ.จผก. 73/2563</t>
  </si>
  <si>
    <t>20 พฤศจิกายน 2563</t>
  </si>
  <si>
    <r>
      <t>·</t>
    </r>
    <r>
      <rPr>
        <sz val="11"/>
        <color rgb="FF000000"/>
        <rFont val="Times New Roman"/>
        <family val="1"/>
      </rPr>
      <t>       </t>
    </r>
    <r>
      <rPr>
        <sz val="11"/>
        <rFont val="Cordia New"/>
        <family val="2"/>
      </rPr>
      <t>วันที่ 22 ตุลาคม – 17 พฤศจิกายน 2563 โรงแยกก๊าซฯหน่วยที่ 5 ลดกำลังการผลิต 50% เพื่อแก้ไขระบบ SCR และ ดำเนินการเปลี่ยนอุปกรณ์แลกเปลี่ยนความร้อน ที่หน่วยกำจัดก๊าซคาร์บอนไดออกไซด์ 2 trains</t>
    </r>
  </si>
  <si>
    <t>·         วันที่ 18 พฤศจิกายน 2563 - 21 มกราคม 2564 โรงแยกก๊าซฯหน่วยที่ 5 ลดกำลังการผลิต 50% เพื่อแก้ไขปัญหาที่เตา Waste Heat Recovery Unit</t>
  </si>
  <si>
    <t>.         วันที่ 17 - 31 ธันวาคม โรงแยกก๊าซฯหน่วยที่ 2 หยุดการเดินเครื่องเพื่อดำเนินการตรวจเตาตามกฎหมาย</t>
  </si>
  <si>
    <t>.           วันที่ 12 - 15 เม.ย. 64 : GSP ลดกำลังการผลิตตามความต้องการโรงไฟฟ้า ในช่วงเทศกาลสงกรานต์</t>
  </si>
  <si>
    <t>ปริมาณการผลิตผลิตภัณฑ์ในเดือน ม.ค.-ธ.ค. 64 อ้างอิงตามคุณภาพก๊าซฯ Business plan 2021</t>
  </si>
  <si>
    <t>1st Plan</t>
  </si>
  <si>
    <t>จจ.จผก. 76/2563</t>
  </si>
  <si>
    <t xml:space="preserve">GSP ปรับเพิ่มแผนการจำหน่าย เนื่องจาก GSP5 ปรับแผนการเดินเครื่อง โดยเพิ่ม Feed gas </t>
  </si>
  <si>
    <t>GSP ปรับเพิ่มแผนการจำหน่าย เพื่อ Balance inventory เนื่องจาก HMC ไฟไหม้</t>
  </si>
  <si>
    <t>วันที่ 30 พ.ย. 63 HMC เกิดเหตุไฟลุกติดบริเวณ Silo ส่งผลให้ลดการรับ C3 จาก GSP</t>
  </si>
  <si>
    <t>SGP ปรับลดการรับ LPG @MT ลง -1 KT</t>
  </si>
  <si>
    <t>UGP ปรับลดการรับ LPG @MT ลง -1 KT</t>
  </si>
  <si>
    <t>GC ปรับแผนลดการจัดส่งลงจาก 14 KT เหลือ 11 KT</t>
  </si>
  <si>
    <t>เดือน ธ.ค. 63 มีแผน import cargo ETA 25 ธ.ค. จึงดึง import 25 KT เพื่อป้องกัน demurrage</t>
  </si>
  <si>
    <t>OR ปรับลดการรับ LPG @BRP ลง</t>
  </si>
  <si>
    <t>OR ปรับลดการรับ LPG @PTT TANK ลง</t>
  </si>
  <si>
    <t xml:space="preserve">IRPC ปรับแผนการจัดส่งเพิ่มขึ้นจาก 1.2 KT รวมเป็น 1.28 KT </t>
  </si>
  <si>
    <t>ปรับเพิ่มเนื่องจาก GC ปรับลดการจัดส่ง และ WP ช่วยรับ LPG @PTT TANK เพิ่มขึ้น +0.7 KT</t>
  </si>
  <si>
    <t>ปรับลด เนื่องจาก GC ปรับลดการจัดส่ง</t>
  </si>
  <si>
    <t>จจ.จผก. 77/2563</t>
  </si>
  <si>
    <t>rev3</t>
  </si>
  <si>
    <t>·        วันที่ 18 พฤศจิกายน – 1 ธันวาคม 2563 โรงแยกก๊าซฯหน่วยที่ 5 ลดกำลังการผลิต 50% เพื่อแก้ไขปัญหาที่เตา Waste Heat Recovery Unit</t>
  </si>
  <si>
    <t>·        วันที่ 2 - 23 ธันวาคม 2563 โรงแยกก๊าซฯหน่วยที่ 5 ลดกำลังการผลิต 40% เพื่อแก้ไขปัญหาที่เตา Waste Heat Recovery Unit</t>
  </si>
  <si>
    <t>·        วันที่ 24 ธันวาคม 2563 - 9 มกราคม 2564 โรงแยกก๊าซฯหน่วยที่ 5 ลดกำลังการผลิต 27% เพื่อแก้ไขปัญหาที่เตา Waste Heat Recovery Unit</t>
  </si>
  <si>
    <t>·        วันที่ 24 ธันวาคม 2563 - 2 มกราคม 2564 โรงแยกก๊าซฯหน่วยที่ 2 หยุดการเดินเครื่องเพื่อดำเนินการตรวจเตาตามกฎหมาย</t>
  </si>
  <si>
    <t>·        วันที่ 1 มกราคม 2564 โรงแยกก๊าซฯหน่วยที่ 1 ลดกำลังการผลิตตามแผนความต้องการใช้ก๊าซฯ ช่วงเทศกาลปีใหม่</t>
  </si>
  <si>
    <t xml:space="preserve">·        วันที่ 5 - 9 มกราคม 2564 โรงแยกก๊าซฯหน่วยที่ 5 ลดกำลังการผลิต 50% เพื่อ switch กระบวนการผลิต </t>
  </si>
  <si>
    <t>เดือน ก.พ. 64</t>
  </si>
  <si>
    <t>·        โรงแยกก๊าซฯทุกหน่วย เดินเครื่องปกติ</t>
  </si>
  <si>
    <t>เดือน มี.ค. 64</t>
  </si>
  <si>
    <t>.         ปริมาณการผลิตผลิตภัณฑ์ในเดือน ม.ค.-ธ.ค. 64 อ้างอิงตามคุณภาพก๊าซฯ Business plan 2021</t>
  </si>
  <si>
    <t>Atlas</t>
  </si>
  <si>
    <t>MOC (Sub C3)</t>
  </si>
  <si>
    <t>18 ธันวาคม 2563</t>
  </si>
  <si>
    <t>ประจำเดือนมกราคม 2564</t>
  </si>
  <si>
    <t>MOC</t>
  </si>
  <si>
    <t>KHANOM to IRPC</t>
  </si>
  <si>
    <t>จจ.จผก. 78/2563</t>
  </si>
  <si>
    <t>Sub C3 GSP RY</t>
  </si>
  <si>
    <t>C3 Import</t>
  </si>
  <si>
    <t>KHM - IRPC</t>
  </si>
  <si>
    <t>·        วันที่ 3 มกราคม 2564 เวลา 21.00 น.  -  5 มกราคม 2564 โรงแยกก๊าซฯหน่วยที่ 5 ลดกำลังการผลิต 50% เพื่อแก้ไขปัญหาที่เตา Waste Heat Recovery Unit</t>
  </si>
  <si>
    <t>·        วันที่ 6 มกราคม 2564  โรงแยกก๊าซฯหน่วยที่ 5 เพิ่มกำลังการผลิตจาก 290 &gt;&gt; 580 MMSCFD</t>
  </si>
  <si>
    <t>เดือน เม.ย. 64</t>
  </si>
  <si>
    <t>·        วันที่ 1-3 มกราคม 2564 โรงแยกก๊าซฯ ลดกำลังการผลิตตามแผนความต้องการใช้ก๊าซฯ ช่วงเทศกาลปีใหม่</t>
  </si>
  <si>
    <t>แก้ไขครั้งที่ 2</t>
  </si>
  <si>
    <t>จจ.จผก. 2/2564</t>
  </si>
  <si>
    <t>SCG แจ้งรับผลิตภัณฑ์เพิ่ม</t>
  </si>
  <si>
    <t>HMC แก้ไขสถานการณ์จาก silo ไฟไม้ได้ จึงปรับแผนการรับเพิ่มขึ้น</t>
  </si>
  <si>
    <t xml:space="preserve">GSP5 ปรับแผนการเดินเครื่อง โดยเพิ่ม Feed gas </t>
  </si>
  <si>
    <t>Composition C2 ใน Feed gas เพิ่มสูงขึ้นจากแผน</t>
  </si>
  <si>
    <t>GC ปรับแผนการจัดส่งเพิ่มขึ้น +0.6 KT เป็น 11.6 KT</t>
  </si>
  <si>
    <t>IRPC ปรับแผนการจัดส่ง LPG เพิ่มขึ้น โดย WP รับเพิ่มที่ IRPC และลดการรับที่ PTT TANK ในปริมาณเท่ากัน</t>
  </si>
  <si>
    <t xml:space="preserve">GSP KHM ปรับลดการจัดส่ง LPG ลดลงจากแผน 16.12 KT เหลือ 15.4 KT </t>
  </si>
  <si>
    <t xml:space="preserve">เนื่องจากเรือนำเข้าของเดือน ธ.ค. 63 delay จากวันที่ 25 ธ.ค. 63 เป็นวันที่ 30 ธ.ค. 63 </t>
  </si>
  <si>
    <t xml:space="preserve">ดังนั้นปรับโยกการดึง import เดือน ธ.ค. 63 ลดลง -3 KT โดยไปดึงในเดือน ม.ค. 64 แทน +3 KT </t>
  </si>
  <si>
    <t>OR ปรับโยกจุดจ่ายจาก PTT TANK ลดลง และเพิ่มที่ BRP และ GC รับแผนการจัดส่งเพิ่มขึ้น</t>
  </si>
  <si>
    <t>OR ปรับเพิ่มการรับ LPG @BRP</t>
  </si>
  <si>
    <t>28 ธันวาคม 2563</t>
  </si>
  <si>
    <t>2. แผนการผลิตโรงแยกก๊าซขนอม(ก.พ. 64 - ก.พ. 65)</t>
  </si>
  <si>
    <t>Allo C2 Low CO2 to GC</t>
  </si>
  <si>
    <t>Allo C2 High CO2 to GC</t>
  </si>
  <si>
    <t>Allo C2 Low CO2 to SCG</t>
  </si>
  <si>
    <t>C3 Import หน้าท่า SCG</t>
  </si>
  <si>
    <t>20 มกราคม 2564</t>
  </si>
  <si>
    <t>14 กุมภาพันธ์ 2564</t>
  </si>
  <si>
    <t>2021_02_Ability Plan_rev2</t>
  </si>
  <si>
    <t>28 มกราคม 2564</t>
  </si>
  <si>
    <t>จจ.จผก. 4/2564</t>
  </si>
  <si>
    <t>GC แจ้งลดการรับ NGL</t>
  </si>
  <si>
    <t>SCG แจ้งปรับการรับ NGL เพิ่ม</t>
  </si>
  <si>
    <t>GSP ส่ง NGL ไปเก็บที่ MT เพิ่ม 0.6 Km3 เพื่อเตรียมส่งออก 1.9 Km3 ในวันที่ 3-5 ก.พ. 64</t>
  </si>
  <si>
    <t>PTTAC แจ้งรับ C3 เพิ่ม โดย ปตท. เสนอเป็น import parity ข้อสรุป PTTAC ซื้อในราคาตามสัญญาฯ</t>
  </si>
  <si>
    <t>QSHEF-GSP-19-002-001 "แบบฟอร์มการปรับเปลี่ยนแผนการจำหน่ายผลิตภัณฑ์" Rev.0 Date 290122021</t>
  </si>
  <si>
    <t>QSHEF-GSP-19-001-001 "แบบฟอร์มการจัดทำแผนการจำหน่ายผลิตภัณฑ์" Rev.0 Date 29012021</t>
  </si>
  <si>
    <t>ประจำเดือนxxxxx 2564</t>
  </si>
  <si>
    <t>xx xxxxxxx xxxx</t>
  </si>
  <si>
    <t>ประจำเดือนxxxxxxxx xxxx</t>
  </si>
  <si>
    <t>(xxxxxxxxxxxxxxxxxxxxxxxxxx)</t>
  </si>
  <si>
    <t>(xxxxxxxxxxxxxxx)</t>
  </si>
  <si>
    <t>(xxxxxxxxxxxxxxxxxxxxxxxxx)</t>
  </si>
  <si>
    <t>ดึง import เพื่อ balance inventory และ ปรับโยกจากเดือน ก.พ. 64 มาดึงปลายเดือน ม.ค.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</si>
</sst>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164" formatCode="&quot;฿&quot;#,##0_);\(&quot;฿&quot;#,##0\)"/>
    <numFmt numFmtId="165" formatCode="&quot;฿&quot;#,##0_);[Red]\(&quot;฿&quot;#,##0\)"/>
    <numFmt numFmtId="166" formatCode="_(&quot;฿&quot;* #,##0_);_(&quot;฿&quot;* \(#,##0\);_(&quot;฿&quot;* &quot;-&quot;_);_(@_)"/>
    <numFmt numFmtId="167" formatCode="_(* #,##0_);_(* \(#,##0\);_(* &quot;-&quot;_);_(@_)"/>
    <numFmt numFmtId="168" formatCode="_(&quot;฿&quot;* #,##0.00_);_(&quot;฿&quot;* \(#,##0.00\);_(&quot;฿&quot;* &quot;-&quot;??_);_(@_)"/>
    <numFmt numFmtId="169" formatCode="_(* #,##0.00_);_(* \(#,##0.00\);_(* &quot;-&quot;??_);_(@_)"/>
    <numFmt numFmtId="170" formatCode="ดดด"/>
    <numFmt numFmtId="171" formatCode="0.0"/>
    <numFmt numFmtId="172" formatCode="#,##0.0"/>
    <numFmt numFmtId="173" formatCode="_-* #,##0_-;\-* #,##0_-;_-* &quot;-&quot;??_-;_-@_-"/>
    <numFmt numFmtId="174" formatCode="0.0%"/>
    <numFmt numFmtId="175" formatCode="&quot;$&quot;#,##0.0_);\(&quot;$&quot;#,##0.0\)"/>
    <numFmt numFmtId="176" formatCode="_-* #,##0.0000_-;\-* #,##0.0000_-;_-* &quot;-&quot;??_-;_-@_-"/>
    <numFmt numFmtId="177" formatCode="_(* #,##0.0_);_(* \(#,##0.0\);_(* &quot;-&quot;??_);_(@_)"/>
    <numFmt numFmtId="178" formatCode="B1d\-mmm\-yy"/>
    <numFmt numFmtId="179" formatCode="B1mmm\-yy"/>
    <numFmt numFmtId="180" formatCode="&quot;$&quot;#,##0_);[Red]\(&quot;$&quot;#,##0\)"/>
    <numFmt numFmtId="181" formatCode="&quot;$&quot;#,##0.00_);[Red]\(&quot;$&quot;#,##0.00\)"/>
    <numFmt numFmtId="182" formatCode="0.00_)"/>
    <numFmt numFmtId="183" formatCode="0.00000_)"/>
    <numFmt numFmtId="184" formatCode="0000"/>
    <numFmt numFmtId="185" formatCode="&quot;฿&quot;##,#00_);\(&quot;฿&quot;##,#00\)"/>
    <numFmt numFmtId="186" formatCode="#,##0.000000"/>
    <numFmt numFmtId="187" formatCode="\t#,##0.00_);\(\t#,##0.00\)"/>
    <numFmt numFmtId="188" formatCode="#,##0.0;[Red]\(#,##0.0\)"/>
    <numFmt numFmtId="189" formatCode="#,##0;\(#,##0\)"/>
    <numFmt numFmtId="190" formatCode="&quot;$&quot;#,##0.0"/>
    <numFmt numFmtId="191" formatCode="General_)"/>
    <numFmt numFmtId="192" formatCode="&quot;?&quot;#,##0.0;\(&quot;?&quot;#,##0.0\)"/>
    <numFmt numFmtId="193" formatCode="#,##0\ \d\a\y\s"/>
    <numFmt numFmtId="194" formatCode="#,##0\ \m\o\n\t\h"/>
    <numFmt numFmtId="195" formatCode="[$-409]mmmm\ yyyy;@"/>
    <numFmt numFmtId="196" formatCode="[$-409]dd/mmm/yy;@"/>
    <numFmt numFmtId="197" formatCode="[$-409]mmm\-yy;@"/>
    <numFmt numFmtId="198" formatCode="yyyy"/>
    <numFmt numFmtId="199" formatCode="#,##0\ \y\r."/>
    <numFmt numFmtId="200" formatCode="_(* #,##0_);_(* \(#,##0\);_(* &quot;-&quot;??_);_(@_)"/>
    <numFmt numFmtId="201" formatCode="&quot;$&quot;#,##0_);\(&quot;$&quot;#,##0\)"/>
    <numFmt numFmtId="202" formatCode="_(&quot;$&quot;* #,##0.00_);_(&quot;$&quot;* \(#,##0.00\);_(&quot;$&quot;* &quot;-&quot;??_);_(@_)"/>
    <numFmt numFmtId="203" formatCode="#,##0.000"/>
    <numFmt numFmtId="204" formatCode="0.0000"/>
    <numFmt numFmtId="205" formatCode="0.0000000_)"/>
    <numFmt numFmtId="206" formatCode="_(* #,##0.0000_);_(* \(#,##0.0000\);_(* &quot;-&quot;??_);_(@_)"/>
    <numFmt numFmtId="207" formatCode="#,##0,;[Red]\(#,##0,\)"/>
    <numFmt numFmtId="208" formatCode="#,##0.0000"/>
    <numFmt numFmtId="209" formatCode="\ \ @\ \ "/>
    <numFmt numFmtId="210" formatCode="_(* #,##0.00_);_(* \(#,##0.00\);_(* \-??_);_(@_)"/>
    <numFmt numFmtId="211" formatCode="\t&quot;฿&quot;#,##0.00_);[Red]\(\t&quot;฿&quot;#,##0.00\)"/>
    <numFmt numFmtId="212" formatCode="_-[$€-2]* #,##0.00_-;\-[$€-2]* #,##0.00_-;_-[$€-2]* &quot;-&quot;??_-"/>
    <numFmt numFmtId="213" formatCode="[$-409]dd\-mmm\-yy;@"/>
    <numFmt numFmtId="214" formatCode="##0.00"/>
    <numFmt numFmtId="215" formatCode="&quot;$&quot;#,##0.0,_);[Red]\(&quot;$&quot;#,##0.0,\)"/>
    <numFmt numFmtId="216" formatCode="\$#,##0.00;\(\$#,##0.00\)"/>
    <numFmt numFmtId="217" formatCode="#,##0.000_);\(#,##0.000\)"/>
    <numFmt numFmtId="218" formatCode="&quot;$&quot;#,##0;\-&quot;$&quot;#,##0"/>
    <numFmt numFmtId="219" formatCode="_-&quot;$&quot;* #,##0_-;\-&quot;$&quot;* #,##0_-;_-&quot;$&quot;* &quot;-&quot;_-;_-@_-"/>
    <numFmt numFmtId="220" formatCode="0%;[Red]\(0%\)"/>
    <numFmt numFmtId="221" formatCode="#,##0.000_);[Red]\(#,##0.000\)"/>
  </numFmts>
  <fonts count="2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AngsanaUPC"/>
      <family val="1"/>
      <charset val="222"/>
    </font>
    <font>
      <b/>
      <sz val="12"/>
      <name val="Cordia New"/>
      <family val="2"/>
      <charset val="222"/>
    </font>
    <font>
      <sz val="11"/>
      <name val="Cordia New"/>
      <family val="2"/>
      <charset val="222"/>
    </font>
    <font>
      <sz val="11"/>
      <name val="Impact"/>
      <family val="2"/>
    </font>
    <font>
      <b/>
      <sz val="11"/>
      <name val="Cordia New"/>
      <family val="2"/>
      <charset val="222"/>
    </font>
    <font>
      <sz val="11"/>
      <color indexed="9"/>
      <name val="Cordia New"/>
      <family val="2"/>
      <charset val="222"/>
    </font>
    <font>
      <sz val="10"/>
      <name val="Arial"/>
      <family val="2"/>
    </font>
    <font>
      <b/>
      <sz val="11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b/>
      <sz val="11"/>
      <color indexed="12"/>
      <name val="Cordia New"/>
      <family val="2"/>
    </font>
    <font>
      <b/>
      <sz val="11"/>
      <color rgb="FF0000FF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sz val="12"/>
      <color rgb="FFFF0000"/>
      <name val="Cordia New"/>
      <family val="2"/>
    </font>
    <font>
      <sz val="11"/>
      <color indexed="8"/>
      <name val="Cordia New"/>
      <family val="2"/>
      <charset val="222"/>
    </font>
    <font>
      <sz val="12"/>
      <name val="Times New Roman"/>
      <family val="1"/>
    </font>
    <font>
      <sz val="11"/>
      <color rgb="FFFF0000"/>
      <name val="Cordia New"/>
      <family val="2"/>
      <charset val="222"/>
    </font>
    <font>
      <b/>
      <u/>
      <sz val="12"/>
      <color rgb="FFFF0000"/>
      <name val="Cordia New"/>
      <family val="2"/>
    </font>
    <font>
      <sz val="9.5"/>
      <color indexed="9"/>
      <name val="Cordia New"/>
      <family val="2"/>
      <charset val="222"/>
    </font>
    <font>
      <sz val="9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b/>
      <sz val="14"/>
      <name val="Cordia New"/>
      <family val="2"/>
    </font>
    <font>
      <b/>
      <sz val="12"/>
      <color rgb="FFC00000"/>
      <name val="Cordia New"/>
      <family val="2"/>
      <charset val="222"/>
    </font>
    <font>
      <b/>
      <sz val="12"/>
      <color theme="0"/>
      <name val="Cordia New"/>
      <family val="2"/>
    </font>
    <font>
      <sz val="11"/>
      <name val="Cordia New"/>
      <family val="2"/>
    </font>
    <font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b/>
      <sz val="11"/>
      <name val="Arial"/>
      <family val="2"/>
    </font>
    <font>
      <b/>
      <sz val="9.5"/>
      <name val="Arial"/>
      <family val="2"/>
    </font>
    <font>
      <sz val="14"/>
      <name val="AngsanaUPC"/>
      <family val="1"/>
    </font>
    <font>
      <sz val="14"/>
      <name val="BrowalliaUPC"/>
      <family val="2"/>
      <charset val="22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rgb="FFFF0000"/>
      <name val="Tahoma"/>
      <family val="2"/>
    </font>
    <font>
      <sz val="14"/>
      <color indexed="10"/>
      <name val="BrowalliaUPC"/>
      <family val="2"/>
      <charset val="222"/>
    </font>
    <font>
      <b/>
      <sz val="14"/>
      <color indexed="12"/>
      <name val="BrowalliaUPC"/>
      <family val="2"/>
      <charset val="222"/>
    </font>
    <font>
      <b/>
      <sz val="9"/>
      <color indexed="40"/>
      <name val="Tahoma"/>
      <family val="2"/>
    </font>
    <font>
      <b/>
      <sz val="14"/>
      <color indexed="40"/>
      <name val="BrowalliaUPC"/>
      <family val="2"/>
      <charset val="222"/>
    </font>
    <font>
      <sz val="9"/>
      <color indexed="10"/>
      <name val="Tahoma"/>
      <family val="2"/>
    </font>
    <font>
      <b/>
      <sz val="14"/>
      <name val="BrowalliaUPC"/>
      <family val="2"/>
      <charset val="222"/>
    </font>
    <font>
      <sz val="14"/>
      <color indexed="14"/>
      <name val="BrowalliaUPC"/>
      <family val="2"/>
      <charset val="222"/>
    </font>
    <font>
      <sz val="9"/>
      <color indexed="48"/>
      <name val="Tahoma"/>
      <family val="2"/>
    </font>
    <font>
      <sz val="14"/>
      <color indexed="48"/>
      <name val="BrowalliaUPC"/>
      <family val="2"/>
      <charset val="222"/>
    </font>
    <font>
      <b/>
      <sz val="11"/>
      <color rgb="FFFF0000"/>
      <name val="Cordia New"/>
      <family val="2"/>
    </font>
    <font>
      <sz val="14"/>
      <name val="Cordia New"/>
      <family val="2"/>
    </font>
    <font>
      <sz val="11"/>
      <name val="Calibri"/>
      <family val="2"/>
      <charset val="222"/>
      <scheme val="minor"/>
    </font>
    <font>
      <b/>
      <sz val="11"/>
      <name val="Calibri"/>
      <family val="2"/>
      <charset val="222"/>
      <scheme val="minor"/>
    </font>
    <font>
      <sz val="11"/>
      <color rgb="FFFF0000"/>
      <name val="Cordia New"/>
      <family val="2"/>
    </font>
    <font>
      <sz val="14"/>
      <name val="CordiaUPC"/>
      <family val="2"/>
      <charset val="222"/>
    </font>
    <font>
      <sz val="9"/>
      <color rgb="FF00B050"/>
      <name val="Tahoma"/>
      <family val="2"/>
    </font>
    <font>
      <sz val="10"/>
      <name val="Cordia New"/>
      <family val="2"/>
    </font>
    <font>
      <b/>
      <sz val="9"/>
      <color rgb="FF00B050"/>
      <name val="Tahoma"/>
      <family val="2"/>
    </font>
    <font>
      <sz val="11"/>
      <color rgb="FFFF0000"/>
      <name val="Calibri"/>
      <family val="2"/>
      <charset val="222"/>
      <scheme val="minor"/>
    </font>
    <font>
      <sz val="11"/>
      <name val="Arial"/>
      <family val="2"/>
    </font>
    <font>
      <sz val="11"/>
      <name val="Arial"/>
      <family val="2"/>
      <charset val="222"/>
    </font>
    <font>
      <sz val="11"/>
      <color rgb="FF00CC00"/>
      <name val="Arial"/>
      <family val="2"/>
      <charset val="222"/>
    </font>
    <font>
      <b/>
      <sz val="11"/>
      <name val="Arial"/>
      <family val="2"/>
      <charset val="22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5"/>
      <name val="Arial"/>
      <family val="2"/>
    </font>
    <font>
      <sz val="11"/>
      <color theme="1"/>
      <name val="Arial"/>
      <family val="2"/>
    </font>
    <font>
      <sz val="12"/>
      <name val="Arial Narrow"/>
      <family val="2"/>
      <charset val="222"/>
    </font>
    <font>
      <sz val="11"/>
      <color theme="1"/>
      <name val="Arial"/>
      <family val="2"/>
      <charset val="222"/>
    </font>
    <font>
      <sz val="11"/>
      <color rgb="FF00B050"/>
      <name val="Calibri"/>
      <family val="2"/>
      <charset val="222"/>
      <scheme val="minor"/>
    </font>
    <font>
      <sz val="9.5"/>
      <name val="Arial"/>
      <family val="2"/>
    </font>
    <font>
      <sz val="9.5"/>
      <color rgb="FFFF0000"/>
      <name val="Arial"/>
      <family val="2"/>
    </font>
    <font>
      <sz val="9.5"/>
      <color theme="1"/>
      <name val="Calibri"/>
      <family val="2"/>
      <charset val="222"/>
      <scheme val="minor"/>
    </font>
    <font>
      <sz val="9.5"/>
      <color theme="1"/>
      <name val="Arial"/>
      <family val="2"/>
    </font>
    <font>
      <sz val="12"/>
      <color rgb="FFC00000"/>
      <name val="Cordia New"/>
      <family val="2"/>
    </font>
    <font>
      <b/>
      <sz val="12"/>
      <color rgb="FF0000FF"/>
      <name val="Cordia New"/>
      <family val="2"/>
    </font>
    <font>
      <sz val="9.5"/>
      <color rgb="FFFF0000"/>
      <name val="Calibri"/>
      <family val="2"/>
      <charset val="22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9.5"/>
      <color theme="0"/>
      <name val="Arial"/>
      <family val="2"/>
    </font>
    <font>
      <b/>
      <sz val="9"/>
      <color rgb="FFFF0000"/>
      <name val="Tahoma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.6"/>
      <name val="Arial"/>
      <family val="2"/>
    </font>
    <font>
      <sz val="8"/>
      <name val="Arial"/>
      <family val="2"/>
    </font>
    <font>
      <b/>
      <vertAlign val="superscript"/>
      <sz val="9.5"/>
      <name val="Arial"/>
      <family val="2"/>
    </font>
    <font>
      <b/>
      <sz val="11"/>
      <color rgb="FF0033CC"/>
      <name val="Calibri"/>
      <family val="2"/>
      <charset val="222"/>
      <scheme val="minor"/>
    </font>
    <font>
      <b/>
      <sz val="9.5"/>
      <color rgb="FF0033CC"/>
      <name val="Arial"/>
      <family val="2"/>
    </font>
    <font>
      <b/>
      <sz val="9"/>
      <color rgb="FFFFFFFF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1"/>
      <color rgb="FFFFFFFF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b/>
      <sz val="11"/>
      <color rgb="FF000000"/>
      <name val="Tahoma"/>
      <family val="2"/>
    </font>
    <font>
      <sz val="7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rgb="FF000000"/>
      <name val="Times New Roman"/>
      <family val="1"/>
    </font>
    <font>
      <sz val="11"/>
      <color rgb="FFC00000"/>
      <name val="Cordia New"/>
      <family val="2"/>
    </font>
    <font>
      <b/>
      <sz val="12"/>
      <name val="Cordia New"/>
      <family val="2"/>
    </font>
    <font>
      <sz val="8.5"/>
      <color theme="1"/>
      <name val="Arial"/>
      <family val="2"/>
    </font>
    <font>
      <sz val="11"/>
      <color theme="1"/>
      <name val="Calibri"/>
      <family val="2"/>
      <charset val="222"/>
    </font>
    <font>
      <b/>
      <sz val="11"/>
      <color theme="0" tint="-0.499984740745262"/>
      <name val="Calibri"/>
      <family val="2"/>
      <charset val="222"/>
      <scheme val="minor"/>
    </font>
    <font>
      <sz val="11"/>
      <color theme="0" tint="-0.499984740745262"/>
      <name val="Tahoma"/>
      <family val="2"/>
      <charset val="222"/>
    </font>
    <font>
      <sz val="10"/>
      <name val="MS Dialog Light"/>
      <family val="2"/>
    </font>
    <font>
      <sz val="12"/>
      <name val="นูลมรผ"/>
      <charset val="129"/>
    </font>
    <font>
      <b/>
      <sz val="12"/>
      <name val="Arial"/>
      <family val="2"/>
    </font>
    <font>
      <b/>
      <i/>
      <sz val="16"/>
      <name val="Helv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sz val="14"/>
      <name val="Angsana New"/>
      <family val="1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1"/>
      <color indexed="63"/>
      <name val="Tahoma"/>
      <family val="2"/>
    </font>
    <font>
      <b/>
      <sz val="18"/>
      <color indexed="56"/>
      <name val="Tahoma"/>
      <family val="2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Times New Roman"/>
      <family val="1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6"/>
      <name val="Angsana New"/>
      <family val="1"/>
    </font>
    <font>
      <b/>
      <sz val="10"/>
      <name val="Tms Rmn"/>
    </font>
    <font>
      <u/>
      <sz val="9"/>
      <color theme="10"/>
      <name val="Tahoma"/>
      <family val="2"/>
    </font>
    <font>
      <u/>
      <sz val="10"/>
      <color indexed="12"/>
      <name val="Arial"/>
      <family val="2"/>
    </font>
    <font>
      <sz val="10"/>
      <name val="MS Sans Serif"/>
      <family val="2"/>
      <charset val="222"/>
    </font>
    <font>
      <sz val="7"/>
      <name val="Small Fonts"/>
      <family val="2"/>
    </font>
    <font>
      <sz val="19"/>
      <color indexed="48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Calibri"/>
      <family val="2"/>
    </font>
    <font>
      <sz val="11"/>
      <color indexed="20"/>
      <name val="Calibri"/>
      <family val="2"/>
      <charset val="222"/>
    </font>
    <font>
      <sz val="11"/>
      <color indexed="37"/>
      <name val="Calibri"/>
      <family val="2"/>
    </font>
    <font>
      <b/>
      <sz val="11"/>
      <color indexed="52"/>
      <name val="Calibri"/>
      <family val="2"/>
      <charset val="222"/>
    </font>
    <font>
      <b/>
      <sz val="11"/>
      <color indexed="17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Calibri"/>
      <family val="2"/>
    </font>
    <font>
      <sz val="11"/>
      <color indexed="8"/>
      <name val="Tahoma"/>
      <family val="2"/>
      <charset val="222"/>
    </font>
    <font>
      <b/>
      <sz val="11"/>
      <color indexed="8"/>
      <name val="Calibri"/>
      <family val="2"/>
    </font>
    <font>
      <i/>
      <sz val="11"/>
      <color indexed="23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62"/>
      <name val="Calibri"/>
      <family val="2"/>
    </font>
    <font>
      <b/>
      <sz val="13"/>
      <color indexed="56"/>
      <name val="Calibri"/>
      <family val="2"/>
      <charset val="222"/>
    </font>
    <font>
      <b/>
      <sz val="13"/>
      <color indexed="62"/>
      <name val="Calibri"/>
      <family val="2"/>
    </font>
    <font>
      <b/>
      <sz val="11"/>
      <color indexed="56"/>
      <name val="Calibri"/>
      <family val="2"/>
      <charset val="222"/>
    </font>
    <font>
      <b/>
      <sz val="11"/>
      <color indexed="62"/>
      <name val="Calibri"/>
      <family val="2"/>
    </font>
    <font>
      <u/>
      <sz val="14"/>
      <color indexed="12"/>
      <name val="Cordia New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17"/>
      <name val="Calibri"/>
      <family val="2"/>
    </font>
    <font>
      <sz val="11"/>
      <color indexed="60"/>
      <name val="Calibri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  <charset val="222"/>
    </font>
    <font>
      <sz val="11"/>
      <color indexed="14"/>
      <name val="Calibri"/>
      <family val="2"/>
    </font>
    <font>
      <sz val="11"/>
      <color rgb="FF006100"/>
      <name val="Calibri"/>
      <family val="2"/>
      <charset val="222"/>
    </font>
    <font>
      <u/>
      <sz val="10"/>
      <color theme="10"/>
      <name val="Arial"/>
      <family val="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i/>
      <sz val="9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8"/>
      <name val="Tahoma"/>
      <family val="2"/>
    </font>
    <font>
      <sz val="16"/>
      <name val="DilleniaUPC"/>
      <family val="1"/>
      <charset val="22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8"/>
      <color theme="1"/>
      <name val="Tahoma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b/>
      <sz val="11"/>
      <color rgb="FFFF0000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FFC9CA"/>
        <bgColor indexed="64"/>
      </patternFill>
    </fill>
    <fill>
      <patternFill patternType="solid">
        <fgColor rgb="FFFFD5D6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34"/>
        <bgColor indexed="13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</borders>
  <cellStyleXfs count="31632">
    <xf numFmtId="0" fontId="0" fillId="0" borderId="0"/>
    <xf numFmtId="169" fontId="1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43" fillId="0" borderId="0"/>
    <xf numFmtId="9" fontId="2" fillId="0" borderId="0" applyFont="0" applyFill="0" applyBorder="0" applyAlignment="0" applyProtection="0"/>
    <xf numFmtId="169" fontId="59" fillId="0" borderId="0" applyFont="0" applyFill="0" applyBorder="0" applyAlignment="0" applyProtection="0"/>
    <xf numFmtId="0" fontId="43" fillId="0" borderId="0"/>
    <xf numFmtId="0" fontId="1" fillId="0" borderId="0"/>
    <xf numFmtId="169" fontId="59" fillId="0" borderId="0" applyFont="0" applyFill="0" applyBorder="0" applyAlignment="0" applyProtection="0"/>
    <xf numFmtId="0" fontId="1" fillId="0" borderId="0"/>
    <xf numFmtId="0" fontId="59" fillId="0" borderId="0"/>
    <xf numFmtId="17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59" fillId="0" borderId="0"/>
    <xf numFmtId="169" fontId="1" fillId="0" borderId="0" applyFont="0" applyFill="0" applyBorder="0" applyAlignment="0" applyProtection="0"/>
    <xf numFmtId="0" fontId="126" fillId="31" borderId="0" applyNumberFormat="0" applyBorder="0" applyAlignment="0" applyProtection="0"/>
    <xf numFmtId="0" fontId="126" fillId="31" borderId="0" applyNumberFormat="0" applyBorder="0" applyAlignment="0" applyProtection="0"/>
    <xf numFmtId="0" fontId="126" fillId="31" borderId="0" applyNumberFormat="0" applyBorder="0" applyAlignment="0" applyProtection="0"/>
    <xf numFmtId="0" fontId="126" fillId="32" borderId="0" applyNumberFormat="0" applyBorder="0" applyAlignment="0" applyProtection="0"/>
    <xf numFmtId="0" fontId="126" fillId="32" borderId="0" applyNumberFormat="0" applyBorder="0" applyAlignment="0" applyProtection="0"/>
    <xf numFmtId="0" fontId="126" fillId="32" borderId="0" applyNumberFormat="0" applyBorder="0" applyAlignment="0" applyProtection="0"/>
    <xf numFmtId="0" fontId="126" fillId="33" borderId="0" applyNumberFormat="0" applyBorder="0" applyAlignment="0" applyProtection="0"/>
    <xf numFmtId="0" fontId="126" fillId="33" borderId="0" applyNumberFormat="0" applyBorder="0" applyAlignment="0" applyProtection="0"/>
    <xf numFmtId="0" fontId="126" fillId="33" borderId="0" applyNumberFormat="0" applyBorder="0" applyAlignment="0" applyProtection="0"/>
    <xf numFmtId="0" fontId="126" fillId="34" borderId="0" applyNumberFormat="0" applyBorder="0" applyAlignment="0" applyProtection="0"/>
    <xf numFmtId="0" fontId="126" fillId="34" borderId="0" applyNumberFormat="0" applyBorder="0" applyAlignment="0" applyProtection="0"/>
    <xf numFmtId="0" fontId="126" fillId="34" borderId="0" applyNumberFormat="0" applyBorder="0" applyAlignment="0" applyProtection="0"/>
    <xf numFmtId="0" fontId="126" fillId="35" borderId="0" applyNumberFormat="0" applyBorder="0" applyAlignment="0" applyProtection="0"/>
    <xf numFmtId="0" fontId="126" fillId="35" borderId="0" applyNumberFormat="0" applyBorder="0" applyAlignment="0" applyProtection="0"/>
    <xf numFmtId="0" fontId="126" fillId="35" borderId="0" applyNumberFormat="0" applyBorder="0" applyAlignment="0" applyProtection="0"/>
    <xf numFmtId="0" fontId="126" fillId="36" borderId="0" applyNumberFormat="0" applyBorder="0" applyAlignment="0" applyProtection="0"/>
    <xf numFmtId="0" fontId="126" fillId="36" borderId="0" applyNumberFormat="0" applyBorder="0" applyAlignment="0" applyProtection="0"/>
    <xf numFmtId="0" fontId="126" fillId="36" borderId="0" applyNumberFormat="0" applyBorder="0" applyAlignment="0" applyProtection="0"/>
    <xf numFmtId="0" fontId="126" fillId="37" borderId="0" applyNumberFormat="0" applyBorder="0" applyAlignment="0" applyProtection="0"/>
    <xf numFmtId="0" fontId="126" fillId="37" borderId="0" applyNumberFormat="0" applyBorder="0" applyAlignment="0" applyProtection="0"/>
    <xf numFmtId="0" fontId="126" fillId="37" borderId="0" applyNumberFormat="0" applyBorder="0" applyAlignment="0" applyProtection="0"/>
    <xf numFmtId="0" fontId="126" fillId="38" borderId="0" applyNumberFormat="0" applyBorder="0" applyAlignment="0" applyProtection="0"/>
    <xf numFmtId="0" fontId="126" fillId="38" borderId="0" applyNumberFormat="0" applyBorder="0" applyAlignment="0" applyProtection="0"/>
    <xf numFmtId="0" fontId="126" fillId="38" borderId="0" applyNumberFormat="0" applyBorder="0" applyAlignment="0" applyProtection="0"/>
    <xf numFmtId="0" fontId="126" fillId="39" borderId="0" applyNumberFormat="0" applyBorder="0" applyAlignment="0" applyProtection="0"/>
    <xf numFmtId="0" fontId="126" fillId="39" borderId="0" applyNumberFormat="0" applyBorder="0" applyAlignment="0" applyProtection="0"/>
    <xf numFmtId="0" fontId="126" fillId="39" borderId="0" applyNumberFormat="0" applyBorder="0" applyAlignment="0" applyProtection="0"/>
    <xf numFmtId="0" fontId="126" fillId="34" borderId="0" applyNumberFormat="0" applyBorder="0" applyAlignment="0" applyProtection="0"/>
    <xf numFmtId="0" fontId="126" fillId="34" borderId="0" applyNumberFormat="0" applyBorder="0" applyAlignment="0" applyProtection="0"/>
    <xf numFmtId="0" fontId="126" fillId="34" borderId="0" applyNumberFormat="0" applyBorder="0" applyAlignment="0" applyProtection="0"/>
    <xf numFmtId="0" fontId="126" fillId="37" borderId="0" applyNumberFormat="0" applyBorder="0" applyAlignment="0" applyProtection="0"/>
    <xf numFmtId="0" fontId="126" fillId="37" borderId="0" applyNumberFormat="0" applyBorder="0" applyAlignment="0" applyProtection="0"/>
    <xf numFmtId="0" fontId="126" fillId="37" borderId="0" applyNumberFormat="0" applyBorder="0" applyAlignment="0" applyProtection="0"/>
    <xf numFmtId="0" fontId="126" fillId="40" borderId="0" applyNumberFormat="0" applyBorder="0" applyAlignment="0" applyProtection="0"/>
    <xf numFmtId="0" fontId="126" fillId="40" borderId="0" applyNumberFormat="0" applyBorder="0" applyAlignment="0" applyProtection="0"/>
    <xf numFmtId="0" fontId="126" fillId="40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38" borderId="0" applyNumberFormat="0" applyBorder="0" applyAlignment="0" applyProtection="0"/>
    <xf numFmtId="0" fontId="127" fillId="38" borderId="0" applyNumberFormat="0" applyBorder="0" applyAlignment="0" applyProtection="0"/>
    <xf numFmtId="0" fontId="127" fillId="38" borderId="0" applyNumberFormat="0" applyBorder="0" applyAlignment="0" applyProtection="0"/>
    <xf numFmtId="0" fontId="127" fillId="39" borderId="0" applyNumberFormat="0" applyBorder="0" applyAlignment="0" applyProtection="0"/>
    <xf numFmtId="0" fontId="127" fillId="39" borderId="0" applyNumberFormat="0" applyBorder="0" applyAlignment="0" applyProtection="0"/>
    <xf numFmtId="0" fontId="127" fillId="39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9" fontId="2" fillId="0" borderId="0"/>
    <xf numFmtId="9" fontId="2" fillId="0" borderId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8" fillId="32" borderId="0" applyNumberFormat="0" applyBorder="0" applyAlignment="0" applyProtection="0"/>
    <xf numFmtId="0" fontId="128" fillId="32" borderId="0" applyNumberFormat="0" applyBorder="0" applyAlignment="0" applyProtection="0"/>
    <xf numFmtId="0" fontId="128" fillId="32" borderId="0" applyNumberFormat="0" applyBorder="0" applyAlignment="0" applyProtection="0"/>
    <xf numFmtId="0" fontId="129" fillId="49" borderId="72" applyNumberFormat="0" applyAlignment="0" applyProtection="0"/>
    <xf numFmtId="0" fontId="129" fillId="49" borderId="72" applyNumberFormat="0" applyAlignment="0" applyProtection="0"/>
    <xf numFmtId="0" fontId="129" fillId="49" borderId="72" applyNumberFormat="0" applyAlignment="0" applyProtection="0"/>
    <xf numFmtId="0" fontId="130" fillId="50" borderId="73" applyNumberFormat="0" applyAlignment="0" applyProtection="0"/>
    <xf numFmtId="0" fontId="130" fillId="50" borderId="73" applyNumberFormat="0" applyAlignment="0" applyProtection="0"/>
    <xf numFmtId="0" fontId="130" fillId="50" borderId="73" applyNumberFormat="0" applyAlignment="0" applyProtection="0"/>
    <xf numFmtId="169" fontId="120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83" fontId="2" fillId="0" borderId="0"/>
    <xf numFmtId="186" fontId="2" fillId="0" borderId="0"/>
    <xf numFmtId="14" fontId="2" fillId="0" borderId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3" fillId="33" borderId="0" applyNumberFormat="0" applyBorder="0" applyAlignment="0" applyProtection="0"/>
    <xf numFmtId="0" fontId="133" fillId="33" borderId="0" applyNumberFormat="0" applyBorder="0" applyAlignment="0" applyProtection="0"/>
    <xf numFmtId="0" fontId="133" fillId="33" borderId="0" applyNumberFormat="0" applyBorder="0" applyAlignment="0" applyProtection="0"/>
    <xf numFmtId="0" fontId="122" fillId="0" borderId="74" applyNumberFormat="0" applyAlignment="0" applyProtection="0">
      <alignment horizontal="left" vertical="center"/>
    </xf>
    <xf numFmtId="0" fontId="122" fillId="0" borderId="57">
      <alignment horizontal="left" vertical="center"/>
    </xf>
    <xf numFmtId="0" fontId="134" fillId="0" borderId="75" applyNumberFormat="0" applyFill="0" applyAlignment="0" applyProtection="0"/>
    <xf numFmtId="0" fontId="134" fillId="0" borderId="75" applyNumberFormat="0" applyFill="0" applyAlignment="0" applyProtection="0"/>
    <xf numFmtId="0" fontId="134" fillId="0" borderId="75" applyNumberFormat="0" applyFill="0" applyAlignment="0" applyProtection="0"/>
    <xf numFmtId="0" fontId="135" fillId="0" borderId="76" applyNumberFormat="0" applyFill="0" applyAlignment="0" applyProtection="0"/>
    <xf numFmtId="0" fontId="135" fillId="0" borderId="76" applyNumberFormat="0" applyFill="0" applyAlignment="0" applyProtection="0"/>
    <xf numFmtId="0" fontId="135" fillId="0" borderId="76" applyNumberFormat="0" applyFill="0" applyAlignment="0" applyProtection="0"/>
    <xf numFmtId="0" fontId="136" fillId="0" borderId="77" applyNumberFormat="0" applyFill="0" applyAlignment="0" applyProtection="0"/>
    <xf numFmtId="0" fontId="136" fillId="0" borderId="77" applyNumberFormat="0" applyFill="0" applyAlignment="0" applyProtection="0"/>
    <xf numFmtId="0" fontId="136" fillId="0" borderId="77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7" fillId="36" borderId="72" applyNumberFormat="0" applyAlignment="0" applyProtection="0"/>
    <xf numFmtId="0" fontId="137" fillId="36" borderId="72" applyNumberFormat="0" applyAlignment="0" applyProtection="0"/>
    <xf numFmtId="0" fontId="137" fillId="36" borderId="72" applyNumberFormat="0" applyAlignment="0" applyProtection="0"/>
    <xf numFmtId="0" fontId="138" fillId="0" borderId="78" applyNumberFormat="0" applyFill="0" applyAlignment="0" applyProtection="0"/>
    <xf numFmtId="0" fontId="138" fillId="0" borderId="78" applyNumberFormat="0" applyFill="0" applyAlignment="0" applyProtection="0"/>
    <xf numFmtId="0" fontId="138" fillId="0" borderId="78" applyNumberFormat="0" applyFill="0" applyAlignment="0" applyProtection="0"/>
    <xf numFmtId="0" fontId="139" fillId="51" borderId="0" applyNumberFormat="0" applyBorder="0" applyAlignment="0" applyProtection="0"/>
    <xf numFmtId="0" fontId="139" fillId="51" borderId="0" applyNumberFormat="0" applyBorder="0" applyAlignment="0" applyProtection="0"/>
    <xf numFmtId="0" fontId="139" fillId="51" borderId="0" applyNumberFormat="0" applyBorder="0" applyAlignment="0" applyProtection="0"/>
    <xf numFmtId="182" fontId="123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2" fillId="0" borderId="0"/>
    <xf numFmtId="0" fontId="131" fillId="52" borderId="79" applyNumberFormat="0" applyFont="0" applyAlignment="0" applyProtection="0"/>
    <xf numFmtId="0" fontId="131" fillId="52" borderId="79" applyNumberFormat="0" applyFont="0" applyAlignment="0" applyProtection="0"/>
    <xf numFmtId="0" fontId="131" fillId="52" borderId="79" applyNumberFormat="0" applyFont="0" applyAlignment="0" applyProtection="0"/>
    <xf numFmtId="0" fontId="140" fillId="49" borderId="80" applyNumberFormat="0" applyAlignment="0" applyProtection="0"/>
    <xf numFmtId="0" fontId="140" fillId="49" borderId="80" applyNumberFormat="0" applyAlignment="0" applyProtection="0"/>
    <xf numFmtId="0" fontId="140" fillId="49" borderId="80" applyNumberFormat="0" applyAlignment="0" applyProtection="0"/>
    <xf numFmtId="4" fontId="146" fillId="51" borderId="81" applyNumberFormat="0" applyProtection="0">
      <alignment vertical="center"/>
    </xf>
    <xf numFmtId="4" fontId="146" fillId="53" borderId="81" applyNumberFormat="0" applyProtection="0">
      <alignment horizontal="left" vertical="center" indent="1"/>
    </xf>
    <xf numFmtId="4" fontId="146" fillId="54" borderId="0" applyNumberFormat="0" applyProtection="0">
      <alignment horizontal="left" vertical="center" indent="1"/>
    </xf>
    <xf numFmtId="4" fontId="147" fillId="55" borderId="81" applyNumberFormat="0" applyProtection="0">
      <alignment horizontal="right" vertical="center"/>
    </xf>
    <xf numFmtId="4" fontId="147" fillId="56" borderId="81" applyNumberFormat="0" applyProtection="0">
      <alignment horizontal="right" vertical="center"/>
    </xf>
    <xf numFmtId="4" fontId="147" fillId="55" borderId="81" applyNumberFormat="0" applyProtection="0">
      <alignment horizontal="left" vertical="center" indent="1"/>
    </xf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82" applyNumberFormat="0" applyFill="0" applyAlignment="0" applyProtection="0"/>
    <xf numFmtId="0" fontId="142" fillId="0" borderId="82" applyNumberFormat="0" applyFill="0" applyAlignment="0" applyProtection="0"/>
    <xf numFmtId="0" fontId="142" fillId="0" borderId="82" applyNumberFormat="0" applyFill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9" fontId="121" fillId="0" borderId="0" applyFont="0" applyFill="0" applyBorder="0" applyAlignment="0" applyProtection="0"/>
    <xf numFmtId="185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8" fontId="120" fillId="0" borderId="0" applyFont="0" applyFill="0" applyBorder="0" applyAlignment="0" applyProtection="0"/>
    <xf numFmtId="0" fontId="121" fillId="0" borderId="0"/>
    <xf numFmtId="0" fontId="2" fillId="0" borderId="0"/>
    <xf numFmtId="0" fontId="35" fillId="0" borderId="0"/>
    <xf numFmtId="0" fontId="2" fillId="0" borderId="0"/>
    <xf numFmtId="0" fontId="59" fillId="0" borderId="0"/>
    <xf numFmtId="0" fontId="35" fillId="0" borderId="0"/>
    <xf numFmtId="169" fontId="120" fillId="0" borderId="0" applyFont="0" applyFill="0" applyBorder="0" applyAlignment="0" applyProtection="0"/>
    <xf numFmtId="189" fontId="149" fillId="0" borderId="0"/>
    <xf numFmtId="175" fontId="63" fillId="0" borderId="0"/>
    <xf numFmtId="190" fontId="63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4" fontId="147" fillId="53" borderId="80" applyNumberFormat="0" applyProtection="0">
      <alignment vertical="center"/>
    </xf>
    <xf numFmtId="4" fontId="150" fillId="53" borderId="80" applyNumberFormat="0" applyProtection="0">
      <alignment vertical="center"/>
    </xf>
    <xf numFmtId="4" fontId="147" fillId="53" borderId="80" applyNumberFormat="0" applyProtection="0">
      <alignment horizontal="left" vertical="center" indent="1"/>
    </xf>
    <xf numFmtId="4" fontId="147" fillId="53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7" fillId="61" borderId="80" applyNumberFormat="0" applyProtection="0">
      <alignment horizontal="right" vertical="center"/>
    </xf>
    <xf numFmtId="4" fontId="147" fillId="62" borderId="80" applyNumberFormat="0" applyProtection="0">
      <alignment horizontal="right" vertical="center"/>
    </xf>
    <xf numFmtId="4" fontId="147" fillId="63" borderId="80" applyNumberFormat="0" applyProtection="0">
      <alignment horizontal="right" vertical="center"/>
    </xf>
    <xf numFmtId="4" fontId="147" fillId="64" borderId="80" applyNumberFormat="0" applyProtection="0">
      <alignment horizontal="right" vertical="center"/>
    </xf>
    <xf numFmtId="4" fontId="147" fillId="65" borderId="80" applyNumberFormat="0" applyProtection="0">
      <alignment horizontal="right" vertical="center"/>
    </xf>
    <xf numFmtId="4" fontId="147" fillId="66" borderId="80" applyNumberFormat="0" applyProtection="0">
      <alignment horizontal="right" vertical="center"/>
    </xf>
    <xf numFmtId="4" fontId="147" fillId="67" borderId="80" applyNumberFormat="0" applyProtection="0">
      <alignment horizontal="right" vertical="center"/>
    </xf>
    <xf numFmtId="4" fontId="147" fillId="68" borderId="80" applyNumberFormat="0" applyProtection="0">
      <alignment horizontal="right" vertical="center"/>
    </xf>
    <xf numFmtId="4" fontId="147" fillId="69" borderId="80" applyNumberFormat="0" applyProtection="0">
      <alignment horizontal="right" vertical="center"/>
    </xf>
    <xf numFmtId="4" fontId="146" fillId="70" borderId="80" applyNumberFormat="0" applyProtection="0">
      <alignment horizontal="left" vertical="center" indent="1"/>
    </xf>
    <xf numFmtId="4" fontId="147" fillId="71" borderId="84" applyNumberFormat="0" applyProtection="0">
      <alignment horizontal="left" vertical="center" indent="1"/>
    </xf>
    <xf numFmtId="4" fontId="151" fillId="72" borderId="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7" fillId="75" borderId="80" applyNumberFormat="0" applyProtection="0">
      <alignment vertical="center"/>
    </xf>
    <xf numFmtId="4" fontId="150" fillId="75" borderId="80" applyNumberFormat="0" applyProtection="0">
      <alignment vertical="center"/>
    </xf>
    <xf numFmtId="4" fontId="147" fillId="75" borderId="80" applyNumberFormat="0" applyProtection="0">
      <alignment horizontal="left" vertical="center" indent="1"/>
    </xf>
    <xf numFmtId="4" fontId="147" fillId="75" borderId="80" applyNumberFormat="0" applyProtection="0">
      <alignment horizontal="left" vertical="center" indent="1"/>
    </xf>
    <xf numFmtId="4" fontId="147" fillId="71" borderId="80" applyNumberFormat="0" applyProtection="0">
      <alignment horizontal="right" vertical="center"/>
    </xf>
    <xf numFmtId="4" fontId="150" fillId="71" borderId="80" applyNumberFormat="0" applyProtection="0">
      <alignment horizontal="right" vertical="center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52" fillId="0" borderId="0"/>
    <xf numFmtId="4" fontId="125" fillId="71" borderId="80" applyNumberFormat="0" applyProtection="0">
      <alignment horizontal="right" vertical="center"/>
    </xf>
    <xf numFmtId="169" fontId="1" fillId="0" borderId="0" applyFont="0" applyFill="0" applyBorder="0" applyAlignment="0" applyProtection="0"/>
    <xf numFmtId="0" fontId="1" fillId="0" borderId="0"/>
    <xf numFmtId="0" fontId="35" fillId="0" borderId="0"/>
    <xf numFmtId="0" fontId="35" fillId="0" borderId="0"/>
    <xf numFmtId="169" fontId="120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169" fontId="59" fillId="0" borderId="0" applyFont="0" applyFill="0" applyBorder="0" applyAlignment="0" applyProtection="0"/>
    <xf numFmtId="169" fontId="153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44" fillId="0" borderId="0" applyFont="0" applyFill="0" applyBorder="0" applyAlignment="0" applyProtection="0"/>
    <xf numFmtId="0" fontId="8" fillId="0" borderId="0"/>
    <xf numFmtId="0" fontId="8" fillId="0" borderId="0"/>
    <xf numFmtId="169" fontId="2" fillId="0" borderId="0" applyFont="0" applyFill="0" applyBorder="0" applyAlignment="0" applyProtection="0"/>
    <xf numFmtId="167" fontId="144" fillId="0" borderId="0" applyFont="0" applyFill="0" applyBorder="0" applyAlignment="0" applyProtection="0"/>
    <xf numFmtId="0" fontId="35" fillId="0" borderId="0"/>
    <xf numFmtId="0" fontId="1" fillId="0" borderId="0"/>
    <xf numFmtId="169" fontId="153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55" fillId="0" borderId="0"/>
    <xf numFmtId="0" fontId="8" fillId="0" borderId="0"/>
    <xf numFmtId="0" fontId="8" fillId="0" borderId="0"/>
    <xf numFmtId="0" fontId="8" fillId="0" borderId="0"/>
    <xf numFmtId="0" fontId="155" fillId="0" borderId="0"/>
    <xf numFmtId="0" fontId="8" fillId="0" borderId="0"/>
    <xf numFmtId="0" fontId="117" fillId="0" borderId="0"/>
    <xf numFmtId="0" fontId="8" fillId="0" borderId="0"/>
    <xf numFmtId="0" fontId="8" fillId="0" borderId="0"/>
    <xf numFmtId="9" fontId="15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91" fontId="154" fillId="0" borderId="0"/>
    <xf numFmtId="166" fontId="144" fillId="0" borderId="0" applyFont="0" applyFill="0" applyBorder="0" applyAlignment="0" applyProtection="0"/>
    <xf numFmtId="168" fontId="144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0" fontId="156" fillId="0" borderId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120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56" fillId="0" borderId="0"/>
    <xf numFmtId="0" fontId="156" fillId="0" borderId="0"/>
    <xf numFmtId="38" fontId="98" fillId="57" borderId="0" applyNumberFormat="0" applyBorder="0" applyAlignment="0" applyProtection="0"/>
    <xf numFmtId="0" fontId="157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0" fontId="98" fillId="75" borderId="50" applyNumberFormat="0" applyBorder="0" applyAlignment="0" applyProtection="0"/>
    <xf numFmtId="38" fontId="159" fillId="0" borderId="0" applyFont="0" applyFill="0" applyBorder="0" applyAlignment="0" applyProtection="0"/>
    <xf numFmtId="40" fontId="159" fillId="0" borderId="0" applyFont="0" applyFill="0" applyBorder="0" applyAlignment="0" applyProtection="0"/>
    <xf numFmtId="180" fontId="159" fillId="0" borderId="0" applyFont="0" applyFill="0" applyBorder="0" applyAlignment="0" applyProtection="0"/>
    <xf numFmtId="181" fontId="159" fillId="0" borderId="0" applyFont="0" applyFill="0" applyBorder="0" applyAlignment="0" applyProtection="0"/>
    <xf numFmtId="37" fontId="160" fillId="0" borderId="0"/>
    <xf numFmtId="0" fontId="156" fillId="0" borderId="0"/>
    <xf numFmtId="0" fontId="148" fillId="0" borderId="0"/>
    <xf numFmtId="0" fontId="2" fillId="0" borderId="0"/>
    <xf numFmtId="0" fontId="59" fillId="0" borderId="0"/>
    <xf numFmtId="0" fontId="8" fillId="0" borderId="0"/>
    <xf numFmtId="0" fontId="148" fillId="0" borderId="0"/>
    <xf numFmtId="0" fontId="2" fillId="0" borderId="0"/>
    <xf numFmtId="0" fontId="8" fillId="0" borderId="0"/>
    <xf numFmtId="0" fontId="14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48" fillId="0" borderId="0"/>
    <xf numFmtId="0" fontId="59" fillId="0" borderId="0"/>
    <xf numFmtId="0" fontId="59" fillId="0" borderId="0"/>
    <xf numFmtId="0" fontId="8" fillId="0" borderId="0"/>
    <xf numFmtId="0" fontId="8" fillId="0" borderId="0"/>
    <xf numFmtId="0" fontId="148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148" fillId="0" borderId="0"/>
    <xf numFmtId="0" fontId="8" fillId="0" borderId="0"/>
    <xf numFmtId="0" fontId="8" fillId="0" borderId="0"/>
    <xf numFmtId="0" fontId="2" fillId="0" borderId="0"/>
    <xf numFmtId="0" fontId="148" fillId="0" borderId="0"/>
    <xf numFmtId="0" fontId="8" fillId="0" borderId="0"/>
    <xf numFmtId="0" fontId="148" fillId="0" borderId="0"/>
    <xf numFmtId="0" fontId="2" fillId="0" borderId="0"/>
    <xf numFmtId="0" fontId="59" fillId="0" borderId="0"/>
    <xf numFmtId="0" fontId="14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148" fillId="0" borderId="0"/>
    <xf numFmtId="0" fontId="2" fillId="0" borderId="0"/>
    <xf numFmtId="0" fontId="8" fillId="0" borderId="0"/>
    <xf numFmtId="0" fontId="148" fillId="0" borderId="0"/>
    <xf numFmtId="0" fontId="2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2" fillId="0" borderId="0"/>
    <xf numFmtId="0" fontId="2" fillId="0" borderId="0"/>
    <xf numFmtId="0" fontId="148" fillId="0" borderId="0"/>
    <xf numFmtId="0" fontId="8" fillId="0" borderId="0"/>
    <xf numFmtId="0" fontId="148" fillId="0" borderId="0"/>
    <xf numFmtId="0" fontId="2" fillId="0" borderId="0"/>
    <xf numFmtId="0" fontId="148" fillId="0" borderId="0"/>
    <xf numFmtId="0" fontId="8" fillId="0" borderId="0"/>
    <xf numFmtId="0" fontId="148" fillId="0" borderId="0"/>
    <xf numFmtId="0" fontId="148" fillId="0" borderId="0"/>
    <xf numFmtId="0" fontId="148" fillId="0" borderId="0"/>
    <xf numFmtId="0" fontId="8" fillId="0" borderId="0"/>
    <xf numFmtId="0" fontId="2" fillId="0" borderId="0"/>
    <xf numFmtId="0" fontId="8" fillId="0" borderId="0"/>
    <xf numFmtId="0" fontId="148" fillId="0" borderId="0"/>
    <xf numFmtId="0" fontId="2" fillId="0" borderId="0"/>
    <xf numFmtId="0" fontId="8" fillId="0" borderId="0"/>
    <xf numFmtId="0" fontId="8" fillId="0" borderId="0"/>
    <xf numFmtId="0" fontId="148" fillId="0" borderId="0"/>
    <xf numFmtId="0" fontId="148" fillId="0" borderId="0"/>
    <xf numFmtId="0" fontId="2" fillId="0" borderId="0"/>
    <xf numFmtId="0" fontId="8" fillId="0" borderId="0"/>
    <xf numFmtId="0" fontId="8" fillId="0" borderId="0"/>
    <xf numFmtId="0" fontId="59" fillId="0" borderId="0"/>
    <xf numFmtId="0" fontId="1" fillId="0" borderId="0"/>
    <xf numFmtId="0" fontId="148" fillId="0" borderId="0"/>
    <xf numFmtId="0" fontId="2" fillId="0" borderId="0"/>
    <xf numFmtId="0" fontId="8" fillId="0" borderId="0"/>
    <xf numFmtId="0" fontId="148" fillId="0" borderId="0"/>
    <xf numFmtId="0" fontId="2" fillId="0" borderId="0"/>
    <xf numFmtId="0" fontId="8" fillId="0" borderId="0"/>
    <xf numFmtId="0" fontId="8" fillId="0" borderId="0"/>
    <xf numFmtId="0" fontId="148" fillId="0" borderId="0"/>
    <xf numFmtId="0" fontId="2" fillId="0" borderId="0"/>
    <xf numFmtId="0" fontId="2" fillId="0" borderId="0"/>
    <xf numFmtId="10" fontId="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9" fillId="0" borderId="83" applyNumberFormat="0" applyBorder="0"/>
    <xf numFmtId="1" fontId="8" fillId="0" borderId="8" applyNumberFormat="0" applyFill="0" applyAlignment="0" applyProtection="0">
      <alignment horizontal="center" vertical="center"/>
    </xf>
    <xf numFmtId="4" fontId="147" fillId="56" borderId="81" applyNumberFormat="0" applyProtection="0">
      <alignment horizontal="right" vertical="center"/>
    </xf>
    <xf numFmtId="4" fontId="147" fillId="55" borderId="81" applyNumberFormat="0" applyProtection="0">
      <alignment horizontal="left" vertical="center" indent="1"/>
    </xf>
    <xf numFmtId="0" fontId="147" fillId="54" borderId="81" applyNumberFormat="0" applyProtection="0">
      <alignment horizontal="left" vertical="top" indent="1"/>
    </xf>
    <xf numFmtId="4" fontId="161" fillId="76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2" fillId="31" borderId="0" applyNumberFormat="0" applyBorder="0" applyAlignment="0" applyProtection="0"/>
    <xf numFmtId="0" fontId="201" fillId="42" borderId="0" applyNumberFormat="0" applyBorder="0" applyAlignment="0" applyProtection="0"/>
    <xf numFmtId="0" fontId="162" fillId="32" borderId="0" applyNumberFormat="0" applyBorder="0" applyAlignment="0" applyProtection="0"/>
    <xf numFmtId="0" fontId="201" fillId="42" borderId="0" applyNumberFormat="0" applyBorder="0" applyAlignment="0" applyProtection="0"/>
    <xf numFmtId="0" fontId="162" fillId="33" borderId="0" applyNumberFormat="0" applyBorder="0" applyAlignment="0" applyProtection="0"/>
    <xf numFmtId="0" fontId="201" fillId="42" borderId="0" applyNumberFormat="0" applyBorder="0" applyAlignment="0" applyProtection="0"/>
    <xf numFmtId="0" fontId="162" fillId="34" borderId="0" applyNumberFormat="0" applyBorder="0" applyAlignment="0" applyProtection="0"/>
    <xf numFmtId="0" fontId="201" fillId="42" borderId="0" applyNumberFormat="0" applyBorder="0" applyAlignment="0" applyProtection="0"/>
    <xf numFmtId="0" fontId="162" fillId="35" borderId="0" applyNumberFormat="0" applyBorder="0" applyAlignment="0" applyProtection="0"/>
    <xf numFmtId="0" fontId="201" fillId="42" borderId="0" applyNumberFormat="0" applyBorder="0" applyAlignment="0" applyProtection="0"/>
    <xf numFmtId="0" fontId="162" fillId="36" borderId="0" applyNumberFormat="0" applyBorder="0" applyAlignment="0" applyProtection="0"/>
    <xf numFmtId="0" fontId="201" fillId="42" borderId="0" applyNumberFormat="0" applyBorder="0" applyAlignment="0" applyProtection="0"/>
    <xf numFmtId="0" fontId="162" fillId="37" borderId="0" applyNumberFormat="0" applyBorder="0" applyAlignment="0" applyProtection="0"/>
    <xf numFmtId="0" fontId="201" fillId="42" borderId="0" applyNumberFormat="0" applyBorder="0" applyAlignment="0" applyProtection="0"/>
    <xf numFmtId="0" fontId="162" fillId="38" borderId="0" applyNumberFormat="0" applyBorder="0" applyAlignment="0" applyProtection="0"/>
    <xf numFmtId="0" fontId="201" fillId="42" borderId="0" applyNumberFormat="0" applyBorder="0" applyAlignment="0" applyProtection="0"/>
    <xf numFmtId="0" fontId="162" fillId="39" borderId="0" applyNumberFormat="0" applyBorder="0" applyAlignment="0" applyProtection="0"/>
    <xf numFmtId="0" fontId="201" fillId="42" borderId="0" applyNumberFormat="0" applyBorder="0" applyAlignment="0" applyProtection="0"/>
    <xf numFmtId="0" fontId="162" fillId="34" borderId="0" applyNumberFormat="0" applyBorder="0" applyAlignment="0" applyProtection="0"/>
    <xf numFmtId="0" fontId="201" fillId="42" borderId="0" applyNumberFormat="0" applyBorder="0" applyAlignment="0" applyProtection="0"/>
    <xf numFmtId="0" fontId="162" fillId="37" borderId="0" applyNumberFormat="0" applyBorder="0" applyAlignment="0" applyProtection="0"/>
    <xf numFmtId="0" fontId="201" fillId="42" borderId="0" applyNumberFormat="0" applyBorder="0" applyAlignment="0" applyProtection="0"/>
    <xf numFmtId="0" fontId="162" fillId="40" borderId="0" applyNumberFormat="0" applyBorder="0" applyAlignment="0" applyProtection="0"/>
    <xf numFmtId="0" fontId="201" fillId="42" borderId="0" applyNumberFormat="0" applyBorder="0" applyAlignment="0" applyProtection="0"/>
    <xf numFmtId="0" fontId="163" fillId="41" borderId="0" applyNumberFormat="0" applyBorder="0" applyAlignment="0" applyProtection="0"/>
    <xf numFmtId="0" fontId="201" fillId="42" borderId="0" applyNumberFormat="0" applyBorder="0" applyAlignment="0" applyProtection="0"/>
    <xf numFmtId="0" fontId="163" fillId="38" borderId="0" applyNumberFormat="0" applyBorder="0" applyAlignment="0" applyProtection="0"/>
    <xf numFmtId="0" fontId="201" fillId="42" borderId="0" applyNumberFormat="0" applyBorder="0" applyAlignment="0" applyProtection="0"/>
    <xf numFmtId="0" fontId="163" fillId="39" borderId="0" applyNumberFormat="0" applyBorder="0" applyAlignment="0" applyProtection="0"/>
    <xf numFmtId="0" fontId="201" fillId="42" borderId="0" applyNumberFormat="0" applyBorder="0" applyAlignment="0" applyProtection="0"/>
    <xf numFmtId="0" fontId="163" fillId="42" borderId="0" applyNumberFormat="0" applyBorder="0" applyAlignment="0" applyProtection="0"/>
    <xf numFmtId="0" fontId="201" fillId="42" borderId="0" applyNumberFormat="0" applyBorder="0" applyAlignment="0" applyProtection="0"/>
    <xf numFmtId="0" fontId="163" fillId="43" borderId="0" applyNumberFormat="0" applyBorder="0" applyAlignment="0" applyProtection="0"/>
    <xf numFmtId="0" fontId="201" fillId="42" borderId="0" applyNumberFormat="0" applyBorder="0" applyAlignment="0" applyProtection="0"/>
    <xf numFmtId="0" fontId="163" fillId="44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153" fillId="77" borderId="0" applyNumberFormat="0" applyBorder="0" applyAlignment="0" applyProtection="0"/>
    <xf numFmtId="0" fontId="153" fillId="78" borderId="0" applyNumberFormat="0" applyBorder="0" applyAlignment="0" applyProtection="0"/>
    <xf numFmtId="0" fontId="164" fillId="79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3" fillId="45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201" fillId="42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64" fillId="80" borderId="0" applyNumberFormat="0" applyBorder="0" applyAlignment="0" applyProtection="0"/>
    <xf numFmtId="0" fontId="153" fillId="81" borderId="0" applyNumberFormat="0" applyBorder="0" applyAlignment="0" applyProtection="0"/>
    <xf numFmtId="0" fontId="153" fillId="82" borderId="0" applyNumberFormat="0" applyBorder="0" applyAlignment="0" applyProtection="0"/>
    <xf numFmtId="0" fontId="164" fillId="83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3" fillId="46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201" fillId="42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64" fillId="84" borderId="0" applyNumberFormat="0" applyBorder="0" applyAlignment="0" applyProtection="0"/>
    <xf numFmtId="0" fontId="153" fillId="85" borderId="0" applyNumberFormat="0" applyBorder="0" applyAlignment="0" applyProtection="0"/>
    <xf numFmtId="0" fontId="153" fillId="86" borderId="0" applyNumberFormat="0" applyBorder="0" applyAlignment="0" applyProtection="0"/>
    <xf numFmtId="0" fontId="164" fillId="87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3" fillId="47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201" fillId="42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64" fillId="88" borderId="0" applyNumberFormat="0" applyBorder="0" applyAlignment="0" applyProtection="0"/>
    <xf numFmtId="0" fontId="153" fillId="81" borderId="0" applyNumberFormat="0" applyBorder="0" applyAlignment="0" applyProtection="0"/>
    <xf numFmtId="0" fontId="153" fillId="89" borderId="0" applyNumberFormat="0" applyBorder="0" applyAlignment="0" applyProtection="0"/>
    <xf numFmtId="0" fontId="164" fillId="82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3" fillId="42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201" fillId="42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64" fillId="90" borderId="0" applyNumberFormat="0" applyBorder="0" applyAlignment="0" applyProtection="0"/>
    <xf numFmtId="0" fontId="153" fillId="91" borderId="0" applyNumberFormat="0" applyBorder="0" applyAlignment="0" applyProtection="0"/>
    <xf numFmtId="0" fontId="153" fillId="92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3" fillId="43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201" fillId="42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64" fillId="79" borderId="0" applyNumberFormat="0" applyBorder="0" applyAlignment="0" applyProtection="0"/>
    <xf numFmtId="0" fontId="153" fillId="93" borderId="0" applyNumberFormat="0" applyBorder="0" applyAlignment="0" applyProtection="0"/>
    <xf numFmtId="0" fontId="153" fillId="94" borderId="0" applyNumberFormat="0" applyBorder="0" applyAlignment="0" applyProtection="0"/>
    <xf numFmtId="0" fontId="164" fillId="95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3" fillId="48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201" fillId="42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4" fillId="96" borderId="0" applyNumberFormat="0" applyBorder="0" applyAlignment="0" applyProtection="0"/>
    <xf numFmtId="0" fontId="165" fillId="32" borderId="0" applyNumberFormat="0" applyBorder="0" applyAlignment="0" applyProtection="0"/>
    <xf numFmtId="0" fontId="201" fillId="42" borderId="0" applyNumberFormat="0" applyBorder="0" applyAlignment="0" applyProtection="0"/>
    <xf numFmtId="0" fontId="166" fillId="93" borderId="0" applyNumberFormat="0" applyBorder="0" applyAlignment="0" applyProtection="0"/>
    <xf numFmtId="0" fontId="167" fillId="49" borderId="72" applyNumberFormat="0" applyAlignment="0" applyProtection="0"/>
    <xf numFmtId="0" fontId="201" fillId="42" borderId="0" applyNumberFormat="0" applyBorder="0" applyAlignment="0" applyProtection="0"/>
    <xf numFmtId="0" fontId="168" fillId="97" borderId="85" applyNumberFormat="0" applyAlignment="0" applyProtection="0"/>
    <xf numFmtId="0" fontId="169" fillId="50" borderId="73" applyNumberFormat="0" applyAlignment="0" applyProtection="0"/>
    <xf numFmtId="0" fontId="201" fillId="42" borderId="0" applyNumberFormat="0" applyBorder="0" applyAlignment="0" applyProtection="0"/>
    <xf numFmtId="0" fontId="170" fillId="90" borderId="73" applyNumberFormat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01" fillId="42" borderId="0" applyNumberFormat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16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0" fontId="201" fillId="42" borderId="0" applyNumberFormat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62" fillId="0" borderId="0" applyFont="0" applyFill="0" applyBorder="0" applyAlignment="0" applyProtection="0"/>
    <xf numFmtId="169" fontId="153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168" fontId="59" fillId="0" borderId="0" applyFont="0" applyFill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172" fillId="98" borderId="0" applyNumberFormat="0" applyBorder="0" applyAlignment="0" applyProtection="0"/>
    <xf numFmtId="0" fontId="172" fillId="99" borderId="0" applyNumberFormat="0" applyBorder="0" applyAlignment="0" applyProtection="0"/>
    <xf numFmtId="0" fontId="172" fillId="100" borderId="0" applyNumberFormat="0" applyBorder="0" applyAlignment="0" applyProtection="0"/>
    <xf numFmtId="0" fontId="173" fillId="0" borderId="0" applyNumberFormat="0" applyFill="0" applyBorder="0" applyAlignment="0" applyProtection="0"/>
    <xf numFmtId="0" fontId="201" fillId="42" borderId="0" applyNumberFormat="0" applyBorder="0" applyAlignment="0" applyProtection="0"/>
    <xf numFmtId="0" fontId="199" fillId="29" borderId="0" applyNumberFormat="0" applyBorder="0" applyAlignment="0" applyProtection="0"/>
    <xf numFmtId="0" fontId="201" fillId="42" borderId="0" applyNumberFormat="0" applyBorder="0" applyAlignment="0" applyProtection="0"/>
    <xf numFmtId="0" fontId="153" fillId="86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174" fillId="0" borderId="75" applyNumberFormat="0" applyFill="0" applyAlignment="0" applyProtection="0"/>
    <xf numFmtId="0" fontId="201" fillId="42" borderId="0" applyNumberFormat="0" applyBorder="0" applyAlignment="0" applyProtection="0"/>
    <xf numFmtId="0" fontId="175" fillId="0" borderId="86" applyNumberFormat="0" applyFill="0" applyAlignment="0" applyProtection="0"/>
    <xf numFmtId="0" fontId="176" fillId="0" borderId="76" applyNumberFormat="0" applyFill="0" applyAlignment="0" applyProtection="0"/>
    <xf numFmtId="0" fontId="201" fillId="42" borderId="0" applyNumberFormat="0" applyBorder="0" applyAlignment="0" applyProtection="0"/>
    <xf numFmtId="0" fontId="177" fillId="0" borderId="87" applyNumberFormat="0" applyFill="0" applyAlignment="0" applyProtection="0"/>
    <xf numFmtId="0" fontId="178" fillId="0" borderId="77" applyNumberFormat="0" applyFill="0" applyAlignment="0" applyProtection="0"/>
    <xf numFmtId="0" fontId="201" fillId="42" borderId="0" applyNumberFormat="0" applyBorder="0" applyAlignment="0" applyProtection="0"/>
    <xf numFmtId="0" fontId="179" fillId="0" borderId="88" applyNumberFormat="0" applyFill="0" applyAlignment="0" applyProtection="0"/>
    <xf numFmtId="0" fontId="178" fillId="0" borderId="0" applyNumberFormat="0" applyFill="0" applyBorder="0" applyAlignment="0" applyProtection="0"/>
    <xf numFmtId="0" fontId="201" fillId="42" borderId="0" applyNumberFormat="0" applyBorder="0" applyAlignment="0" applyProtection="0"/>
    <xf numFmtId="0" fontId="179" fillId="0" borderId="0" applyNumberFormat="0" applyFill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180" fillId="0" borderId="0" applyNumberFormat="0" applyFill="0" applyBorder="0" applyAlignment="0" applyProtection="0">
      <alignment vertical="top"/>
      <protection locked="0"/>
    </xf>
    <xf numFmtId="0" fontId="180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>
      <alignment vertical="top"/>
      <protection locked="0"/>
    </xf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2" fillId="36" borderId="72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2" fillId="36" borderId="72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1" fillId="94" borderId="85" applyNumberFormat="0" applyAlignment="0" applyProtection="0"/>
    <xf numFmtId="0" fontId="183" fillId="0" borderId="78" applyNumberFormat="0" applyFill="0" applyAlignment="0" applyProtection="0"/>
    <xf numFmtId="0" fontId="201" fillId="43" borderId="0" applyNumberFormat="0" applyBorder="0" applyAlignment="0" applyProtection="0"/>
    <xf numFmtId="0" fontId="184" fillId="0" borderId="89" applyNumberFormat="0" applyFill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185" fillId="51" borderId="0" applyNumberFormat="0" applyBorder="0" applyAlignment="0" applyProtection="0"/>
    <xf numFmtId="0" fontId="201" fillId="43" borderId="0" applyNumberFormat="0" applyBorder="0" applyAlignment="0" applyProtection="0"/>
    <xf numFmtId="0" fontId="184" fillId="94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148" fillId="0" borderId="0"/>
    <xf numFmtId="0" fontId="43" fillId="0" borderId="0"/>
    <xf numFmtId="0" fontId="148" fillId="0" borderId="0"/>
    <xf numFmtId="0" fontId="43" fillId="0" borderId="0"/>
    <xf numFmtId="0" fontId="148" fillId="0" borderId="0"/>
    <xf numFmtId="0" fontId="8" fillId="0" borderId="0"/>
    <xf numFmtId="0" fontId="8" fillId="0" borderId="0"/>
    <xf numFmtId="0" fontId="148" fillId="0" borderId="0"/>
    <xf numFmtId="0" fontId="43" fillId="0" borderId="0"/>
    <xf numFmtId="0" fontId="8" fillId="0" borderId="0"/>
    <xf numFmtId="0" fontId="201" fillId="4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48" fillId="0" borderId="0"/>
    <xf numFmtId="0" fontId="43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48" fillId="0" borderId="0"/>
    <xf numFmtId="0" fontId="201" fillId="43" borderId="0" applyNumberFormat="0" applyBorder="0" applyAlignment="0" applyProtection="0"/>
    <xf numFmtId="0" fontId="59" fillId="0" borderId="0"/>
    <xf numFmtId="0" fontId="35" fillId="0" borderId="0"/>
    <xf numFmtId="0" fontId="43" fillId="0" borderId="0"/>
    <xf numFmtId="0" fontId="148" fillId="0" borderId="0"/>
    <xf numFmtId="0" fontId="1" fillId="0" borderId="0"/>
    <xf numFmtId="0" fontId="1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201" fillId="43" borderId="0" applyNumberFormat="0" applyBorder="0" applyAlignment="0" applyProtection="0"/>
    <xf numFmtId="0" fontId="155" fillId="0" borderId="0"/>
    <xf numFmtId="0" fontId="155" fillId="0" borderId="0"/>
    <xf numFmtId="0" fontId="155" fillId="0" borderId="0"/>
    <xf numFmtId="0" fontId="155" fillId="0" borderId="0"/>
    <xf numFmtId="0" fontId="1" fillId="0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59" fillId="0" borderId="0"/>
    <xf numFmtId="0" fontId="148" fillId="0" borderId="0"/>
    <xf numFmtId="0" fontId="148" fillId="0" borderId="0"/>
    <xf numFmtId="0" fontId="148" fillId="0" borderId="0"/>
    <xf numFmtId="0" fontId="1" fillId="0" borderId="0"/>
    <xf numFmtId="0" fontId="2" fillId="0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201" fillId="43" borderId="0" applyNumberFormat="0" applyBorder="0" applyAlignment="0" applyProtection="0"/>
    <xf numFmtId="0" fontId="2" fillId="0" borderId="0"/>
    <xf numFmtId="0" fontId="148" fillId="0" borderId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145" fillId="0" borderId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148" fillId="0" borderId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1" fillId="0" borderId="0"/>
    <xf numFmtId="0" fontId="1" fillId="0" borderId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59" fillId="0" borderId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" fillId="0" borderId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" fillId="0" borderId="0"/>
    <xf numFmtId="0" fontId="201" fillId="48" borderId="0" applyNumberFormat="0" applyBorder="0" applyAlignment="0" applyProtection="0"/>
    <xf numFmtId="0" fontId="148" fillId="0" borderId="0"/>
    <xf numFmtId="0" fontId="8" fillId="0" borderId="0"/>
    <xf numFmtId="0" fontId="59" fillId="0" borderId="0"/>
    <xf numFmtId="0" fontId="2" fillId="0" borderId="0"/>
    <xf numFmtId="0" fontId="148" fillId="0" borderId="0"/>
    <xf numFmtId="0" fontId="8" fillId="0" borderId="0"/>
    <xf numFmtId="0" fontId="148" fillId="0" borderId="0"/>
    <xf numFmtId="0" fontId="148" fillId="0" borderId="0"/>
    <xf numFmtId="0" fontId="8" fillId="0" borderId="0"/>
    <xf numFmtId="0" fontId="8" fillId="0" borderId="0"/>
    <xf numFmtId="0" fontId="43" fillId="0" borderId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162" fillId="30" borderId="71" applyNumberFormat="0" applyFont="0" applyAlignment="0" applyProtection="0"/>
    <xf numFmtId="0" fontId="202" fillId="32" borderId="0" applyNumberFormat="0" applyBorder="0" applyAlignment="0" applyProtection="0"/>
    <xf numFmtId="0" fontId="98" fillId="93" borderId="85" applyNumberFormat="0" applyFont="0" applyAlignment="0" applyProtection="0"/>
    <xf numFmtId="0" fontId="186" fillId="49" borderId="80" applyNumberFormat="0" applyAlignment="0" applyProtection="0"/>
    <xf numFmtId="0" fontId="202" fillId="32" borderId="0" applyNumberFormat="0" applyBorder="0" applyAlignment="0" applyProtection="0"/>
    <xf numFmtId="0" fontId="187" fillId="97" borderId="80" applyNumberFormat="0" applyAlignment="0" applyProtection="0"/>
    <xf numFmtId="9" fontId="1" fillId="0" borderId="0" applyFont="0" applyFill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9" fontId="8" fillId="0" borderId="0" applyFont="0" applyFill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62" fillId="0" borderId="0" applyFont="0" applyFill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4" fontId="98" fillId="51" borderId="85" applyNumberFormat="0" applyProtection="0">
      <alignment vertical="center"/>
    </xf>
    <xf numFmtId="4" fontId="188" fillId="53" borderId="81" applyNumberFormat="0" applyProtection="0">
      <alignment vertical="center"/>
    </xf>
    <xf numFmtId="4" fontId="189" fillId="53" borderId="85" applyNumberFormat="0" applyProtection="0">
      <alignment vertical="center"/>
    </xf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4" fontId="98" fillId="53" borderId="85" applyNumberFormat="0" applyProtection="0">
      <alignment horizontal="left" vertical="center" indent="1"/>
    </xf>
    <xf numFmtId="0" fontId="146" fillId="53" borderId="81" applyNumberFormat="0" applyProtection="0">
      <alignment horizontal="left" vertical="top" indent="1"/>
    </xf>
    <xf numFmtId="0" fontId="190" fillId="51" borderId="81" applyNumberFormat="0" applyProtection="0">
      <alignment horizontal="left" vertical="top" indent="1"/>
    </xf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4" fontId="98" fillId="43" borderId="85" applyNumberFormat="0" applyProtection="0">
      <alignment horizontal="left" vertical="center" indent="1"/>
    </xf>
    <xf numFmtId="4" fontId="147" fillId="32" borderId="81" applyNumberFormat="0" applyProtection="0">
      <alignment horizontal="right" vertical="center"/>
    </xf>
    <xf numFmtId="4" fontId="98" fillId="32" borderId="85" applyNumberFormat="0" applyProtection="0">
      <alignment horizontal="right" vertical="center"/>
    </xf>
    <xf numFmtId="4" fontId="147" fillId="38" borderId="81" applyNumberFormat="0" applyProtection="0">
      <alignment horizontal="right" vertical="center"/>
    </xf>
    <xf numFmtId="4" fontId="98" fillId="102" borderId="85" applyNumberFormat="0" applyProtection="0">
      <alignment horizontal="right" vertical="center"/>
    </xf>
    <xf numFmtId="4" fontId="147" fillId="46" borderId="81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147" fillId="40" borderId="81" applyNumberFormat="0" applyProtection="0">
      <alignment horizontal="right" vertical="center"/>
    </xf>
    <xf numFmtId="4" fontId="98" fillId="40" borderId="85" applyNumberFormat="0" applyProtection="0">
      <alignment horizontal="right" vertical="center"/>
    </xf>
    <xf numFmtId="4" fontId="147" fillId="44" borderId="81" applyNumberFormat="0" applyProtection="0">
      <alignment horizontal="right" vertical="center"/>
    </xf>
    <xf numFmtId="4" fontId="98" fillId="44" borderId="85" applyNumberFormat="0" applyProtection="0">
      <alignment horizontal="right" vertical="center"/>
    </xf>
    <xf numFmtId="4" fontId="147" fillId="48" borderId="81" applyNumberFormat="0" applyProtection="0">
      <alignment horizontal="right" vertical="center"/>
    </xf>
    <xf numFmtId="4" fontId="98" fillId="48" borderId="85" applyNumberFormat="0" applyProtection="0">
      <alignment horizontal="right" vertical="center"/>
    </xf>
    <xf numFmtId="4" fontId="147" fillId="47" borderId="81" applyNumberFormat="0" applyProtection="0">
      <alignment horizontal="right" vertical="center"/>
    </xf>
    <xf numFmtId="4" fontId="98" fillId="47" borderId="85" applyNumberFormat="0" applyProtection="0">
      <alignment horizontal="right" vertical="center"/>
    </xf>
    <xf numFmtId="4" fontId="147" fillId="103" borderId="81" applyNumberFormat="0" applyProtection="0">
      <alignment horizontal="right" vertical="center"/>
    </xf>
    <xf numFmtId="4" fontId="98" fillId="103" borderId="85" applyNumberFormat="0" applyProtection="0">
      <alignment horizontal="right" vertical="center"/>
    </xf>
    <xf numFmtId="4" fontId="147" fillId="39" borderId="81" applyNumberFormat="0" applyProtection="0">
      <alignment horizontal="right" vertical="center"/>
    </xf>
    <xf numFmtId="4" fontId="98" fillId="39" borderId="85" applyNumberFormat="0" applyProtection="0">
      <alignment horizontal="right" vertical="center"/>
    </xf>
    <xf numFmtId="4" fontId="146" fillId="104" borderId="91" applyNumberFormat="0" applyProtection="0">
      <alignment horizontal="left" vertical="center" indent="1"/>
    </xf>
    <xf numFmtId="4" fontId="98" fillId="104" borderId="90" applyNumberFormat="0" applyProtection="0">
      <alignment horizontal="left" vertical="center" indent="1"/>
    </xf>
    <xf numFmtId="4" fontId="147" fillId="56" borderId="0" applyNumberFormat="0" applyProtection="0">
      <alignment horizontal="left" vertical="center" indent="1"/>
    </xf>
    <xf numFmtId="4" fontId="8" fillId="105" borderId="90" applyNumberFormat="0" applyProtection="0">
      <alignment horizontal="left" vertical="center" indent="1"/>
    </xf>
    <xf numFmtId="0" fontId="202" fillId="32" borderId="0" applyNumberFormat="0" applyBorder="0" applyAlignment="0" applyProtection="0"/>
    <xf numFmtId="4" fontId="8" fillId="105" borderId="90" applyNumberFormat="0" applyProtection="0">
      <alignment horizontal="left" vertical="center" indent="1"/>
    </xf>
    <xf numFmtId="0" fontId="202" fillId="32" borderId="0" applyNumberFormat="0" applyBorder="0" applyAlignment="0" applyProtection="0"/>
    <xf numFmtId="4" fontId="98" fillId="55" borderId="85" applyNumberFormat="0" applyProtection="0">
      <alignment horizontal="right" vertical="center"/>
    </xf>
    <xf numFmtId="4" fontId="147" fillId="56" borderId="0" applyNumberFormat="0" applyProtection="0">
      <alignment horizontal="left" vertical="center" indent="1"/>
    </xf>
    <xf numFmtId="4" fontId="98" fillId="56" borderId="90" applyNumberFormat="0" applyProtection="0">
      <alignment horizontal="left" vertical="center" indent="1"/>
    </xf>
    <xf numFmtId="4" fontId="147" fillId="54" borderId="0" applyNumberFormat="0" applyProtection="0">
      <alignment horizontal="left" vertical="center" indent="1"/>
    </xf>
    <xf numFmtId="4" fontId="98" fillId="55" borderId="90" applyNumberFormat="0" applyProtection="0">
      <alignment horizontal="left" vertical="center" indent="1"/>
    </xf>
    <xf numFmtId="0" fontId="8" fillId="72" borderId="81" applyNumberFormat="0" applyProtection="0">
      <alignment horizontal="left" vertical="center" indent="1"/>
    </xf>
    <xf numFmtId="0" fontId="98" fillId="49" borderId="85" applyNumberFormat="0" applyProtection="0">
      <alignment horizontal="left" vertical="center" indent="1"/>
    </xf>
    <xf numFmtId="0" fontId="8" fillId="72" borderId="81" applyNumberFormat="0" applyProtection="0">
      <alignment horizontal="left" vertical="top" indent="1"/>
    </xf>
    <xf numFmtId="0" fontId="98" fillId="105" borderId="81" applyNumberFormat="0" applyProtection="0">
      <alignment horizontal="left" vertical="top" indent="1"/>
    </xf>
    <xf numFmtId="0" fontId="8" fillId="54" borderId="81" applyNumberFormat="0" applyProtection="0">
      <alignment horizontal="left" vertical="center" indent="1"/>
    </xf>
    <xf numFmtId="0" fontId="98" fillId="106" borderId="85" applyNumberFormat="0" applyProtection="0">
      <alignment horizontal="left" vertical="center" indent="1"/>
    </xf>
    <xf numFmtId="0" fontId="8" fillId="54" borderId="81" applyNumberFormat="0" applyProtection="0">
      <alignment horizontal="left" vertical="top" indent="1"/>
    </xf>
    <xf numFmtId="0" fontId="98" fillId="55" borderId="81" applyNumberFormat="0" applyProtection="0">
      <alignment horizontal="left" vertical="top" indent="1"/>
    </xf>
    <xf numFmtId="0" fontId="8" fillId="59" borderId="81" applyNumberFormat="0" applyProtection="0">
      <alignment horizontal="left" vertical="center" indent="1"/>
    </xf>
    <xf numFmtId="0" fontId="98" fillId="37" borderId="85" applyNumberFormat="0" applyProtection="0">
      <alignment horizontal="left" vertical="center" indent="1"/>
    </xf>
    <xf numFmtId="0" fontId="8" fillId="59" borderId="81" applyNumberFormat="0" applyProtection="0">
      <alignment horizontal="left" vertical="top" indent="1"/>
    </xf>
    <xf numFmtId="0" fontId="98" fillId="37" borderId="81" applyNumberFormat="0" applyProtection="0">
      <alignment horizontal="left" vertical="top" indent="1"/>
    </xf>
    <xf numFmtId="0" fontId="8" fillId="58" borderId="81" applyNumberFormat="0" applyProtection="0">
      <alignment horizontal="left" vertical="center" indent="1"/>
    </xf>
    <xf numFmtId="0" fontId="98" fillId="56" borderId="85" applyNumberFormat="0" applyProtection="0">
      <alignment horizontal="left" vertical="center" indent="1"/>
    </xf>
    <xf numFmtId="0" fontId="8" fillId="58" borderId="81" applyNumberFormat="0" applyProtection="0">
      <alignment horizontal="left" vertical="top" indent="1"/>
    </xf>
    <xf numFmtId="0" fontId="98" fillId="56" borderId="81" applyNumberFormat="0" applyProtection="0">
      <alignment horizontal="left" vertical="top" indent="1"/>
    </xf>
    <xf numFmtId="0" fontId="98" fillId="107" borderId="92" applyNumberFormat="0">
      <protection locked="0"/>
    </xf>
    <xf numFmtId="0" fontId="111" fillId="105" borderId="93" applyBorder="0"/>
    <xf numFmtId="4" fontId="147" fillId="75" borderId="81" applyNumberFormat="0" applyProtection="0">
      <alignment vertical="center"/>
    </xf>
    <xf numFmtId="4" fontId="191" fillId="52" borderId="81" applyNumberFormat="0" applyProtection="0">
      <alignment vertical="center"/>
    </xf>
    <xf numFmtId="4" fontId="150" fillId="75" borderId="81" applyNumberFormat="0" applyProtection="0">
      <alignment vertical="center"/>
    </xf>
    <xf numFmtId="4" fontId="189" fillId="75" borderId="50" applyNumberFormat="0" applyProtection="0">
      <alignment vertical="center"/>
    </xf>
    <xf numFmtId="4" fontId="147" fillId="75" borderId="81" applyNumberFormat="0" applyProtection="0">
      <alignment horizontal="left" vertical="center" indent="1"/>
    </xf>
    <xf numFmtId="4" fontId="191" fillId="49" borderId="81" applyNumberFormat="0" applyProtection="0">
      <alignment horizontal="left" vertical="center" indent="1"/>
    </xf>
    <xf numFmtId="0" fontId="147" fillId="75" borderId="81" applyNumberFormat="0" applyProtection="0">
      <alignment horizontal="left" vertical="top" indent="1"/>
    </xf>
    <xf numFmtId="0" fontId="191" fillId="52" borderId="81" applyNumberFormat="0" applyProtection="0">
      <alignment horizontal="left" vertical="top" indent="1"/>
    </xf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4" fontId="98" fillId="0" borderId="85" applyNumberFormat="0" applyProtection="0">
      <alignment horizontal="right" vertical="center"/>
    </xf>
    <xf numFmtId="4" fontId="150" fillId="56" borderId="81" applyNumberFormat="0" applyProtection="0">
      <alignment horizontal="right" vertical="center"/>
    </xf>
    <xf numFmtId="4" fontId="189" fillId="3" borderId="85" applyNumberFormat="0" applyProtection="0">
      <alignment horizontal="right" vertical="center"/>
    </xf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4" fontId="98" fillId="43" borderId="85" applyNumberFormat="0" applyProtection="0">
      <alignment horizontal="left" vertical="center" indent="1"/>
    </xf>
    <xf numFmtId="0" fontId="202" fillId="32" borderId="0" applyNumberFormat="0" applyBorder="0" applyAlignment="0" applyProtection="0"/>
    <xf numFmtId="0" fontId="8" fillId="60" borderId="80" applyNumberFormat="0" applyProtection="0">
      <alignment horizontal="left" vertical="center" indent="1"/>
    </xf>
    <xf numFmtId="0" fontId="191" fillId="55" borderId="81" applyNumberFormat="0" applyProtection="0">
      <alignment horizontal="left" vertical="top" indent="1"/>
    </xf>
    <xf numFmtId="0" fontId="202" fillId="32" borderId="0" applyNumberFormat="0" applyBorder="0" applyAlignment="0" applyProtection="0"/>
    <xf numFmtId="0" fontId="152" fillId="0" borderId="0"/>
    <xf numFmtId="4" fontId="192" fillId="76" borderId="90" applyNumberFormat="0" applyProtection="0">
      <alignment horizontal="left" vertical="center" indent="1"/>
    </xf>
    <xf numFmtId="0" fontId="98" fillId="108" borderId="50"/>
    <xf numFmtId="4" fontId="125" fillId="56" borderId="81" applyNumberFormat="0" applyProtection="0">
      <alignment horizontal="right" vertical="center"/>
    </xf>
    <xf numFmtId="4" fontId="193" fillId="107" borderId="85" applyNumberFormat="0" applyProtection="0">
      <alignment horizontal="right" vertical="center"/>
    </xf>
    <xf numFmtId="0" fontId="194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202" fillId="32" borderId="0" applyNumberFormat="0" applyBorder="0" applyAlignment="0" applyProtection="0"/>
    <xf numFmtId="0" fontId="196" fillId="0" borderId="82" applyNumberFormat="0" applyFill="0" applyAlignment="0" applyProtection="0"/>
    <xf numFmtId="0" fontId="59" fillId="0" borderId="82" applyNumberFormat="0" applyFill="0" applyAlignment="0" applyProtection="0"/>
    <xf numFmtId="0" fontId="172" fillId="0" borderId="94" applyNumberFormat="0" applyFill="0" applyAlignment="0" applyProtection="0"/>
    <xf numFmtId="0" fontId="19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1" fillId="0" borderId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4" borderId="0" applyNumberFormat="0" applyBorder="0" applyAlignment="0" applyProtection="0"/>
    <xf numFmtId="0" fontId="201" fillId="43" borderId="0" applyNumberFormat="0" applyBorder="0" applyAlignment="0" applyProtection="0"/>
    <xf numFmtId="0" fontId="201" fillId="42" borderId="0" applyNumberFormat="0" applyBorder="0" applyAlignment="0" applyProtection="0"/>
    <xf numFmtId="0" fontId="201" fillId="39" borderId="0" applyNumberFormat="0" applyBorder="0" applyAlignment="0" applyProtection="0"/>
    <xf numFmtId="0" fontId="201" fillId="38" borderId="0" applyNumberFormat="0" applyBorder="0" applyAlignment="0" applyProtection="0"/>
    <xf numFmtId="0" fontId="201" fillId="41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171" fillId="40" borderId="0" applyNumberFormat="0" applyBorder="0" applyAlignment="0" applyProtection="0"/>
    <xf numFmtId="0" fontId="171" fillId="37" borderId="0" applyNumberFormat="0" applyBorder="0" applyAlignment="0" applyProtection="0"/>
    <xf numFmtId="0" fontId="171" fillId="34" borderId="0" applyNumberFormat="0" applyBorder="0" applyAlignment="0" applyProtection="0"/>
    <xf numFmtId="0" fontId="171" fillId="39" borderId="0" applyNumberFormat="0" applyBorder="0" applyAlignment="0" applyProtection="0"/>
    <xf numFmtId="0" fontId="171" fillId="38" borderId="0" applyNumberFormat="0" applyBorder="0" applyAlignment="0" applyProtection="0"/>
    <xf numFmtId="0" fontId="171" fillId="37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6" borderId="0" applyNumberFormat="0" applyBorder="0" applyAlignment="0" applyProtection="0"/>
    <xf numFmtId="0" fontId="171" fillId="35" borderId="0" applyNumberFormat="0" applyBorder="0" applyAlignment="0" applyProtection="0"/>
    <xf numFmtId="0" fontId="171" fillId="34" borderId="0" applyNumberFormat="0" applyBorder="0" applyAlignment="0" applyProtection="0"/>
    <xf numFmtId="0" fontId="171" fillId="33" borderId="0" applyNumberFormat="0" applyBorder="0" applyAlignment="0" applyProtection="0"/>
    <xf numFmtId="0" fontId="171" fillId="32" borderId="0" applyNumberFormat="0" applyBorder="0" applyAlignment="0" applyProtection="0"/>
    <xf numFmtId="0" fontId="171" fillId="31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9" fontId="1" fillId="0" borderId="0" applyFont="0" applyFill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" fillId="0" borderId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53" fillId="0" borderId="0" applyFont="0" applyFill="0" applyBorder="0" applyAlignment="0" applyProtection="0"/>
    <xf numFmtId="169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55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05" fillId="0" borderId="0" applyFont="0" applyFill="0" applyBorder="0" applyAlignment="0" applyProtection="0"/>
    <xf numFmtId="169" fontId="15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92" fontId="206" fillId="0" borderId="0"/>
    <xf numFmtId="192" fontId="206" fillId="0" borderId="0"/>
    <xf numFmtId="192" fontId="206" fillId="0" borderId="0"/>
    <xf numFmtId="193" fontId="207" fillId="0" borderId="0" applyFon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40" fontId="124" fillId="0" borderId="0">
      <alignment horizontal="left"/>
    </xf>
    <xf numFmtId="40" fontId="210" fillId="0" borderId="0" applyNumberFormat="0" applyAlignment="0">
      <alignment horizontal="left"/>
    </xf>
    <xf numFmtId="40" fontId="211" fillId="0" borderId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5" fillId="0" borderId="0" applyNumberFormat="0" applyFill="0" applyBorder="0" applyAlignment="0" applyProtection="0">
      <alignment vertical="top"/>
      <protection locked="0"/>
    </xf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169" fontId="59" fillId="0" borderId="0" applyFont="0" applyFill="0" applyBorder="0" applyAlignment="0" applyProtection="0"/>
    <xf numFmtId="194" fontId="218" fillId="0" borderId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59" fillId="0" borderId="0"/>
    <xf numFmtId="0" fontId="35" fillId="0" borderId="0"/>
    <xf numFmtId="0" fontId="220" fillId="0" borderId="0"/>
    <xf numFmtId="0" fontId="1" fillId="0" borderId="0"/>
    <xf numFmtId="0" fontId="221" fillId="0" borderId="0">
      <alignment vertical="center"/>
    </xf>
    <xf numFmtId="195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229" fillId="0" borderId="0"/>
    <xf numFmtId="0" fontId="8" fillId="0" borderId="0"/>
    <xf numFmtId="197" fontId="220" fillId="0" borderId="0"/>
    <xf numFmtId="196" fontId="222" fillId="0" borderId="0"/>
    <xf numFmtId="196" fontId="222" fillId="0" borderId="0"/>
    <xf numFmtId="196" fontId="222" fillId="0" borderId="0"/>
    <xf numFmtId="196" fontId="222" fillId="0" borderId="0"/>
    <xf numFmtId="196" fontId="222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22" fillId="0" borderId="0"/>
    <xf numFmtId="0" fontId="222" fillId="0" borderId="0"/>
    <xf numFmtId="198" fontId="229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35" fillId="0" borderId="0"/>
    <xf numFmtId="0" fontId="1" fillId="0" borderId="0"/>
    <xf numFmtId="0" fontId="35" fillId="0" borderId="0"/>
    <xf numFmtId="0" fontId="222" fillId="0" borderId="0"/>
    <xf numFmtId="0" fontId="222" fillId="0" borderId="0"/>
    <xf numFmtId="0" fontId="63" fillId="0" borderId="0"/>
    <xf numFmtId="164" fontId="229" fillId="0" borderId="0"/>
    <xf numFmtId="198" fontId="229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0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169" fontId="2" fillId="0" borderId="0" applyFont="0" applyFill="0" applyBorder="0" applyAlignment="0" applyProtection="0"/>
    <xf numFmtId="9" fontId="171" fillId="0" borderId="0" applyFont="0" applyFill="0" applyBorder="0" applyAlignment="0" applyProtection="0"/>
    <xf numFmtId="9" fontId="155" fillId="0" borderId="0" applyFont="0" applyFill="0" applyBorder="0" applyAlignment="0" applyProtection="0"/>
    <xf numFmtId="9" fontId="15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7" fillId="0" borderId="95" applyNumberFormat="0" applyFont="0" applyFill="0" applyAlignment="0" applyProtection="0">
      <alignment horizontal="left" vertical="center"/>
    </xf>
    <xf numFmtId="171" fontId="224" fillId="0" borderId="50">
      <alignment horizontal="center" vertical="center"/>
      <protection locked="0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51" fillId="72" borderId="0" applyNumberFormat="0" applyProtection="0">
      <alignment horizontal="left" vertical="center" indent="1"/>
    </xf>
    <xf numFmtId="4" fontId="151" fillId="72" borderId="0" applyNumberFormat="0" applyProtection="0">
      <alignment horizontal="left" vertical="center" indent="1"/>
    </xf>
    <xf numFmtId="4" fontId="151" fillId="72" borderId="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52" fillId="0" borderId="0"/>
    <xf numFmtId="0" fontId="152" fillId="0" borderId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199" fontId="228" fillId="0" borderId="0" applyFont="0" applyFill="0" applyBorder="0" applyAlignment="0" applyProtection="0"/>
    <xf numFmtId="0" fontId="204" fillId="50" borderId="73" applyNumberFormat="0" applyAlignment="0" applyProtection="0"/>
    <xf numFmtId="0" fontId="217" fillId="0" borderId="78" applyNumberFormat="0" applyFill="0" applyAlignment="0" applyProtection="0"/>
    <xf numFmtId="0" fontId="202" fillId="32" borderId="0" applyNumberFormat="0" applyBorder="0" applyAlignment="0" applyProtection="0"/>
    <xf numFmtId="0" fontId="223" fillId="49" borderId="80" applyNumberFormat="0" applyAlignment="0" applyProtection="0"/>
    <xf numFmtId="0" fontId="203" fillId="49" borderId="72" applyNumberFormat="0" applyAlignment="0" applyProtection="0"/>
    <xf numFmtId="0" fontId="227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09" fillId="33" borderId="0" applyNumberFormat="0" applyBorder="0" applyAlignment="0" applyProtection="0"/>
    <xf numFmtId="0" fontId="216" fillId="36" borderId="72" applyNumberFormat="0" applyAlignment="0" applyProtection="0"/>
    <xf numFmtId="0" fontId="219" fillId="51" borderId="0" applyNumberFormat="0" applyBorder="0" applyAlignment="0" applyProtection="0"/>
    <xf numFmtId="0" fontId="226" fillId="0" borderId="82" applyNumberFormat="0" applyFill="0" applyAlignment="0" applyProtection="0"/>
    <xf numFmtId="0" fontId="1" fillId="0" borderId="0"/>
    <xf numFmtId="0" fontId="201" fillId="45" borderId="0" applyNumberFormat="0" applyBorder="0" applyAlignment="0" applyProtection="0"/>
    <xf numFmtId="0" fontId="201" fillId="46" borderId="0" applyNumberFormat="0" applyBorder="0" applyAlignment="0" applyProtection="0"/>
    <xf numFmtId="0" fontId="201" fillId="47" borderId="0" applyNumberFormat="0" applyBorder="0" applyAlignment="0" applyProtection="0"/>
    <xf numFmtId="0" fontId="201" fillId="42" borderId="0" applyNumberFormat="0" applyBorder="0" applyAlignment="0" applyProtection="0"/>
    <xf numFmtId="0" fontId="201" fillId="43" borderId="0" applyNumberFormat="0" applyBorder="0" applyAlignment="0" applyProtection="0"/>
    <xf numFmtId="0" fontId="201" fillId="48" borderId="0" applyNumberFormat="0" applyBorder="0" applyAlignment="0" applyProtection="0"/>
    <xf numFmtId="0" fontId="149" fillId="52" borderId="79" applyNumberFormat="0" applyFont="0" applyAlignment="0" applyProtection="0"/>
    <xf numFmtId="0" fontId="212" fillId="0" borderId="75" applyNumberFormat="0" applyFill="0" applyAlignment="0" applyProtection="0"/>
    <xf numFmtId="0" fontId="213" fillId="0" borderId="76" applyNumberFormat="0" applyFill="0" applyAlignment="0" applyProtection="0"/>
    <xf numFmtId="0" fontId="214" fillId="0" borderId="77" applyNumberFormat="0" applyFill="0" applyAlignment="0" applyProtection="0"/>
    <xf numFmtId="0" fontId="214" fillId="0" borderId="0" applyNumberFormat="0" applyFill="0" applyBorder="0" applyAlignment="0" applyProtection="0"/>
    <xf numFmtId="0" fontId="35" fillId="0" borderId="0"/>
    <xf numFmtId="169" fontId="120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1" fillId="0" borderId="0"/>
    <xf numFmtId="169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35" fillId="0" borderId="0"/>
    <xf numFmtId="169" fontId="35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35" fillId="0" borderId="0"/>
    <xf numFmtId="169" fontId="35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35" fillId="0" borderId="0"/>
    <xf numFmtId="169" fontId="35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169" fontId="35" fillId="0" borderId="0" applyFont="0" applyFill="0" applyBorder="0" applyAlignment="0" applyProtection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169" fontId="153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53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1" borderId="0" applyNumberFormat="0" applyBorder="0" applyAlignment="0" applyProtection="0"/>
    <xf numFmtId="0" fontId="171" fillId="32" borderId="0" applyNumberFormat="0" applyBorder="0" applyAlignment="0" applyProtection="0"/>
    <xf numFmtId="0" fontId="171" fillId="33" borderId="0" applyNumberFormat="0" applyBorder="0" applyAlignment="0" applyProtection="0"/>
    <xf numFmtId="0" fontId="171" fillId="34" borderId="0" applyNumberFormat="0" applyBorder="0" applyAlignment="0" applyProtection="0"/>
    <xf numFmtId="0" fontId="171" fillId="35" borderId="0" applyNumberFormat="0" applyBorder="0" applyAlignment="0" applyProtection="0"/>
    <xf numFmtId="0" fontId="171" fillId="36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37" borderId="0" applyNumberFormat="0" applyBorder="0" applyAlignment="0" applyProtection="0"/>
    <xf numFmtId="0" fontId="171" fillId="38" borderId="0" applyNumberFormat="0" applyBorder="0" applyAlignment="0" applyProtection="0"/>
    <xf numFmtId="0" fontId="171" fillId="39" borderId="0" applyNumberFormat="0" applyBorder="0" applyAlignment="0" applyProtection="0"/>
    <xf numFmtId="0" fontId="171" fillId="34" borderId="0" applyNumberFormat="0" applyBorder="0" applyAlignment="0" applyProtection="0"/>
    <xf numFmtId="0" fontId="171" fillId="37" borderId="0" applyNumberFormat="0" applyBorder="0" applyAlignment="0" applyProtection="0"/>
    <xf numFmtId="0" fontId="171" fillId="4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53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5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0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5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8" fontId="22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4" fontId="229" fillId="0" borderId="0"/>
    <xf numFmtId="164" fontId="229" fillId="0" borderId="0"/>
    <xf numFmtId="0" fontId="8" fillId="0" borderId="0"/>
    <xf numFmtId="0" fontId="2" fillId="0" borderId="0"/>
    <xf numFmtId="0" fontId="155" fillId="0" borderId="0"/>
    <xf numFmtId="0" fontId="155" fillId="0" borderId="0"/>
    <xf numFmtId="0" fontId="8" fillId="0" borderId="0"/>
    <xf numFmtId="0" fontId="1" fillId="0" borderId="0"/>
    <xf numFmtId="0" fontId="117" fillId="0" borderId="0"/>
    <xf numFmtId="0" fontId="1" fillId="0" borderId="0"/>
    <xf numFmtId="16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1" fillId="0" borderId="0" applyFont="0" applyFill="0" applyBorder="0" applyAlignment="0" applyProtection="0"/>
    <xf numFmtId="9" fontId="155" fillId="0" borderId="0" applyFont="0" applyFill="0" applyBorder="0" applyAlignment="0" applyProtection="0"/>
    <xf numFmtId="9" fontId="15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59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71" fillId="0" borderId="0" applyFont="0" applyFill="0" applyBorder="0" applyAlignment="0" applyProtection="0"/>
    <xf numFmtId="205" fontId="2" fillId="0" borderId="0" applyFont="0" applyFill="0" applyBorder="0" applyAlignment="0" applyProtection="0"/>
    <xf numFmtId="202" fontId="8" fillId="0" borderId="0" applyFont="0" applyFill="0" applyBorder="0" applyAlignment="0" applyProtection="0"/>
    <xf numFmtId="0" fontId="231" fillId="0" borderId="0" applyNumberFormat="0" applyFill="0" applyBorder="0" applyAlignment="0" applyProtection="0">
      <alignment vertical="top"/>
      <protection locked="0"/>
    </xf>
    <xf numFmtId="0" fontId="222" fillId="0" borderId="0"/>
    <xf numFmtId="0" fontId="230" fillId="0" borderId="0"/>
    <xf numFmtId="0" fontId="59" fillId="0" borderId="0"/>
    <xf numFmtId="0" fontId="230" fillId="0" borderId="0"/>
    <xf numFmtId="0" fontId="222" fillId="0" borderId="0"/>
    <xf numFmtId="0" fontId="222" fillId="0" borderId="0"/>
    <xf numFmtId="0" fontId="221" fillId="0" borderId="0">
      <alignment vertical="center"/>
    </xf>
    <xf numFmtId="0" fontId="232" fillId="0" borderId="0"/>
    <xf numFmtId="9" fontId="8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0" fontId="8" fillId="0" borderId="0"/>
    <xf numFmtId="0" fontId="233" fillId="0" borderId="0"/>
    <xf numFmtId="0" fontId="126" fillId="31" borderId="0" applyNumberFormat="0" applyBorder="0" applyAlignment="0" applyProtection="0"/>
    <xf numFmtId="0" fontId="126" fillId="32" borderId="0" applyNumberFormat="0" applyBorder="0" applyAlignment="0" applyProtection="0"/>
    <xf numFmtId="0" fontId="126" fillId="33" borderId="0" applyNumberFormat="0" applyBorder="0" applyAlignment="0" applyProtection="0"/>
    <xf numFmtId="0" fontId="126" fillId="34" borderId="0" applyNumberFormat="0" applyBorder="0" applyAlignment="0" applyProtection="0"/>
    <xf numFmtId="0" fontId="126" fillId="35" borderId="0" applyNumberFormat="0" applyBorder="0" applyAlignment="0" applyProtection="0"/>
    <xf numFmtId="0" fontId="126" fillId="36" borderId="0" applyNumberFormat="0" applyBorder="0" applyAlignment="0" applyProtection="0"/>
    <xf numFmtId="0" fontId="126" fillId="37" borderId="0" applyNumberFormat="0" applyBorder="0" applyAlignment="0" applyProtection="0"/>
    <xf numFmtId="0" fontId="126" fillId="38" borderId="0" applyNumberFormat="0" applyBorder="0" applyAlignment="0" applyProtection="0"/>
    <xf numFmtId="0" fontId="126" fillId="39" borderId="0" applyNumberFormat="0" applyBorder="0" applyAlignment="0" applyProtection="0"/>
    <xf numFmtId="0" fontId="126" fillId="34" borderId="0" applyNumberFormat="0" applyBorder="0" applyAlignment="0" applyProtection="0"/>
    <xf numFmtId="0" fontId="126" fillId="37" borderId="0" applyNumberFormat="0" applyBorder="0" applyAlignment="0" applyProtection="0"/>
    <xf numFmtId="0" fontId="126" fillId="40" borderId="0" applyNumberFormat="0" applyBorder="0" applyAlignment="0" applyProtection="0"/>
    <xf numFmtId="0" fontId="127" fillId="41" borderId="0" applyNumberFormat="0" applyBorder="0" applyAlignment="0" applyProtection="0"/>
    <xf numFmtId="0" fontId="127" fillId="38" borderId="0" applyNumberFormat="0" applyBorder="0" applyAlignment="0" applyProtection="0"/>
    <xf numFmtId="0" fontId="127" fillId="39" borderId="0" applyNumberFormat="0" applyBorder="0" applyAlignment="0" applyProtection="0"/>
    <xf numFmtId="0" fontId="127" fillId="42" borderId="0" applyNumberFormat="0" applyBorder="0" applyAlignment="0" applyProtection="0"/>
    <xf numFmtId="0" fontId="127" fillId="43" borderId="0" applyNumberFormat="0" applyBorder="0" applyAlignment="0" applyProtection="0"/>
    <xf numFmtId="0" fontId="127" fillId="44" borderId="0" applyNumberFormat="0" applyBorder="0" applyAlignment="0" applyProtection="0"/>
    <xf numFmtId="169" fontId="230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43" fillId="0" borderId="0" applyFont="0" applyFill="0" applyBorder="0" applyAlignment="0" applyProtection="0"/>
    <xf numFmtId="206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89" fontId="149" fillId="0" borderId="0"/>
    <xf numFmtId="175" fontId="235" fillId="0" borderId="0"/>
    <xf numFmtId="190" fontId="2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23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7" fillId="0" borderId="0"/>
    <xf numFmtId="0" fontId="236" fillId="0" borderId="0"/>
    <xf numFmtId="0" fontId="8" fillId="0" borderId="0"/>
    <xf numFmtId="0" fontId="59" fillId="0" borderId="0"/>
    <xf numFmtId="0" fontId="2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8" fillId="0" borderId="0"/>
    <xf numFmtId="0" fontId="5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3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29" fillId="49" borderId="72" applyNumberFormat="0" applyAlignment="0" applyProtection="0"/>
    <xf numFmtId="0" fontId="143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30" fillId="50" borderId="73" applyNumberFormat="0" applyAlignment="0" applyProtection="0"/>
    <xf numFmtId="0" fontId="138" fillId="0" borderId="78" applyNumberFormat="0" applyFill="0" applyAlignment="0" applyProtection="0"/>
    <xf numFmtId="0" fontId="133" fillId="33" borderId="0" applyNumberFormat="0" applyBorder="0" applyAlignment="0" applyProtection="0"/>
    <xf numFmtId="0" fontId="137" fillId="36" borderId="72" applyNumberFormat="0" applyAlignment="0" applyProtection="0"/>
    <xf numFmtId="0" fontId="139" fillId="51" borderId="0" applyNumberFormat="0" applyBorder="0" applyAlignment="0" applyProtection="0"/>
    <xf numFmtId="0" fontId="142" fillId="0" borderId="82" applyNumberFormat="0" applyFill="0" applyAlignment="0" applyProtection="0"/>
    <xf numFmtId="0" fontId="128" fillId="32" borderId="0" applyNumberFormat="0" applyBorder="0" applyAlignment="0" applyProtection="0"/>
    <xf numFmtId="0" fontId="127" fillId="45" borderId="0" applyNumberFormat="0" applyBorder="0" applyAlignment="0" applyProtection="0"/>
    <xf numFmtId="0" fontId="127" fillId="46" borderId="0" applyNumberFormat="0" applyBorder="0" applyAlignment="0" applyProtection="0"/>
    <xf numFmtId="0" fontId="127" fillId="47" borderId="0" applyNumberFormat="0" applyBorder="0" applyAlignment="0" applyProtection="0"/>
    <xf numFmtId="0" fontId="127" fillId="42" borderId="0" applyNumberFormat="0" applyBorder="0" applyAlignment="0" applyProtection="0"/>
    <xf numFmtId="0" fontId="127" fillId="43" borderId="0" applyNumberFormat="0" applyBorder="0" applyAlignment="0" applyProtection="0"/>
    <xf numFmtId="0" fontId="127" fillId="48" borderId="0" applyNumberFormat="0" applyBorder="0" applyAlignment="0" applyProtection="0"/>
    <xf numFmtId="0" fontId="140" fillId="49" borderId="80" applyNumberFormat="0" applyAlignment="0" applyProtection="0"/>
    <xf numFmtId="0" fontId="134" fillId="0" borderId="75" applyNumberFormat="0" applyFill="0" applyAlignment="0" applyProtection="0"/>
    <xf numFmtId="0" fontId="135" fillId="0" borderId="76" applyNumberFormat="0" applyFill="0" applyAlignment="0" applyProtection="0"/>
    <xf numFmtId="0" fontId="136" fillId="0" borderId="77" applyNumberFormat="0" applyFill="0" applyAlignment="0" applyProtection="0"/>
    <xf numFmtId="0" fontId="13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32" fillId="0" borderId="0" applyFont="0" applyFill="0" applyBorder="0" applyAlignment="0" applyProtection="0"/>
    <xf numFmtId="0" fontId="63" fillId="0" borderId="0"/>
    <xf numFmtId="0" fontId="232" fillId="0" borderId="0"/>
    <xf numFmtId="0" fontId="230" fillId="0" borderId="0"/>
    <xf numFmtId="9" fontId="2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8" fillId="0" borderId="0"/>
    <xf numFmtId="0" fontId="235" fillId="0" borderId="0"/>
    <xf numFmtId="9" fontId="43" fillId="0" borderId="0"/>
    <xf numFmtId="169" fontId="23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5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239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35" fillId="0" borderId="0" applyFont="0" applyFill="0" applyBorder="0" applyAlignment="0" applyProtection="0"/>
    <xf numFmtId="195" fontId="23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36" fillId="0" borderId="0"/>
    <xf numFmtId="0" fontId="237" fillId="0" borderId="0"/>
    <xf numFmtId="0" fontId="63" fillId="0" borderId="0"/>
    <xf numFmtId="0" fontId="235" fillId="0" borderId="0"/>
    <xf numFmtId="0" fontId="1" fillId="0" borderId="0"/>
    <xf numFmtId="0" fontId="220" fillId="0" borderId="0"/>
    <xf numFmtId="182" fontId="234" fillId="0" borderId="0"/>
    <xf numFmtId="182" fontId="234" fillId="0" borderId="0"/>
    <xf numFmtId="0" fontId="35" fillId="0" borderId="0"/>
    <xf numFmtId="0" fontId="59" fillId="0" borderId="0"/>
    <xf numFmtId="0" fontId="220" fillId="0" borderId="0"/>
    <xf numFmtId="0" fontId="35" fillId="0" borderId="0"/>
    <xf numFmtId="0" fontId="35" fillId="0" borderId="0"/>
    <xf numFmtId="0" fontId="35" fillId="0" borderId="0"/>
    <xf numFmtId="0" fontId="236" fillId="0" borderId="0"/>
    <xf numFmtId="0" fontId="35" fillId="0" borderId="0"/>
    <xf numFmtId="0" fontId="35" fillId="0" borderId="0"/>
    <xf numFmtId="196" fontId="171" fillId="0" borderId="0"/>
    <xf numFmtId="0" fontId="35" fillId="0" borderId="0"/>
    <xf numFmtId="169" fontId="43" fillId="0" borderId="0" applyFont="0" applyFill="0" applyBorder="0" applyAlignment="0" applyProtection="0"/>
    <xf numFmtId="9" fontId="171" fillId="0" borderId="0" applyFont="0" applyFill="0" applyBorder="0" applyAlignment="0" applyProtection="0"/>
    <xf numFmtId="9" fontId="235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32" fillId="0" borderId="0" applyFont="0" applyFill="0" applyBorder="0" applyAlignment="0" applyProtection="0"/>
    <xf numFmtId="9" fontId="220" fillId="0" borderId="0" applyFont="0" applyFill="0" applyBorder="0" applyAlignment="0" applyProtection="0"/>
    <xf numFmtId="9" fontId="220" fillId="0" borderId="0" applyFont="0" applyFill="0" applyBorder="0" applyAlignment="0" applyProtection="0"/>
    <xf numFmtId="9" fontId="220" fillId="0" borderId="0" applyFont="0" applyFill="0" applyBorder="0" applyAlignment="0" applyProtection="0"/>
    <xf numFmtId="169" fontId="238" fillId="0" borderId="0" applyFont="0" applyFill="0" applyBorder="0" applyAlignment="0" applyProtection="0"/>
    <xf numFmtId="0" fontId="8" fillId="0" borderId="0"/>
    <xf numFmtId="0" fontId="1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169" fontId="1" fillId="0" borderId="0" applyFont="0" applyFill="0" applyBorder="0" applyAlignment="0" applyProtection="0"/>
    <xf numFmtId="203" fontId="159" fillId="0" borderId="0" applyFont="0" applyFill="0" applyBorder="0" applyAlignment="0" applyProtection="0"/>
    <xf numFmtId="207" fontId="159" fillId="0" borderId="0" applyFont="0" applyFill="0" applyBorder="0" applyAlignment="0" applyProtection="0"/>
    <xf numFmtId="208" fontId="159" fillId="0" borderId="0" applyFont="0" applyFill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169" fontId="8" fillId="0" borderId="0" applyFont="0" applyFill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8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9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171" fillId="40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41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8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39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4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5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6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7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2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3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0" fontId="201" fillId="48" borderId="0" applyNumberFormat="0" applyBorder="0" applyAlignment="0" applyProtection="0"/>
    <xf numFmtId="209" fontId="240" fillId="57" borderId="0" applyNumberFormat="0" applyFill="0" applyBorder="0" applyAlignment="0" applyProtection="0">
      <protection locked="0"/>
    </xf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2" fillId="32" borderId="0" applyNumberFormat="0" applyBorder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3" fillId="49" borderId="72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0" fontId="204" fillId="50" borderId="73" applyNumberFormat="0" applyAlignment="0" applyProtection="0"/>
    <xf numFmtId="169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126" fillId="0" borderId="0" applyFont="0" applyFill="0" applyBorder="0" applyAlignment="0" applyProtection="0"/>
    <xf numFmtId="0" fontId="153" fillId="0" borderId="0"/>
    <xf numFmtId="0" fontId="153" fillId="0" borderId="0"/>
    <xf numFmtId="169" fontId="35" fillId="0" borderId="0" applyFont="0" applyFill="0" applyBorder="0" applyAlignment="0" applyProtection="0"/>
    <xf numFmtId="210" fontId="153" fillId="0" borderId="0"/>
    <xf numFmtId="169" fontId="1" fillId="0" borderId="0" applyFont="0" applyFill="0" applyBorder="0" applyAlignment="0" applyProtection="0"/>
    <xf numFmtId="169" fontId="241" fillId="0" borderId="0" applyFont="0" applyFill="0" applyBorder="0" applyAlignment="0" applyProtection="0"/>
    <xf numFmtId="211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89" fontId="149" fillId="0" borderId="0"/>
    <xf numFmtId="180" fontId="242" fillId="0" borderId="51" applyBorder="0"/>
    <xf numFmtId="189" fontId="243" fillId="0" borderId="0"/>
    <xf numFmtId="174" fontId="159" fillId="0" borderId="0" applyFill="0" applyBorder="0" applyAlignment="0" applyProtection="0">
      <alignment horizontal="right"/>
    </xf>
    <xf numFmtId="174" fontId="159" fillId="0" borderId="0" applyFill="0" applyBorder="0" applyAlignment="0">
      <alignment horizontal="right"/>
    </xf>
    <xf numFmtId="204" fontId="159" fillId="0" borderId="0" applyFill="0" applyBorder="0" applyAlignment="0">
      <alignment horizontal="right"/>
    </xf>
    <xf numFmtId="212" fontId="244" fillId="0" borderId="0" applyFont="0" applyFill="0" applyBorder="0" applyAlignment="0" applyProtection="0"/>
    <xf numFmtId="0" fontId="153" fillId="0" borderId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09" fillId="33" borderId="0" applyNumberFormat="0" applyBorder="0" applyAlignment="0" applyProtection="0"/>
    <xf numFmtId="0" fontId="245" fillId="57" borderId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2" fillId="0" borderId="75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3" fillId="0" borderId="76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77" applyNumberFormat="0" applyFill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31" fillId="0" borderId="0" applyNumberFormat="0" applyFill="0" applyBorder="0" applyAlignment="0" applyProtection="0">
      <alignment vertical="top"/>
      <protection locked="0"/>
    </xf>
    <xf numFmtId="0" fontId="231" fillId="0" borderId="0" applyNumberFormat="0" applyFill="0" applyBorder="0" applyAlignment="0" applyProtection="0">
      <alignment vertical="top"/>
      <protection locked="0"/>
    </xf>
    <xf numFmtId="167" fontId="246" fillId="0" borderId="0" applyNumberFormat="0" applyFill="0" applyBorder="0" applyAlignment="0" applyProtection="0">
      <alignment vertical="top"/>
      <protection locked="0"/>
    </xf>
    <xf numFmtId="213" fontId="246" fillId="0" borderId="0" applyNumberFormat="0" applyFill="0" applyBorder="0" applyAlignment="0" applyProtection="0">
      <alignment vertical="top"/>
      <protection locked="0"/>
    </xf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0" fontId="216" fillId="36" borderId="72" applyNumberFormat="0" applyAlignment="0" applyProtection="0"/>
    <xf numFmtId="214" fontId="247" fillId="0" borderId="83" applyBorder="0">
      <protection locked="0"/>
    </xf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0" fontId="217" fillId="0" borderId="78" applyNumberFormat="0" applyFill="0" applyAlignment="0" applyProtection="0"/>
    <xf numFmtId="215" fontId="159" fillId="0" borderId="0" applyFill="0" applyBorder="0" applyAlignment="0">
      <alignment horizontal="right"/>
    </xf>
    <xf numFmtId="0" fontId="248" fillId="0" borderId="0">
      <alignment horizontal="right"/>
    </xf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19" fillId="51" borderId="0" applyNumberFormat="0" applyBorder="0" applyAlignment="0" applyProtection="0"/>
    <xf numFmtId="0" fontId="247" fillId="0" borderId="97" applyNumberFormat="0" applyAlignment="0"/>
    <xf numFmtId="37" fontId="242" fillId="0" borderId="0"/>
    <xf numFmtId="38" fontId="249" fillId="0" borderId="0"/>
    <xf numFmtId="0" fontId="8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35" fillId="0" borderId="0"/>
    <xf numFmtId="0" fontId="35" fillId="0" borderId="0"/>
    <xf numFmtId="0" fontId="3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6" fontId="35" fillId="0" borderId="0"/>
    <xf numFmtId="196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8" fillId="0" borderId="0"/>
    <xf numFmtId="0" fontId="35" fillId="0" borderId="0"/>
    <xf numFmtId="0" fontId="8" fillId="0" borderId="0"/>
    <xf numFmtId="0" fontId="8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198" fontId="229" fillId="0" borderId="0"/>
    <xf numFmtId="198" fontId="229" fillId="0" borderId="0"/>
    <xf numFmtId="0" fontId="155" fillId="0" borderId="0"/>
    <xf numFmtId="0" fontId="155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198" fontId="229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59" fillId="0" borderId="0"/>
    <xf numFmtId="198" fontId="222" fillId="0" borderId="0"/>
    <xf numFmtId="0" fontId="241" fillId="0" borderId="0"/>
    <xf numFmtId="216" fontId="234" fillId="0" borderId="0"/>
    <xf numFmtId="0" fontId="8" fillId="0" borderId="0"/>
    <xf numFmtId="0" fontId="8" fillId="0" borderId="0"/>
    <xf numFmtId="196" fontId="222" fillId="0" borderId="0"/>
    <xf numFmtId="196" fontId="222" fillId="0" borderId="0"/>
    <xf numFmtId="0" fontId="232" fillId="0" borderId="0"/>
    <xf numFmtId="0" fontId="232" fillId="0" borderId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23" fillId="49" borderId="80" applyNumberFormat="0" applyAlignment="0" applyProtection="0"/>
    <xf numFmtId="0" fontId="250" fillId="0" borderId="0"/>
    <xf numFmtId="9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217" fontId="159" fillId="0" borderId="0" applyFill="0" applyBorder="0" applyAlignment="0">
      <alignment horizontal="right"/>
    </xf>
    <xf numFmtId="38" fontId="98" fillId="0" borderId="0" applyFill="0" applyBorder="0" applyAlignment="0" applyProtection="0">
      <alignment horizontal="right"/>
    </xf>
    <xf numFmtId="218" fontId="159" fillId="0" borderId="96" applyFill="0" applyAlignment="0">
      <alignment horizontal="right"/>
    </xf>
    <xf numFmtId="219" fontId="159" fillId="0" borderId="0" applyNumberFormat="0" applyFill="0" applyBorder="0" applyAlignment="0">
      <alignment horizontal="right"/>
    </xf>
    <xf numFmtId="189" fontId="159" fillId="109" borderId="0" applyFont="0" applyBorder="0" applyAlignment="0">
      <alignment horizontal="right"/>
    </xf>
    <xf numFmtId="0" fontId="251" fillId="0" borderId="0" applyFill="0" applyBorder="0">
      <alignment horizontal="right"/>
    </xf>
    <xf numFmtId="220" fontId="159" fillId="0" borderId="0" applyFont="0" applyFill="0" applyBorder="0" applyAlignment="0" applyProtection="0"/>
    <xf numFmtId="4" fontId="146" fillId="51" borderId="81" applyNumberFormat="0" applyProtection="0">
      <alignment vertical="center"/>
    </xf>
    <xf numFmtId="4" fontId="146" fillId="53" borderId="81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6" fillId="54" borderId="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1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4" fontId="147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7" fillId="55" borderId="81" applyNumberFormat="0" applyProtection="0">
      <alignment horizontal="left" vertical="center" indent="1"/>
    </xf>
    <xf numFmtId="4" fontId="147" fillId="55" borderId="81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47" fillId="54" borderId="81" applyNumberFormat="0" applyProtection="0">
      <alignment horizontal="left" vertical="top" indent="1"/>
    </xf>
    <xf numFmtId="4" fontId="125" fillId="56" borderId="81" applyNumberFormat="0" applyProtection="0">
      <alignment horizontal="right" vertical="center"/>
    </xf>
    <xf numFmtId="203" fontId="149" fillId="0" borderId="0">
      <protection locked="0"/>
    </xf>
    <xf numFmtId="3" fontId="8" fillId="57" borderId="98" applyFont="0" applyFill="0" applyBorder="0" applyAlignment="0" applyProtection="0"/>
    <xf numFmtId="4" fontId="8" fillId="57" borderId="98" applyFont="0" applyFill="0" applyBorder="0" applyAlignment="0" applyProtection="0"/>
    <xf numFmtId="221" fontId="8" fillId="57" borderId="98" applyFont="0" applyFill="0" applyBorder="0" applyAlignment="0" applyProtection="0"/>
    <xf numFmtId="38" fontId="8" fillId="57" borderId="99" applyFont="0" applyFill="0" applyBorder="0" applyAlignment="0" applyProtection="0"/>
    <xf numFmtId="10" fontId="8" fillId="57" borderId="98" applyFont="0" applyFill="0" applyBorder="0" applyAlignment="0" applyProtection="0"/>
    <xf numFmtId="9" fontId="8" fillId="57" borderId="98" applyFont="0" applyFill="0" applyBorder="0" applyAlignment="0" applyProtection="0"/>
    <xf numFmtId="2" fontId="8" fillId="57" borderId="98" applyFont="0" applyFill="0" applyBorder="0" applyAlignment="0" applyProtection="0"/>
    <xf numFmtId="189" fontId="252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26" fillId="0" borderId="82" applyNumberFormat="0" applyFill="0" applyAlignment="0" applyProtection="0"/>
    <xf numFmtId="0" fontId="253" fillId="0" borderId="55" applyNumberFormat="0" applyFill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54" fillId="0" borderId="0"/>
    <xf numFmtId="176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20" fillId="0" borderId="0"/>
    <xf numFmtId="0" fontId="35" fillId="0" borderId="0"/>
    <xf numFmtId="169" fontId="59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35" fillId="0" borderId="0"/>
    <xf numFmtId="0" fontId="59" fillId="0" borderId="0"/>
    <xf numFmtId="169" fontId="35" fillId="0" borderId="0" applyFont="0" applyFill="0" applyBorder="0" applyAlignment="0" applyProtection="0"/>
    <xf numFmtId="0" fontId="59" fillId="0" borderId="0"/>
    <xf numFmtId="0" fontId="35" fillId="0" borderId="0"/>
    <xf numFmtId="0" fontId="59" fillId="0" borderId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0" fontId="2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8" fillId="0" borderId="0"/>
    <xf numFmtId="0" fontId="8" fillId="0" borderId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80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01" fontId="229" fillId="0" borderId="0"/>
    <xf numFmtId="0" fontId="35" fillId="0" borderId="0"/>
    <xf numFmtId="180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01" fontId="229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8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8" fillId="0" borderId="0"/>
    <xf numFmtId="16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8" fillId="0" borderId="0"/>
    <xf numFmtId="169" fontId="35" fillId="0" borderId="0" applyFont="0" applyFill="0" applyBorder="0" applyAlignment="0" applyProtection="0"/>
    <xf numFmtId="0" fontId="35" fillId="0" borderId="0"/>
    <xf numFmtId="0" fontId="8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201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43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0" fontId="8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8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8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196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0" fontId="35" fillId="0" borderId="0"/>
    <xf numFmtId="169" fontId="8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35" fillId="0" borderId="0"/>
    <xf numFmtId="0" fontId="1" fillId="0" borderId="0"/>
    <xf numFmtId="169" fontId="153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53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1" fillId="0" borderId="0"/>
    <xf numFmtId="0" fontId="35" fillId="0" borderId="0"/>
    <xf numFmtId="0" fontId="1" fillId="0" borderId="0"/>
    <xf numFmtId="0" fontId="1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53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5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0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5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29" fillId="0" borderId="0"/>
    <xf numFmtId="164" fontId="229" fillId="0" borderId="0"/>
    <xf numFmtId="0" fontId="1" fillId="0" borderId="0"/>
    <xf numFmtId="0" fontId="1" fillId="0" borderId="0"/>
    <xf numFmtId="169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30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23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5" fontId="43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239" fillId="0" borderId="0" applyFont="0" applyFill="0" applyBorder="0" applyAlignment="0" applyProtection="0"/>
    <xf numFmtId="169" fontId="220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1" fillId="0" borderId="0"/>
    <xf numFmtId="169" fontId="43" fillId="0" borderId="0" applyFont="0" applyFill="0" applyBorder="0" applyAlignment="0" applyProtection="0"/>
    <xf numFmtId="169" fontId="23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1" fillId="0" borderId="0" applyFont="0" applyFill="0" applyBorder="0" applyAlignment="0" applyProtection="0"/>
    <xf numFmtId="169" fontId="8" fillId="0" borderId="0" applyFont="0" applyFill="0" applyBorder="0" applyAlignment="0" applyProtection="0"/>
    <xf numFmtId="167" fontId="24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6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17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59" fillId="0" borderId="0" applyFont="0" applyFill="0" applyBorder="0" applyAlignment="0" applyProtection="0"/>
    <xf numFmtId="0" fontId="1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5" fillId="0" borderId="0" applyFont="0" applyFill="0" applyBorder="0" applyAlignment="0" applyProtection="0"/>
  </cellStyleXfs>
  <cellXfs count="960">
    <xf numFmtId="0" fontId="0" fillId="0" borderId="0" xfId="0"/>
    <xf numFmtId="0" fontId="3" fillId="0" borderId="1" xfId="2" applyFont="1" applyFill="1" applyBorder="1"/>
    <xf numFmtId="0" fontId="4" fillId="0" borderId="1" xfId="2" applyFont="1" applyFill="1" applyBorder="1" applyAlignment="1">
      <alignment horizontal="center"/>
    </xf>
    <xf numFmtId="0" fontId="4" fillId="0" borderId="3" xfId="2" applyFont="1" applyFill="1" applyBorder="1"/>
    <xf numFmtId="170" fontId="6" fillId="0" borderId="5" xfId="2" applyNumberFormat="1" applyFont="1" applyFill="1" applyBorder="1" applyAlignment="1">
      <alignment horizontal="center"/>
    </xf>
    <xf numFmtId="0" fontId="4" fillId="0" borderId="6" xfId="2" applyFont="1" applyBorder="1"/>
    <xf numFmtId="171" fontId="7" fillId="0" borderId="6" xfId="2" applyNumberFormat="1" applyFont="1" applyBorder="1"/>
    <xf numFmtId="171" fontId="9" fillId="2" borderId="10" xfId="3" applyNumberFormat="1" applyFont="1" applyFill="1" applyBorder="1"/>
    <xf numFmtId="171" fontId="9" fillId="2" borderId="8" xfId="3" applyNumberFormat="1" applyFont="1" applyFill="1" applyBorder="1"/>
    <xf numFmtId="171" fontId="9" fillId="2" borderId="9" xfId="3" applyNumberFormat="1" applyFont="1" applyFill="1" applyBorder="1"/>
    <xf numFmtId="171" fontId="4" fillId="3" borderId="6" xfId="2" applyNumberFormat="1" applyFont="1" applyFill="1" applyBorder="1"/>
    <xf numFmtId="171" fontId="4" fillId="0" borderId="6" xfId="2" applyNumberFormat="1" applyFont="1" applyFill="1" applyBorder="1"/>
    <xf numFmtId="171" fontId="9" fillId="2" borderId="11" xfId="3" applyNumberFormat="1" applyFont="1" applyFill="1" applyBorder="1"/>
    <xf numFmtId="171" fontId="9" fillId="2" borderId="12" xfId="3" applyNumberFormat="1" applyFont="1" applyFill="1" applyBorder="1"/>
    <xf numFmtId="0" fontId="10" fillId="4" borderId="1" xfId="2" applyFont="1" applyFill="1" applyBorder="1"/>
    <xf numFmtId="171" fontId="10" fillId="4" borderId="16" xfId="3" applyNumberFormat="1" applyFont="1" applyFill="1" applyBorder="1"/>
    <xf numFmtId="171" fontId="10" fillId="4" borderId="14" xfId="3" applyNumberFormat="1" applyFont="1" applyFill="1" applyBorder="1"/>
    <xf numFmtId="171" fontId="10" fillId="4" borderId="17" xfId="3" applyNumberFormat="1" applyFont="1" applyFill="1" applyBorder="1"/>
    <xf numFmtId="171" fontId="10" fillId="4" borderId="15" xfId="3" applyNumberFormat="1" applyFont="1" applyFill="1" applyBorder="1"/>
    <xf numFmtId="0" fontId="3" fillId="0" borderId="3" xfId="2" applyFont="1" applyBorder="1"/>
    <xf numFmtId="0" fontId="4" fillId="0" borderId="18" xfId="2" applyFont="1" applyBorder="1"/>
    <xf numFmtId="2" fontId="11" fillId="0" borderId="16" xfId="3" applyNumberFormat="1" applyFont="1" applyFill="1" applyBorder="1"/>
    <xf numFmtId="2" fontId="11" fillId="0" borderId="14" xfId="3" applyNumberFormat="1" applyFont="1" applyFill="1" applyBorder="1"/>
    <xf numFmtId="2" fontId="11" fillId="0" borderId="17" xfId="3" applyNumberFormat="1" applyFont="1" applyFill="1" applyBorder="1"/>
    <xf numFmtId="2" fontId="11" fillId="0" borderId="4" xfId="3" applyNumberFormat="1" applyFont="1" applyFill="1" applyBorder="1"/>
    <xf numFmtId="0" fontId="4" fillId="0" borderId="19" xfId="2" applyFont="1" applyBorder="1"/>
    <xf numFmtId="0" fontId="4" fillId="0" borderId="20" xfId="2" applyFont="1" applyBorder="1"/>
    <xf numFmtId="171" fontId="9" fillId="2" borderId="22" xfId="3" applyNumberFormat="1" applyFont="1" applyFill="1" applyBorder="1"/>
    <xf numFmtId="171" fontId="9" fillId="2" borderId="23" xfId="3" applyNumberFormat="1" applyFont="1" applyFill="1" applyBorder="1"/>
    <xf numFmtId="0" fontId="4" fillId="0" borderId="24" xfId="2" applyFont="1" applyBorder="1"/>
    <xf numFmtId="0" fontId="4" fillId="0" borderId="25" xfId="2" applyFont="1" applyBorder="1"/>
    <xf numFmtId="0" fontId="2" fillId="0" borderId="26" xfId="2" applyBorder="1"/>
    <xf numFmtId="0" fontId="4" fillId="5" borderId="25" xfId="2" applyFont="1" applyFill="1" applyBorder="1"/>
    <xf numFmtId="0" fontId="4" fillId="5" borderId="26" xfId="2" applyFont="1" applyFill="1" applyBorder="1"/>
    <xf numFmtId="171" fontId="9" fillId="0" borderId="10" xfId="3" applyNumberFormat="1" applyFont="1" applyFill="1" applyBorder="1"/>
    <xf numFmtId="171" fontId="9" fillId="0" borderId="31" xfId="3" applyNumberFormat="1" applyFont="1" applyFill="1" applyBorder="1"/>
    <xf numFmtId="0" fontId="4" fillId="5" borderId="32" xfId="2" applyFont="1" applyFill="1" applyBorder="1"/>
    <xf numFmtId="0" fontId="4" fillId="5" borderId="33" xfId="2" applyFont="1" applyFill="1" applyBorder="1"/>
    <xf numFmtId="171" fontId="9" fillId="5" borderId="34" xfId="3" applyNumberFormat="1" applyFont="1" applyFill="1" applyBorder="1"/>
    <xf numFmtId="171" fontId="9" fillId="5" borderId="22" xfId="3" applyNumberFormat="1" applyFont="1" applyFill="1" applyBorder="1"/>
    <xf numFmtId="171" fontId="9" fillId="5" borderId="35" xfId="3" applyNumberFormat="1" applyFont="1" applyFill="1" applyBorder="1"/>
    <xf numFmtId="171" fontId="9" fillId="5" borderId="36" xfId="3" applyNumberFormat="1" applyFont="1" applyFill="1" applyBorder="1"/>
    <xf numFmtId="171" fontId="12" fillId="3" borderId="34" xfId="3" applyNumberFormat="1" applyFont="1" applyFill="1" applyBorder="1" applyAlignment="1">
      <alignment horizontal="right"/>
    </xf>
    <xf numFmtId="171" fontId="13" fillId="0" borderId="9" xfId="3" applyNumberFormat="1" applyFont="1" applyFill="1" applyBorder="1"/>
    <xf numFmtId="0" fontId="4" fillId="5" borderId="19" xfId="2" applyFont="1" applyFill="1" applyBorder="1"/>
    <xf numFmtId="0" fontId="4" fillId="5" borderId="37" xfId="2" applyFont="1" applyFill="1" applyBorder="1"/>
    <xf numFmtId="171" fontId="9" fillId="5" borderId="39" xfId="3" applyNumberFormat="1" applyFont="1" applyFill="1" applyBorder="1"/>
    <xf numFmtId="171" fontId="9" fillId="5" borderId="38" xfId="3" applyNumberFormat="1" applyFont="1" applyFill="1" applyBorder="1"/>
    <xf numFmtId="171" fontId="14" fillId="0" borderId="24" xfId="2" applyNumberFormat="1" applyFont="1" applyFill="1" applyBorder="1"/>
    <xf numFmtId="171" fontId="9" fillId="2" borderId="13" xfId="3" applyNumberFormat="1" applyFont="1" applyFill="1" applyBorder="1"/>
    <xf numFmtId="171" fontId="9" fillId="2" borderId="14" xfId="3" applyNumberFormat="1" applyFont="1" applyFill="1" applyBorder="1"/>
    <xf numFmtId="171" fontId="9" fillId="2" borderId="15" xfId="3" applyNumberFormat="1" applyFont="1" applyFill="1" applyBorder="1"/>
    <xf numFmtId="171" fontId="9" fillId="2" borderId="7" xfId="3" applyNumberFormat="1" applyFont="1" applyFill="1" applyBorder="1"/>
    <xf numFmtId="0" fontId="10" fillId="6" borderId="47" xfId="2" applyFont="1" applyFill="1" applyBorder="1"/>
    <xf numFmtId="171" fontId="10" fillId="6" borderId="46" xfId="2" applyNumberFormat="1" applyFont="1" applyFill="1" applyBorder="1"/>
    <xf numFmtId="171" fontId="10" fillId="6" borderId="2" xfId="2" applyNumberFormat="1" applyFont="1" applyFill="1" applyBorder="1"/>
    <xf numFmtId="171" fontId="10" fillId="6" borderId="44" xfId="2" applyNumberFormat="1" applyFont="1" applyFill="1" applyBorder="1"/>
    <xf numFmtId="0" fontId="3" fillId="0" borderId="25" xfId="2" applyFont="1" applyBorder="1"/>
    <xf numFmtId="0" fontId="4" fillId="0" borderId="3" xfId="2" applyFont="1" applyBorder="1"/>
    <xf numFmtId="170" fontId="9" fillId="0" borderId="1" xfId="3" applyNumberFormat="1" applyFont="1" applyBorder="1" applyAlignment="1">
      <alignment horizontal="center"/>
    </xf>
    <xf numFmtId="170" fontId="9" fillId="0" borderId="48" xfId="3" applyNumberFormat="1" applyFont="1" applyBorder="1" applyAlignment="1">
      <alignment horizontal="center"/>
    </xf>
    <xf numFmtId="171" fontId="7" fillId="0" borderId="20" xfId="2" applyNumberFormat="1" applyFont="1" applyBorder="1"/>
    <xf numFmtId="171" fontId="9" fillId="2" borderId="21" xfId="3" applyNumberFormat="1" applyFont="1" applyFill="1" applyBorder="1"/>
    <xf numFmtId="171" fontId="7" fillId="0" borderId="24" xfId="2" applyNumberFormat="1" applyFont="1" applyBorder="1"/>
    <xf numFmtId="0" fontId="4" fillId="0" borderId="40" xfId="2" applyFont="1" applyBorder="1"/>
    <xf numFmtId="171" fontId="7" fillId="0" borderId="49" xfId="2" applyNumberFormat="1" applyFont="1" applyBorder="1"/>
    <xf numFmtId="171" fontId="9" fillId="2" borderId="41" xfId="3" applyNumberFormat="1" applyFont="1" applyFill="1" applyBorder="1"/>
    <xf numFmtId="171" fontId="9" fillId="2" borderId="42" xfId="3" applyNumberFormat="1" applyFont="1" applyFill="1" applyBorder="1"/>
    <xf numFmtId="0" fontId="10" fillId="7" borderId="1" xfId="2" applyFont="1" applyFill="1" applyBorder="1"/>
    <xf numFmtId="0" fontId="12" fillId="0" borderId="1" xfId="2" applyFont="1" applyBorder="1"/>
    <xf numFmtId="0" fontId="16" fillId="8" borderId="0" xfId="2" quotePrefix="1" applyFont="1" applyFill="1" applyBorder="1" applyAlignment="1">
      <alignment horizontal="left"/>
    </xf>
    <xf numFmtId="0" fontId="4" fillId="8" borderId="0" xfId="2" applyFont="1" applyFill="1" applyBorder="1"/>
    <xf numFmtId="0" fontId="17" fillId="8" borderId="0" xfId="2" quotePrefix="1" applyFont="1" applyFill="1" applyBorder="1" applyAlignment="1">
      <alignment horizontal="left"/>
    </xf>
    <xf numFmtId="0" fontId="20" fillId="8" borderId="0" xfId="2" quotePrefix="1" applyFont="1" applyFill="1" applyBorder="1"/>
    <xf numFmtId="0" fontId="20" fillId="8" borderId="0" xfId="2" applyFont="1" applyFill="1" applyBorder="1"/>
    <xf numFmtId="0" fontId="18" fillId="0" borderId="6" xfId="2" quotePrefix="1" applyFont="1" applyFill="1" applyBorder="1" applyAlignment="1">
      <alignment horizontal="left" vertical="center" wrapText="1"/>
    </xf>
    <xf numFmtId="0" fontId="16" fillId="8" borderId="0" xfId="2" quotePrefix="1" applyFont="1" applyFill="1" applyBorder="1" applyAlignment="1">
      <alignment horizontal="left" vertical="top" wrapText="1"/>
    </xf>
    <xf numFmtId="170" fontId="6" fillId="0" borderId="28" xfId="2" applyNumberFormat="1" applyFont="1" applyFill="1" applyBorder="1" applyAlignment="1">
      <alignment horizontal="center"/>
    </xf>
    <xf numFmtId="170" fontId="6" fillId="0" borderId="29" xfId="2" applyNumberFormat="1" applyFont="1" applyFill="1" applyBorder="1" applyAlignment="1">
      <alignment horizontal="center"/>
    </xf>
    <xf numFmtId="1" fontId="5" fillId="9" borderId="47" xfId="2" applyNumberFormat="1" applyFont="1" applyFill="1" applyBorder="1" applyAlignment="1">
      <alignment horizontal="center" vertical="center"/>
    </xf>
    <xf numFmtId="172" fontId="9" fillId="0" borderId="22" xfId="3" applyNumberFormat="1" applyFont="1" applyFill="1" applyBorder="1"/>
    <xf numFmtId="172" fontId="9" fillId="0" borderId="21" xfId="3" applyNumberFormat="1" applyFont="1" applyFill="1" applyBorder="1"/>
    <xf numFmtId="171" fontId="9" fillId="0" borderId="22" xfId="3" applyNumberFormat="1" applyFont="1" applyFill="1" applyBorder="1"/>
    <xf numFmtId="171" fontId="9" fillId="0" borderId="23" xfId="3" applyNumberFormat="1" applyFont="1" applyFill="1" applyBorder="1"/>
    <xf numFmtId="172" fontId="9" fillId="0" borderId="8" xfId="3" applyNumberFormat="1" applyFont="1" applyFill="1" applyBorder="1"/>
    <xf numFmtId="172" fontId="9" fillId="0" borderId="7" xfId="3" applyNumberFormat="1" applyFont="1" applyFill="1" applyBorder="1"/>
    <xf numFmtId="171" fontId="9" fillId="0" borderId="8" xfId="3" applyNumberFormat="1" applyFont="1" applyFill="1" applyBorder="1"/>
    <xf numFmtId="171" fontId="9" fillId="0" borderId="9" xfId="3" applyNumberFormat="1" applyFont="1" applyFill="1" applyBorder="1"/>
    <xf numFmtId="171" fontId="9" fillId="0" borderId="29" xfId="3" applyNumberFormat="1" applyFont="1" applyFill="1" applyBorder="1" applyAlignment="1"/>
    <xf numFmtId="171" fontId="9" fillId="0" borderId="27" xfId="3" applyNumberFormat="1" applyFont="1" applyFill="1" applyBorder="1" applyAlignment="1"/>
    <xf numFmtId="171" fontId="9" fillId="0" borderId="29" xfId="3" applyNumberFormat="1" applyFont="1" applyFill="1" applyBorder="1"/>
    <xf numFmtId="171" fontId="9" fillId="0" borderId="5" xfId="3" applyNumberFormat="1" applyFont="1" applyFill="1" applyBorder="1"/>
    <xf numFmtId="171" fontId="9" fillId="0" borderId="28" xfId="3" applyNumberFormat="1" applyFont="1" applyFill="1" applyBorder="1"/>
    <xf numFmtId="171" fontId="9" fillId="0" borderId="30" xfId="3" applyNumberFormat="1" applyFont="1" applyFill="1" applyBorder="1"/>
    <xf numFmtId="0" fontId="9" fillId="0" borderId="2" xfId="2" applyFont="1" applyFill="1" applyBorder="1"/>
    <xf numFmtId="0" fontId="25" fillId="0" borderId="40" xfId="2" applyFont="1" applyFill="1" applyBorder="1"/>
    <xf numFmtId="171" fontId="9" fillId="0" borderId="44" xfId="2" applyNumberFormat="1" applyFont="1" applyFill="1" applyBorder="1"/>
    <xf numFmtId="171" fontId="9" fillId="0" borderId="43" xfId="2" applyNumberFormat="1" applyFont="1" applyFill="1" applyBorder="1"/>
    <xf numFmtId="171" fontId="9" fillId="0" borderId="45" xfId="2" applyNumberFormat="1" applyFont="1" applyFill="1" applyBorder="1"/>
    <xf numFmtId="171" fontId="9" fillId="0" borderId="46" xfId="2" applyNumberFormat="1" applyFont="1" applyFill="1" applyBorder="1"/>
    <xf numFmtId="0" fontId="26" fillId="0" borderId="3" xfId="2" applyFont="1" applyFill="1" applyBorder="1"/>
    <xf numFmtId="0" fontId="27" fillId="4" borderId="2" xfId="2" applyFont="1" applyFill="1" applyBorder="1"/>
    <xf numFmtId="0" fontId="27" fillId="6" borderId="2" xfId="2" applyFont="1" applyFill="1" applyBorder="1"/>
    <xf numFmtId="0" fontId="27" fillId="7" borderId="1" xfId="2" applyFont="1" applyFill="1" applyBorder="1"/>
    <xf numFmtId="171" fontId="10" fillId="7" borderId="13" xfId="2" applyNumberFormat="1" applyFont="1" applyFill="1" applyBorder="1"/>
    <xf numFmtId="171" fontId="10" fillId="7" borderId="14" xfId="2" applyNumberFormat="1" applyFont="1" applyFill="1" applyBorder="1"/>
    <xf numFmtId="171" fontId="10" fillId="7" borderId="15" xfId="2" applyNumberFormat="1" applyFont="1" applyFill="1" applyBorder="1"/>
    <xf numFmtId="171" fontId="10" fillId="7" borderId="16" xfId="3" applyNumberFormat="1" applyFont="1" applyFill="1" applyBorder="1"/>
    <xf numFmtId="171" fontId="10" fillId="7" borderId="14" xfId="3" applyNumberFormat="1" applyFont="1" applyFill="1" applyBorder="1"/>
    <xf numFmtId="171" fontId="10" fillId="7" borderId="17" xfId="3" applyNumberFormat="1" applyFont="1" applyFill="1" applyBorder="1"/>
    <xf numFmtId="171" fontId="10" fillId="7" borderId="15" xfId="3" applyNumberFormat="1" applyFont="1" applyFill="1" applyBorder="1"/>
    <xf numFmtId="0" fontId="15" fillId="8" borderId="0" xfId="2" applyFont="1" applyFill="1" applyBorder="1"/>
    <xf numFmtId="0" fontId="19" fillId="8" borderId="0" xfId="2" applyFont="1" applyFill="1" applyBorder="1"/>
    <xf numFmtId="0" fontId="21" fillId="8" borderId="0" xfId="2" applyFont="1" applyFill="1" applyBorder="1" applyAlignment="1"/>
    <xf numFmtId="0" fontId="16" fillId="8" borderId="0" xfId="2" applyFont="1" applyFill="1" applyBorder="1" applyAlignment="1"/>
    <xf numFmtId="0" fontId="22" fillId="8" borderId="0" xfId="2" applyFont="1" applyFill="1" applyBorder="1"/>
    <xf numFmtId="0" fontId="23" fillId="8" borderId="0" xfId="2" applyFont="1" applyFill="1" applyBorder="1"/>
    <xf numFmtId="0" fontId="7" fillId="8" borderId="0" xfId="2" applyFont="1" applyFill="1" applyBorder="1"/>
    <xf numFmtId="2" fontId="22" fillId="8" borderId="0" xfId="2" applyNumberFormat="1" applyFont="1" applyFill="1" applyBorder="1"/>
    <xf numFmtId="0" fontId="24" fillId="8" borderId="0" xfId="2" applyFont="1" applyFill="1" applyBorder="1"/>
    <xf numFmtId="0" fontId="18" fillId="0" borderId="0" xfId="2" quotePrefix="1" applyFont="1" applyFill="1" applyBorder="1" applyAlignment="1">
      <alignment horizontal="left" vertical="center" wrapText="1"/>
    </xf>
    <xf numFmtId="0" fontId="18" fillId="0" borderId="0" xfId="2" applyFont="1" applyFill="1" applyBorder="1" applyAlignment="1">
      <alignment vertical="center" wrapText="1"/>
    </xf>
    <xf numFmtId="0" fontId="0" fillId="0" borderId="0" xfId="0" applyBorder="1"/>
    <xf numFmtId="0" fontId="28" fillId="8" borderId="0" xfId="2" applyFont="1" applyFill="1" applyBorder="1"/>
    <xf numFmtId="1" fontId="5" fillId="8" borderId="47" xfId="2" applyNumberFormat="1" applyFont="1" applyFill="1" applyBorder="1" applyAlignment="1">
      <alignment horizontal="center" vertical="center"/>
    </xf>
    <xf numFmtId="169" fontId="0" fillId="0" borderId="0" xfId="1" applyFont="1"/>
    <xf numFmtId="0" fontId="0" fillId="0" borderId="22" xfId="0" applyBorder="1"/>
    <xf numFmtId="0" fontId="0" fillId="0" borderId="8" xfId="0" applyBorder="1"/>
    <xf numFmtId="0" fontId="0" fillId="0" borderId="29" xfId="0" applyBorder="1"/>
    <xf numFmtId="169" fontId="0" fillId="0" borderId="22" xfId="1" applyFont="1" applyBorder="1"/>
    <xf numFmtId="169" fontId="0" fillId="0" borderId="8" xfId="1" applyFont="1" applyBorder="1"/>
    <xf numFmtId="0" fontId="30" fillId="0" borderId="0" xfId="0" applyFont="1"/>
    <xf numFmtId="0" fontId="30" fillId="0" borderId="22" xfId="0" applyFont="1" applyBorder="1"/>
    <xf numFmtId="0" fontId="30" fillId="0" borderId="8" xfId="0" applyFont="1" applyBorder="1"/>
    <xf numFmtId="0" fontId="31" fillId="0" borderId="50" xfId="0" applyFont="1" applyBorder="1"/>
    <xf numFmtId="173" fontId="31" fillId="0" borderId="50" xfId="0" applyNumberFormat="1" applyFont="1" applyBorder="1"/>
    <xf numFmtId="0" fontId="31" fillId="0" borderId="0" xfId="0" applyFont="1"/>
    <xf numFmtId="169" fontId="30" fillId="0" borderId="8" xfId="1" applyFont="1" applyBorder="1"/>
    <xf numFmtId="169" fontId="30" fillId="0" borderId="0" xfId="1" applyFont="1"/>
    <xf numFmtId="0" fontId="30" fillId="10" borderId="50" xfId="0" applyFont="1" applyFill="1" applyBorder="1"/>
    <xf numFmtId="17" fontId="30" fillId="10" borderId="50" xfId="0" applyNumberFormat="1" applyFont="1" applyFill="1" applyBorder="1"/>
    <xf numFmtId="169" fontId="0" fillId="11" borderId="0" xfId="1" applyFont="1" applyFill="1"/>
    <xf numFmtId="173" fontId="31" fillId="0" borderId="50" xfId="1" applyNumberFormat="1" applyFont="1" applyBorder="1"/>
    <xf numFmtId="169" fontId="0" fillId="11" borderId="8" xfId="1" applyFont="1" applyFill="1" applyBorder="1"/>
    <xf numFmtId="173" fontId="31" fillId="0" borderId="51" xfId="1" applyNumberFormat="1" applyFont="1" applyBorder="1"/>
    <xf numFmtId="173" fontId="31" fillId="0" borderId="52" xfId="1" applyNumberFormat="1" applyFont="1" applyBorder="1"/>
    <xf numFmtId="17" fontId="30" fillId="10" borderId="51" xfId="0" applyNumberFormat="1" applyFont="1" applyFill="1" applyBorder="1"/>
    <xf numFmtId="169" fontId="0" fillId="0" borderId="8" xfId="1" applyFont="1" applyFill="1" applyBorder="1"/>
    <xf numFmtId="0" fontId="30" fillId="0" borderId="29" xfId="0" applyFont="1" applyBorder="1"/>
    <xf numFmtId="0" fontId="32" fillId="0" borderId="0" xfId="0" applyFont="1"/>
    <xf numFmtId="0" fontId="32" fillId="0" borderId="50" xfId="0" applyFont="1" applyBorder="1"/>
    <xf numFmtId="173" fontId="32" fillId="0" borderId="50" xfId="0" applyNumberFormat="1" applyFont="1" applyBorder="1"/>
    <xf numFmtId="0" fontId="33" fillId="12" borderId="50" xfId="0" applyFont="1" applyFill="1" applyBorder="1"/>
    <xf numFmtId="169" fontId="0" fillId="0" borderId="0" xfId="1" applyFont="1" applyFill="1"/>
    <xf numFmtId="0" fontId="0" fillId="0" borderId="0" xfId="0" applyFill="1"/>
    <xf numFmtId="0" fontId="0" fillId="0" borderId="8" xfId="0" applyFill="1" applyBorder="1"/>
    <xf numFmtId="169" fontId="0" fillId="0" borderId="35" xfId="1" applyFont="1" applyBorder="1"/>
    <xf numFmtId="169" fontId="30" fillId="0" borderId="29" xfId="1" applyFont="1" applyBorder="1"/>
    <xf numFmtId="0" fontId="0" fillId="0" borderId="53" xfId="0" applyBorder="1"/>
    <xf numFmtId="0" fontId="30" fillId="0" borderId="35" xfId="0" applyFont="1" applyBorder="1"/>
    <xf numFmtId="0" fontId="30" fillId="0" borderId="30" xfId="0" applyFont="1" applyBorder="1"/>
    <xf numFmtId="0" fontId="25" fillId="0" borderId="0" xfId="2" applyFont="1" applyFill="1" applyBorder="1" applyAlignment="1">
      <alignment horizontal="left"/>
    </xf>
    <xf numFmtId="0" fontId="29" fillId="3" borderId="50" xfId="0" quotePrefix="1" applyFont="1" applyFill="1" applyBorder="1" applyAlignment="1">
      <alignment horizontal="center"/>
    </xf>
    <xf numFmtId="15" fontId="29" fillId="3" borderId="50" xfId="0" quotePrefix="1" applyNumberFormat="1" applyFont="1" applyFill="1" applyBorder="1" applyAlignment="1">
      <alignment horizontal="center"/>
    </xf>
    <xf numFmtId="0" fontId="4" fillId="0" borderId="45" xfId="2" applyFont="1" applyBorder="1"/>
    <xf numFmtId="170" fontId="9" fillId="0" borderId="45" xfId="3" applyNumberFormat="1" applyFont="1" applyBorder="1" applyAlignment="1">
      <alignment horizontal="center"/>
    </xf>
    <xf numFmtId="0" fontId="9" fillId="0" borderId="54" xfId="2" applyFont="1" applyBorder="1"/>
    <xf numFmtId="0" fontId="4" fillId="0" borderId="1" xfId="2" applyFont="1" applyBorder="1"/>
    <xf numFmtId="169" fontId="0" fillId="0" borderId="8" xfId="0" applyNumberFormat="1" applyBorder="1"/>
    <xf numFmtId="0" fontId="30" fillId="0" borderId="0" xfId="0" applyFont="1" applyFill="1"/>
    <xf numFmtId="0" fontId="30" fillId="0" borderId="35" xfId="0" applyFont="1" applyFill="1" applyBorder="1"/>
    <xf numFmtId="169" fontId="30" fillId="0" borderId="22" xfId="0" applyNumberFormat="1" applyFont="1" applyFill="1" applyBorder="1"/>
    <xf numFmtId="173" fontId="0" fillId="0" borderId="0" xfId="0" applyNumberFormat="1"/>
    <xf numFmtId="0" fontId="30" fillId="0" borderId="50" xfId="0" applyFont="1" applyBorder="1"/>
    <xf numFmtId="0" fontId="0" fillId="0" borderId="50" xfId="0" applyBorder="1"/>
    <xf numFmtId="0" fontId="34" fillId="0" borderId="50" xfId="0" applyFont="1" applyBorder="1"/>
    <xf numFmtId="0" fontId="30" fillId="15" borderId="50" xfId="0" applyFont="1" applyFill="1" applyBorder="1"/>
    <xf numFmtId="17" fontId="30" fillId="15" borderId="50" xfId="0" applyNumberFormat="1" applyFont="1" applyFill="1" applyBorder="1"/>
    <xf numFmtId="0" fontId="35" fillId="0" borderId="51" xfId="0" applyFont="1" applyFill="1" applyBorder="1"/>
    <xf numFmtId="169" fontId="35" fillId="0" borderId="50" xfId="0" applyNumberFormat="1" applyFont="1" applyFill="1" applyBorder="1"/>
    <xf numFmtId="0" fontId="35" fillId="0" borderId="28" xfId="0" applyFont="1" applyBorder="1"/>
    <xf numFmtId="0" fontId="30" fillId="15" borderId="22" xfId="0" applyFont="1" applyFill="1" applyBorder="1"/>
    <xf numFmtId="17" fontId="30" fillId="15" borderId="22" xfId="0" applyNumberFormat="1" applyFont="1" applyFill="1" applyBorder="1"/>
    <xf numFmtId="0" fontId="35" fillId="0" borderId="22" xfId="0" applyFont="1" applyFill="1" applyBorder="1"/>
    <xf numFmtId="169" fontId="35" fillId="0" borderId="22" xfId="0" applyNumberFormat="1" applyFont="1" applyFill="1" applyBorder="1"/>
    <xf numFmtId="0" fontId="30" fillId="16" borderId="50" xfId="0" applyFont="1" applyFill="1" applyBorder="1"/>
    <xf numFmtId="17" fontId="30" fillId="16" borderId="50" xfId="0" applyNumberFormat="1" applyFont="1" applyFill="1" applyBorder="1"/>
    <xf numFmtId="0" fontId="35" fillId="0" borderId="34" xfId="0" applyFont="1" applyFill="1" applyBorder="1"/>
    <xf numFmtId="0" fontId="36" fillId="0" borderId="50" xfId="0" applyFont="1" applyBorder="1"/>
    <xf numFmtId="169" fontId="36" fillId="0" borderId="50" xfId="1" applyFont="1" applyBorder="1"/>
    <xf numFmtId="169" fontId="0" fillId="0" borderId="29" xfId="1" applyFont="1" applyFill="1" applyBorder="1"/>
    <xf numFmtId="17" fontId="30" fillId="10" borderId="22" xfId="0" applyNumberFormat="1" applyFont="1" applyFill="1" applyBorder="1"/>
    <xf numFmtId="0" fontId="0" fillId="0" borderId="35" xfId="0" applyBorder="1"/>
    <xf numFmtId="0" fontId="30" fillId="0" borderId="53" xfId="0" applyFont="1" applyBorder="1"/>
    <xf numFmtId="173" fontId="31" fillId="0" borderId="29" xfId="0" applyNumberFormat="1" applyFont="1" applyBorder="1"/>
    <xf numFmtId="169" fontId="36" fillId="14" borderId="35" xfId="0" applyNumberFormat="1" applyFont="1" applyFill="1" applyBorder="1"/>
    <xf numFmtId="169" fontId="36" fillId="14" borderId="8" xfId="1" applyFont="1" applyFill="1" applyBorder="1"/>
    <xf numFmtId="169" fontId="34" fillId="14" borderId="8" xfId="1" applyFont="1" applyFill="1" applyBorder="1"/>
    <xf numFmtId="169" fontId="34" fillId="14" borderId="8" xfId="0" applyNumberFormat="1" applyFont="1" applyFill="1" applyBorder="1"/>
    <xf numFmtId="169" fontId="36" fillId="13" borderId="22" xfId="1" applyFont="1" applyFill="1" applyBorder="1"/>
    <xf numFmtId="0" fontId="30" fillId="13" borderId="8" xfId="0" applyFont="1" applyFill="1" applyBorder="1"/>
    <xf numFmtId="169" fontId="36" fillId="13" borderId="8" xfId="1" applyFont="1" applyFill="1" applyBorder="1"/>
    <xf numFmtId="169" fontId="36" fillId="13" borderId="8" xfId="1" applyNumberFormat="1" applyFont="1" applyFill="1" applyBorder="1"/>
    <xf numFmtId="169" fontId="36" fillId="13" borderId="8" xfId="0" applyNumberFormat="1" applyFont="1" applyFill="1" applyBorder="1"/>
    <xf numFmtId="169" fontId="34" fillId="13" borderId="29" xfId="0" applyNumberFormat="1" applyFont="1" applyFill="1" applyBorder="1"/>
    <xf numFmtId="169" fontId="36" fillId="14" borderId="22" xfId="0" applyNumberFormat="1" applyFont="1" applyFill="1" applyBorder="1"/>
    <xf numFmtId="169" fontId="0" fillId="11" borderId="22" xfId="1" applyFont="1" applyFill="1" applyBorder="1"/>
    <xf numFmtId="169" fontId="0" fillId="11" borderId="34" xfId="1" applyFont="1" applyFill="1" applyBorder="1"/>
    <xf numFmtId="169" fontId="0" fillId="11" borderId="10" xfId="1" applyFont="1" applyFill="1" applyBorder="1"/>
    <xf numFmtId="169" fontId="0" fillId="11" borderId="50" xfId="1" applyFont="1" applyFill="1" applyBorder="1"/>
    <xf numFmtId="169" fontId="0" fillId="11" borderId="52" xfId="1" applyFont="1" applyFill="1" applyBorder="1"/>
    <xf numFmtId="0" fontId="35" fillId="0" borderId="35" xfId="0" applyFont="1" applyFill="1" applyBorder="1"/>
    <xf numFmtId="0" fontId="35" fillId="0" borderId="0" xfId="0" applyFont="1" applyFill="1"/>
    <xf numFmtId="0" fontId="36" fillId="17" borderId="35" xfId="0" applyFont="1" applyFill="1" applyBorder="1"/>
    <xf numFmtId="0" fontId="36" fillId="17" borderId="22" xfId="0" applyFont="1" applyFill="1" applyBorder="1"/>
    <xf numFmtId="169" fontId="36" fillId="17" borderId="22" xfId="1" applyFont="1" applyFill="1" applyBorder="1"/>
    <xf numFmtId="169" fontId="36" fillId="17" borderId="8" xfId="1" applyFont="1" applyFill="1" applyBorder="1"/>
    <xf numFmtId="0" fontId="36" fillId="17" borderId="53" xfId="0" applyFont="1" applyFill="1" applyBorder="1"/>
    <xf numFmtId="0" fontId="36" fillId="17" borderId="8" xfId="0" applyFont="1" applyFill="1" applyBorder="1"/>
    <xf numFmtId="0" fontId="34" fillId="17" borderId="53" xfId="0" applyFont="1" applyFill="1" applyBorder="1"/>
    <xf numFmtId="0" fontId="34" fillId="17" borderId="8" xfId="0" applyFont="1" applyFill="1" applyBorder="1"/>
    <xf numFmtId="169" fontId="34" fillId="17" borderId="8" xfId="0" applyNumberFormat="1" applyFont="1" applyFill="1" applyBorder="1"/>
    <xf numFmtId="169" fontId="34" fillId="17" borderId="29" xfId="0" applyNumberFormat="1" applyFont="1" applyFill="1" applyBorder="1"/>
    <xf numFmtId="0" fontId="34" fillId="17" borderId="30" xfId="0" applyFont="1" applyFill="1" applyBorder="1"/>
    <xf numFmtId="0" fontId="34" fillId="17" borderId="29" xfId="0" applyFont="1" applyFill="1" applyBorder="1"/>
    <xf numFmtId="0" fontId="30" fillId="17" borderId="22" xfId="0" applyFont="1" applyFill="1" applyBorder="1"/>
    <xf numFmtId="0" fontId="0" fillId="17" borderId="22" xfId="0" applyFill="1" applyBorder="1"/>
    <xf numFmtId="169" fontId="36" fillId="17" borderId="22" xfId="1" applyNumberFormat="1" applyFont="1" applyFill="1" applyBorder="1"/>
    <xf numFmtId="0" fontId="0" fillId="17" borderId="8" xfId="0" applyFont="1" applyFill="1" applyBorder="1"/>
    <xf numFmtId="0" fontId="0" fillId="17" borderId="8" xfId="0" applyFill="1" applyBorder="1"/>
    <xf numFmtId="169" fontId="0" fillId="17" borderId="8" xfId="0" applyNumberFormat="1" applyFill="1" applyBorder="1"/>
    <xf numFmtId="169" fontId="36" fillId="17" borderId="8" xfId="1" applyNumberFormat="1" applyFont="1" applyFill="1" applyBorder="1"/>
    <xf numFmtId="0" fontId="30" fillId="17" borderId="29" xfId="0" applyFont="1" applyFill="1" applyBorder="1"/>
    <xf numFmtId="0" fontId="35" fillId="0" borderId="0" xfId="0" applyFont="1"/>
    <xf numFmtId="0" fontId="44" fillId="3" borderId="0" xfId="6" applyFont="1" applyFill="1"/>
    <xf numFmtId="0" fontId="44" fillId="0" borderId="0" xfId="6" applyFont="1"/>
    <xf numFmtId="0" fontId="45" fillId="20" borderId="0" xfId="0" applyFont="1" applyFill="1"/>
    <xf numFmtId="0" fontId="46" fillId="0" borderId="0" xfId="0" applyFont="1" applyAlignment="1">
      <alignment horizontal="center"/>
    </xf>
    <xf numFmtId="17" fontId="46" fillId="0" borderId="0" xfId="0" applyNumberFormat="1" applyFont="1" applyAlignment="1">
      <alignment horizontal="center"/>
    </xf>
    <xf numFmtId="0" fontId="46" fillId="0" borderId="0" xfId="0" applyFont="1"/>
    <xf numFmtId="0" fontId="45" fillId="16" borderId="50" xfId="0" applyFont="1" applyFill="1" applyBorder="1" applyAlignment="1">
      <alignment horizontal="center"/>
    </xf>
    <xf numFmtId="0" fontId="46" fillId="0" borderId="50" xfId="0" applyFont="1" applyBorder="1" applyAlignment="1">
      <alignment horizontal="center"/>
    </xf>
    <xf numFmtId="171" fontId="46" fillId="0" borderId="50" xfId="1" applyNumberFormat="1" applyFont="1" applyBorder="1"/>
    <xf numFmtId="171" fontId="48" fillId="0" borderId="50" xfId="1" applyNumberFormat="1" applyFont="1" applyBorder="1"/>
    <xf numFmtId="0" fontId="49" fillId="3" borderId="0" xfId="6" applyFont="1" applyFill="1"/>
    <xf numFmtId="0" fontId="45" fillId="0" borderId="58" xfId="0" applyFont="1" applyFill="1" applyBorder="1" applyAlignment="1">
      <alignment horizontal="center"/>
    </xf>
    <xf numFmtId="171" fontId="45" fillId="0" borderId="58" xfId="1" applyNumberFormat="1" applyFont="1" applyBorder="1"/>
    <xf numFmtId="0" fontId="50" fillId="0" borderId="0" xfId="6" applyFont="1"/>
    <xf numFmtId="0" fontId="51" fillId="0" borderId="0" xfId="6" applyFont="1"/>
    <xf numFmtId="171" fontId="51" fillId="0" borderId="0" xfId="6" applyNumberFormat="1" applyFont="1"/>
    <xf numFmtId="0" fontId="45" fillId="0" borderId="0" xfId="6" applyFont="1"/>
    <xf numFmtId="0" fontId="52" fillId="0" borderId="0" xfId="6" applyFont="1"/>
    <xf numFmtId="0" fontId="46" fillId="3" borderId="0" xfId="6" applyFont="1" applyFill="1"/>
    <xf numFmtId="0" fontId="53" fillId="3" borderId="0" xfId="6" applyFont="1" applyFill="1"/>
    <xf numFmtId="0" fontId="45" fillId="0" borderId="0" xfId="0" applyFont="1" applyAlignment="1">
      <alignment horizontal="center"/>
    </xf>
    <xf numFmtId="0" fontId="54" fillId="0" borderId="0" xfId="6" applyFont="1"/>
    <xf numFmtId="0" fontId="55" fillId="0" borderId="0" xfId="6" applyFont="1"/>
    <xf numFmtId="0" fontId="45" fillId="21" borderId="50" xfId="0" applyFont="1" applyFill="1" applyBorder="1" applyAlignment="1">
      <alignment horizontal="center"/>
    </xf>
    <xf numFmtId="0" fontId="46" fillId="0" borderId="50" xfId="0" applyFont="1" applyBorder="1" applyAlignment="1">
      <alignment horizontal="left"/>
    </xf>
    <xf numFmtId="174" fontId="48" fillId="0" borderId="50" xfId="7" applyNumberFormat="1" applyFont="1" applyBorder="1"/>
    <xf numFmtId="0" fontId="45" fillId="0" borderId="0" xfId="0" applyFont="1" applyFill="1" applyBorder="1" applyAlignment="1">
      <alignment horizontal="center"/>
    </xf>
    <xf numFmtId="171" fontId="45" fillId="0" borderId="0" xfId="1" applyNumberFormat="1" applyFont="1" applyBorder="1"/>
    <xf numFmtId="174" fontId="46" fillId="0" borderId="8" xfId="7" applyNumberFormat="1" applyFont="1" applyBorder="1"/>
    <xf numFmtId="0" fontId="56" fillId="3" borderId="0" xfId="6" applyFont="1" applyFill="1"/>
    <xf numFmtId="171" fontId="56" fillId="3" borderId="0" xfId="6" applyNumberFormat="1" applyFont="1" applyFill="1"/>
    <xf numFmtId="0" fontId="57" fillId="3" borderId="0" xfId="6" applyFont="1" applyFill="1"/>
    <xf numFmtId="0" fontId="46" fillId="0" borderId="0" xfId="6" applyFont="1"/>
    <xf numFmtId="0" fontId="53" fillId="0" borderId="0" xfId="6" applyFont="1"/>
    <xf numFmtId="0" fontId="49" fillId="0" borderId="0" xfId="6" applyFont="1"/>
    <xf numFmtId="0" fontId="47" fillId="0" borderId="55" xfId="0" applyFont="1" applyBorder="1" applyAlignment="1">
      <alignment horizontal="right"/>
    </xf>
    <xf numFmtId="171" fontId="53" fillId="0" borderId="0" xfId="6" applyNumberFormat="1" applyFont="1"/>
    <xf numFmtId="171" fontId="46" fillId="0" borderId="0" xfId="6" applyNumberFormat="1" applyFont="1"/>
    <xf numFmtId="171" fontId="44" fillId="0" borderId="0" xfId="6" applyNumberFormat="1" applyFont="1"/>
    <xf numFmtId="169" fontId="35" fillId="0" borderId="0" xfId="0" applyNumberFormat="1" applyFont="1" applyFill="1" applyBorder="1"/>
    <xf numFmtId="169" fontId="0" fillId="0" borderId="0" xfId="1" applyFont="1" applyFill="1" applyBorder="1"/>
    <xf numFmtId="17" fontId="30" fillId="0" borderId="0" xfId="0" applyNumberFormat="1" applyFont="1" applyFill="1" applyBorder="1"/>
    <xf numFmtId="169" fontId="30" fillId="0" borderId="0" xfId="1" applyFont="1" applyFill="1" applyBorder="1"/>
    <xf numFmtId="173" fontId="31" fillId="0" borderId="0" xfId="0" applyNumberFormat="1" applyFont="1" applyFill="1" applyBorder="1"/>
    <xf numFmtId="169" fontId="0" fillId="0" borderId="0" xfId="0" applyNumberFormat="1" applyFill="1" applyBorder="1"/>
    <xf numFmtId="173" fontId="31" fillId="0" borderId="0" xfId="1" applyNumberFormat="1" applyFont="1" applyFill="1" applyBorder="1"/>
    <xf numFmtId="169" fontId="36" fillId="0" borderId="0" xfId="1" applyFont="1" applyFill="1" applyBorder="1"/>
    <xf numFmtId="169" fontId="34" fillId="0" borderId="0" xfId="0" applyNumberFormat="1" applyFont="1" applyFill="1" applyBorder="1"/>
    <xf numFmtId="169" fontId="37" fillId="0" borderId="0" xfId="1" applyFont="1" applyFill="1" applyBorder="1"/>
    <xf numFmtId="0" fontId="58" fillId="8" borderId="0" xfId="2" applyFont="1" applyFill="1" applyBorder="1"/>
    <xf numFmtId="171" fontId="9" fillId="2" borderId="17" xfId="3" applyNumberFormat="1" applyFont="1" applyFill="1" applyBorder="1"/>
    <xf numFmtId="171" fontId="9" fillId="2" borderId="43" xfId="3" applyNumberFormat="1" applyFont="1" applyFill="1" applyBorder="1"/>
    <xf numFmtId="171" fontId="9" fillId="0" borderId="13" xfId="3" applyNumberFormat="1" applyFont="1" applyFill="1" applyBorder="1"/>
    <xf numFmtId="171" fontId="9" fillId="0" borderId="41" xfId="3" applyNumberFormat="1" applyFont="1" applyFill="1" applyBorder="1"/>
    <xf numFmtId="0" fontId="60" fillId="0" borderId="0" xfId="0" applyFont="1"/>
    <xf numFmtId="0" fontId="60" fillId="0" borderId="0" xfId="0" applyFont="1" applyAlignment="1">
      <alignment horizontal="right"/>
    </xf>
    <xf numFmtId="17" fontId="61" fillId="10" borderId="50" xfId="0" applyNumberFormat="1" applyFont="1" applyFill="1" applyBorder="1"/>
    <xf numFmtId="17" fontId="61" fillId="15" borderId="50" xfId="0" applyNumberFormat="1" applyFont="1" applyFill="1" applyBorder="1"/>
    <xf numFmtId="17" fontId="61" fillId="15" borderId="22" xfId="0" applyNumberFormat="1" applyFont="1" applyFill="1" applyBorder="1"/>
    <xf numFmtId="169" fontId="60" fillId="0" borderId="29" xfId="1" applyFont="1" applyFill="1" applyBorder="1"/>
    <xf numFmtId="17" fontId="61" fillId="16" borderId="50" xfId="0" applyNumberFormat="1" applyFont="1" applyFill="1" applyBorder="1"/>
    <xf numFmtId="169" fontId="60" fillId="0" borderId="50" xfId="1" applyFont="1" applyBorder="1"/>
    <xf numFmtId="0" fontId="20" fillId="8" borderId="0" xfId="2" quotePrefix="1" applyFont="1" applyFill="1" applyBorder="1" applyAlignment="1">
      <alignment vertical="top" wrapText="1"/>
    </xf>
    <xf numFmtId="169" fontId="4" fillId="0" borderId="1" xfId="1" applyFont="1" applyBorder="1"/>
    <xf numFmtId="169" fontId="4" fillId="0" borderId="40" xfId="1" applyFont="1" applyBorder="1"/>
    <xf numFmtId="169" fontId="4" fillId="0" borderId="2" xfId="1" applyFont="1" applyBorder="1"/>
    <xf numFmtId="0" fontId="62" fillId="8" borderId="0" xfId="2" applyFont="1" applyFill="1" applyBorder="1"/>
    <xf numFmtId="170" fontId="9" fillId="0" borderId="14" xfId="3" applyNumberFormat="1" applyFont="1" applyBorder="1" applyAlignment="1">
      <alignment horizontal="center"/>
    </xf>
    <xf numFmtId="169" fontId="4" fillId="0" borderId="59" xfId="1" applyFont="1" applyBorder="1"/>
    <xf numFmtId="169" fontId="4" fillId="0" borderId="60" xfId="1" applyFont="1" applyBorder="1"/>
    <xf numFmtId="169" fontId="63" fillId="0" borderId="50" xfId="9" applyNumberFormat="1" applyFont="1" applyBorder="1" applyAlignment="1">
      <alignment horizontal="center"/>
    </xf>
    <xf numFmtId="169" fontId="60" fillId="0" borderId="22" xfId="1" applyFont="1" applyBorder="1"/>
    <xf numFmtId="169" fontId="60" fillId="0" borderId="8" xfId="1" applyFont="1" applyBorder="1"/>
    <xf numFmtId="169" fontId="61" fillId="0" borderId="8" xfId="1" applyFont="1" applyBorder="1"/>
    <xf numFmtId="169" fontId="60" fillId="0" borderId="8" xfId="1" applyFont="1" applyFill="1" applyBorder="1"/>
    <xf numFmtId="0" fontId="60" fillId="0" borderId="8" xfId="0" applyFont="1" applyFill="1" applyBorder="1"/>
    <xf numFmtId="0" fontId="60" fillId="0" borderId="8" xfId="0" applyFont="1" applyBorder="1"/>
    <xf numFmtId="169" fontId="61" fillId="0" borderId="29" xfId="1" applyFont="1" applyBorder="1"/>
    <xf numFmtId="0" fontId="34" fillId="0" borderId="0" xfId="0" applyFont="1" applyAlignment="1">
      <alignment horizontal="right"/>
    </xf>
    <xf numFmtId="171" fontId="64" fillId="0" borderId="50" xfId="1" applyNumberFormat="1" applyFont="1" applyBorder="1"/>
    <xf numFmtId="171" fontId="45" fillId="0" borderId="58" xfId="1" applyNumberFormat="1" applyFont="1" applyFill="1" applyBorder="1"/>
    <xf numFmtId="169" fontId="63" fillId="0" borderId="0" xfId="9" applyNumberFormat="1" applyFont="1" applyAlignment="1">
      <alignment horizontal="center"/>
    </xf>
    <xf numFmtId="171" fontId="46" fillId="0" borderId="51" xfId="1" applyNumberFormat="1" applyFont="1" applyFill="1" applyBorder="1"/>
    <xf numFmtId="0" fontId="4" fillId="8" borderId="0" xfId="2" applyFont="1" applyFill="1"/>
    <xf numFmtId="169" fontId="63" fillId="0" borderId="0" xfId="9" applyNumberFormat="1" applyFont="1" applyAlignment="1">
      <alignment horizontal="center"/>
    </xf>
    <xf numFmtId="169" fontId="0" fillId="0" borderId="50" xfId="1" applyFont="1" applyBorder="1"/>
    <xf numFmtId="0" fontId="17" fillId="8" borderId="0" xfId="2" quotePrefix="1" applyFont="1" applyFill="1" applyBorder="1"/>
    <xf numFmtId="169" fontId="35" fillId="9" borderId="22" xfId="0" applyNumberFormat="1" applyFont="1" applyFill="1" applyBorder="1"/>
    <xf numFmtId="169" fontId="0" fillId="9" borderId="8" xfId="1" applyFont="1" applyFill="1" applyBorder="1"/>
    <xf numFmtId="169" fontId="0" fillId="0" borderId="0" xfId="0" applyNumberFormat="1"/>
    <xf numFmtId="170" fontId="9" fillId="0" borderId="17" xfId="3" applyNumberFormat="1" applyFont="1" applyBorder="1" applyAlignment="1">
      <alignment horizontal="center"/>
    </xf>
    <xf numFmtId="170" fontId="9" fillId="0" borderId="50" xfId="3" applyNumberFormat="1" applyFont="1" applyBorder="1" applyAlignment="1">
      <alignment horizontal="center"/>
    </xf>
    <xf numFmtId="0" fontId="28" fillId="8" borderId="0" xfId="2" quotePrefix="1" applyFont="1" applyFill="1" applyBorder="1" applyAlignment="1">
      <alignment horizontal="left"/>
    </xf>
    <xf numFmtId="0" fontId="65" fillId="8" borderId="0" xfId="2" applyFont="1" applyFill="1" applyBorder="1"/>
    <xf numFmtId="169" fontId="0" fillId="11" borderId="52" xfId="1" applyNumberFormat="1" applyFont="1" applyFill="1" applyBorder="1"/>
    <xf numFmtId="0" fontId="0" fillId="0" borderId="55" xfId="0" applyBorder="1"/>
    <xf numFmtId="17" fontId="46" fillId="0" borderId="0" xfId="6" applyNumberFormat="1" applyFont="1"/>
    <xf numFmtId="0" fontId="67" fillId="0" borderId="0" xfId="0" applyFont="1"/>
    <xf numFmtId="0" fontId="31" fillId="0" borderId="0" xfId="0" applyFont="1" applyFill="1"/>
    <xf numFmtId="0" fontId="35" fillId="0" borderId="28" xfId="0" applyFont="1" applyFill="1" applyBorder="1"/>
    <xf numFmtId="169" fontId="60" fillId="14" borderId="22" xfId="0" applyNumberFormat="1" applyFont="1" applyFill="1" applyBorder="1"/>
    <xf numFmtId="169" fontId="60" fillId="14" borderId="8" xfId="1" applyFont="1" applyFill="1" applyBorder="1"/>
    <xf numFmtId="169" fontId="61" fillId="14" borderId="8" xfId="1" applyFont="1" applyFill="1" applyBorder="1"/>
    <xf numFmtId="169" fontId="61" fillId="14" borderId="8" xfId="0" applyNumberFormat="1" applyFont="1" applyFill="1" applyBorder="1"/>
    <xf numFmtId="169" fontId="60" fillId="13" borderId="22" xfId="1" applyFont="1" applyFill="1" applyBorder="1"/>
    <xf numFmtId="169" fontId="60" fillId="13" borderId="8" xfId="1" applyFont="1" applyFill="1" applyBorder="1"/>
    <xf numFmtId="169" fontId="60" fillId="13" borderId="8" xfId="0" applyNumberFormat="1" applyFont="1" applyFill="1" applyBorder="1"/>
    <xf numFmtId="169" fontId="60" fillId="13" borderId="8" xfId="1" applyNumberFormat="1" applyFont="1" applyFill="1" applyBorder="1"/>
    <xf numFmtId="169" fontId="61" fillId="13" borderId="29" xfId="0" applyNumberFormat="1" applyFont="1" applyFill="1" applyBorder="1"/>
    <xf numFmtId="169" fontId="60" fillId="11" borderId="34" xfId="1" applyFont="1" applyFill="1" applyBorder="1"/>
    <xf numFmtId="169" fontId="60" fillId="11" borderId="10" xfId="1" applyFont="1" applyFill="1" applyBorder="1"/>
    <xf numFmtId="169" fontId="60" fillId="11" borderId="52" xfId="1" applyNumberFormat="1" applyFont="1" applyFill="1" applyBorder="1"/>
    <xf numFmtId="3" fontId="0" fillId="0" borderId="0" xfId="0" applyNumberFormat="1"/>
    <xf numFmtId="9" fontId="64" fillId="0" borderId="50" xfId="15" applyFont="1" applyBorder="1"/>
    <xf numFmtId="171" fontId="66" fillId="0" borderId="58" xfId="1" applyNumberFormat="1" applyFont="1" applyBorder="1"/>
    <xf numFmtId="176" fontId="41" fillId="11" borderId="62" xfId="1" applyNumberFormat="1" applyFont="1" applyFill="1" applyBorder="1" applyAlignment="1">
      <alignment horizontal="center" vertical="center"/>
    </xf>
    <xf numFmtId="176" fontId="68" fillId="9" borderId="62" xfId="1" applyNumberFormat="1" applyFont="1" applyFill="1" applyBorder="1" applyAlignment="1">
      <alignment horizontal="center" vertical="center"/>
    </xf>
    <xf numFmtId="169" fontId="69" fillId="11" borderId="62" xfId="1" applyNumberFormat="1" applyFont="1" applyFill="1" applyBorder="1" applyAlignment="1">
      <alignment horizontal="center" vertical="center"/>
    </xf>
    <xf numFmtId="169" fontId="70" fillId="11" borderId="63" xfId="1" applyNumberFormat="1" applyFont="1" applyFill="1" applyBorder="1" applyAlignment="1">
      <alignment horizontal="center" vertical="center"/>
    </xf>
    <xf numFmtId="169" fontId="71" fillId="22" borderId="61" xfId="1" applyNumberFormat="1" applyFont="1" applyFill="1" applyBorder="1" applyAlignment="1">
      <alignment horizontal="center" vertical="center"/>
    </xf>
    <xf numFmtId="169" fontId="71" fillId="22" borderId="62" xfId="1" applyNumberFormat="1" applyFont="1" applyFill="1" applyBorder="1" applyAlignment="1">
      <alignment horizontal="center" vertical="center"/>
    </xf>
    <xf numFmtId="169" fontId="69" fillId="22" borderId="62" xfId="1" applyNumberFormat="1" applyFont="1" applyFill="1" applyBorder="1" applyAlignment="1">
      <alignment horizontal="center" vertical="center"/>
    </xf>
    <xf numFmtId="0" fontId="0" fillId="22" borderId="62" xfId="0" applyFill="1" applyBorder="1" applyAlignment="1">
      <alignment horizontal="left" vertical="center"/>
    </xf>
    <xf numFmtId="0" fontId="72" fillId="22" borderId="62" xfId="0" applyFont="1" applyFill="1" applyBorder="1" applyAlignment="1">
      <alignment horizontal="left" vertical="center"/>
    </xf>
    <xf numFmtId="0" fontId="72" fillId="22" borderId="61" xfId="0" applyFont="1" applyFill="1" applyBorder="1" applyAlignment="1">
      <alignment horizontal="left" vertical="center"/>
    </xf>
    <xf numFmtId="0" fontId="0" fillId="11" borderId="63" xfId="0" applyFill="1" applyBorder="1" applyAlignment="1">
      <alignment horizontal="left" vertical="center"/>
    </xf>
    <xf numFmtId="0" fontId="0" fillId="11" borderId="62" xfId="0" applyFill="1" applyBorder="1" applyAlignment="1">
      <alignment horizontal="left" vertical="center"/>
    </xf>
    <xf numFmtId="0" fontId="72" fillId="11" borderId="62" xfId="0" applyFont="1" applyFill="1" applyBorder="1" applyAlignment="1">
      <alignment horizontal="left" vertical="center"/>
    </xf>
    <xf numFmtId="0" fontId="73" fillId="9" borderId="62" xfId="0" applyFont="1" applyFill="1" applyBorder="1" applyAlignment="1">
      <alignment horizontal="left" vertical="center"/>
    </xf>
    <xf numFmtId="0" fontId="74" fillId="9" borderId="22" xfId="0" applyFont="1" applyFill="1" applyBorder="1" applyAlignment="1">
      <alignment horizontal="left" vertical="center" wrapText="1"/>
    </xf>
    <xf numFmtId="0" fontId="72" fillId="14" borderId="8" xfId="0" applyFont="1" applyFill="1" applyBorder="1" applyAlignment="1">
      <alignment horizontal="left" vertical="center"/>
    </xf>
    <xf numFmtId="0" fontId="76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73" fillId="9" borderId="8" xfId="0" applyFont="1" applyFill="1" applyBorder="1" applyAlignment="1">
      <alignment horizontal="right" vertical="center"/>
    </xf>
    <xf numFmtId="0" fontId="73" fillId="9" borderId="8" xfId="0" applyFont="1" applyFill="1" applyBorder="1" applyAlignment="1">
      <alignment horizontal="left" vertical="center"/>
    </xf>
    <xf numFmtId="0" fontId="0" fillId="9" borderId="29" xfId="0" applyFill="1" applyBorder="1" applyAlignment="1">
      <alignment horizontal="left" vertical="center"/>
    </xf>
    <xf numFmtId="0" fontId="74" fillId="9" borderId="22" xfId="0" applyFont="1" applyFill="1" applyBorder="1" applyAlignment="1">
      <alignment horizontal="left" vertical="center"/>
    </xf>
    <xf numFmtId="0" fontId="0" fillId="22" borderId="63" xfId="0" applyFill="1" applyBorder="1" applyAlignment="1">
      <alignment horizontal="left" vertical="center"/>
    </xf>
    <xf numFmtId="169" fontId="70" fillId="22" borderId="63" xfId="1" applyNumberFormat="1" applyFont="1" applyFill="1" applyBorder="1" applyAlignment="1">
      <alignment horizontal="center" vertical="center"/>
    </xf>
    <xf numFmtId="0" fontId="36" fillId="14" borderId="63" xfId="0" applyFont="1" applyFill="1" applyBorder="1"/>
    <xf numFmtId="0" fontId="36" fillId="14" borderId="62" xfId="0" applyFont="1" applyFill="1" applyBorder="1"/>
    <xf numFmtId="0" fontId="34" fillId="14" borderId="62" xfId="0" applyFont="1" applyFill="1" applyBorder="1"/>
    <xf numFmtId="0" fontId="36" fillId="14" borderId="61" xfId="0" applyFont="1" applyFill="1" applyBorder="1"/>
    <xf numFmtId="0" fontId="36" fillId="13" borderId="63" xfId="0" applyFont="1" applyFill="1" applyBorder="1"/>
    <xf numFmtId="0" fontId="36" fillId="13" borderId="62" xfId="0" applyFont="1" applyFill="1" applyBorder="1"/>
    <xf numFmtId="0" fontId="34" fillId="13" borderId="62" xfId="0" applyFont="1" applyFill="1" applyBorder="1"/>
    <xf numFmtId="0" fontId="34" fillId="13" borderId="61" xfId="0" applyFont="1" applyFill="1" applyBorder="1"/>
    <xf numFmtId="169" fontId="69" fillId="9" borderId="63" xfId="1" applyFont="1" applyFill="1" applyBorder="1" applyAlignment="1">
      <alignment horizontal="right" vertical="center"/>
    </xf>
    <xf numFmtId="169" fontId="69" fillId="9" borderId="62" xfId="1" applyFont="1" applyFill="1" applyBorder="1" applyAlignment="1">
      <alignment horizontal="right" vertical="center"/>
    </xf>
    <xf numFmtId="0" fontId="69" fillId="9" borderId="61" xfId="0" applyFont="1" applyFill="1" applyBorder="1" applyAlignment="1">
      <alignment horizontal="right" vertical="center"/>
    </xf>
    <xf numFmtId="169" fontId="69" fillId="9" borderId="61" xfId="1" applyFont="1" applyFill="1" applyBorder="1" applyAlignment="1">
      <alignment horizontal="right" vertical="center"/>
    </xf>
    <xf numFmtId="0" fontId="60" fillId="0" borderId="50" xfId="0" applyFont="1" applyBorder="1"/>
    <xf numFmtId="3" fontId="44" fillId="0" borderId="0" xfId="6" applyNumberFormat="1" applyFont="1"/>
    <xf numFmtId="169" fontId="63" fillId="0" borderId="0" xfId="9" applyNumberFormat="1" applyFont="1" applyAlignment="1">
      <alignment horizontal="center"/>
    </xf>
    <xf numFmtId="169" fontId="77" fillId="0" borderId="0" xfId="17" applyNumberFormat="1" applyFont="1"/>
    <xf numFmtId="9" fontId="48" fillId="0" borderId="50" xfId="15" applyFont="1" applyBorder="1"/>
    <xf numFmtId="169" fontId="30" fillId="0" borderId="8" xfId="0" applyNumberFormat="1" applyFont="1" applyBorder="1"/>
    <xf numFmtId="0" fontId="72" fillId="11" borderId="61" xfId="0" applyFont="1" applyFill="1" applyBorder="1" applyAlignment="1">
      <alignment horizontal="left" vertical="center"/>
    </xf>
    <xf numFmtId="169" fontId="69" fillId="9" borderId="62" xfId="1" applyNumberFormat="1" applyFont="1" applyFill="1" applyBorder="1" applyAlignment="1">
      <alignment horizontal="center" vertical="center"/>
    </xf>
    <xf numFmtId="169" fontId="68" fillId="9" borderId="62" xfId="1" applyNumberFormat="1" applyFont="1" applyFill="1" applyBorder="1" applyAlignment="1">
      <alignment horizontal="center" vertical="center"/>
    </xf>
    <xf numFmtId="169" fontId="41" fillId="11" borderId="62" xfId="1" applyNumberFormat="1" applyFont="1" applyFill="1" applyBorder="1" applyAlignment="1">
      <alignment horizontal="center" vertical="center"/>
    </xf>
    <xf numFmtId="176" fontId="41" fillId="11" borderId="61" xfId="1" applyNumberFormat="1" applyFont="1" applyFill="1" applyBorder="1" applyAlignment="1">
      <alignment horizontal="center" vertical="center"/>
    </xf>
    <xf numFmtId="169" fontId="41" fillId="11" borderId="61" xfId="1" applyNumberFormat="1" applyFont="1" applyFill="1" applyBorder="1" applyAlignment="1">
      <alignment horizontal="center" vertical="center"/>
    </xf>
    <xf numFmtId="169" fontId="78" fillId="11" borderId="61" xfId="1" applyNumberFormat="1" applyFont="1" applyFill="1" applyBorder="1" applyAlignment="1">
      <alignment horizontal="center" vertical="center"/>
    </xf>
    <xf numFmtId="169" fontId="69" fillId="11" borderId="61" xfId="1" applyNumberFormat="1" applyFont="1" applyFill="1" applyBorder="1" applyAlignment="1">
      <alignment horizontal="center" vertical="center"/>
    </xf>
    <xf numFmtId="0" fontId="73" fillId="9" borderId="29" xfId="0" applyFont="1" applyFill="1" applyBorder="1" applyAlignment="1">
      <alignment horizontal="left" vertical="center"/>
    </xf>
    <xf numFmtId="169" fontId="77" fillId="0" borderId="0" xfId="17" applyNumberFormat="1" applyFont="1"/>
    <xf numFmtId="171" fontId="48" fillId="0" borderId="50" xfId="1" applyNumberFormat="1" applyFont="1" applyFill="1" applyBorder="1"/>
    <xf numFmtId="169" fontId="79" fillId="0" borderId="22" xfId="1" applyFont="1" applyBorder="1"/>
    <xf numFmtId="0" fontId="42" fillId="18" borderId="50" xfId="5" applyFont="1" applyFill="1" applyBorder="1" applyAlignment="1">
      <alignment vertical="center"/>
    </xf>
    <xf numFmtId="0" fontId="42" fillId="18" borderId="51" xfId="5" applyFont="1" applyFill="1" applyBorder="1" applyAlignment="1">
      <alignment vertical="center"/>
    </xf>
    <xf numFmtId="0" fontId="42" fillId="18" borderId="57" xfId="5" applyFont="1" applyFill="1" applyBorder="1" applyAlignment="1">
      <alignment vertical="center"/>
    </xf>
    <xf numFmtId="0" fontId="84" fillId="8" borderId="0" xfId="2" quotePrefix="1" applyFont="1" applyFill="1" applyBorder="1" applyAlignment="1">
      <alignment horizontal="left"/>
    </xf>
    <xf numFmtId="0" fontId="85" fillId="8" borderId="0" xfId="2" quotePrefix="1" applyFont="1" applyFill="1" applyBorder="1" applyAlignment="1">
      <alignment horizontal="left"/>
    </xf>
    <xf numFmtId="169" fontId="0" fillId="0" borderId="0" xfId="0" applyNumberFormat="1"/>
    <xf numFmtId="169" fontId="77" fillId="0" borderId="0" xfId="17" applyNumberFormat="1" applyFont="1"/>
    <xf numFmtId="169" fontId="0" fillId="0" borderId="0" xfId="0" applyNumberFormat="1"/>
    <xf numFmtId="169" fontId="0" fillId="0" borderId="0" xfId="0" applyNumberFormat="1" applyBorder="1"/>
    <xf numFmtId="0" fontId="30" fillId="10" borderId="52" xfId="0" applyFont="1" applyFill="1" applyBorder="1"/>
    <xf numFmtId="0" fontId="0" fillId="0" borderId="34" xfId="0" applyBorder="1"/>
    <xf numFmtId="0" fontId="0" fillId="0" borderId="10" xfId="0" applyBorder="1"/>
    <xf numFmtId="0" fontId="30" fillId="0" borderId="10" xfId="0" applyFont="1" applyBorder="1"/>
    <xf numFmtId="0" fontId="31" fillId="0" borderId="52" xfId="0" applyFont="1" applyBorder="1"/>
    <xf numFmtId="0" fontId="30" fillId="0" borderId="55" xfId="0" applyFont="1" applyBorder="1"/>
    <xf numFmtId="0" fontId="30" fillId="0" borderId="28" xfId="0" applyFont="1" applyBorder="1"/>
    <xf numFmtId="0" fontId="0" fillId="0" borderId="30" xfId="0" applyBorder="1"/>
    <xf numFmtId="169" fontId="30" fillId="0" borderId="34" xfId="0" applyNumberFormat="1" applyFont="1" applyFill="1" applyBorder="1"/>
    <xf numFmtId="0" fontId="35" fillId="9" borderId="0" xfId="0" applyFont="1" applyFill="1" applyBorder="1" applyAlignment="1">
      <alignment horizontal="center" vertical="center"/>
    </xf>
    <xf numFmtId="0" fontId="87" fillId="9" borderId="57" xfId="0" applyFont="1" applyFill="1" applyBorder="1" applyAlignment="1">
      <alignment horizontal="center" vertical="center"/>
    </xf>
    <xf numFmtId="0" fontId="88" fillId="9" borderId="57" xfId="0" applyFont="1" applyFill="1" applyBorder="1" applyAlignment="1">
      <alignment horizontal="center" vertical="center"/>
    </xf>
    <xf numFmtId="0" fontId="87" fillId="9" borderId="0" xfId="0" applyFont="1" applyFill="1" applyBorder="1" applyAlignment="1">
      <alignment horizontal="center" vertical="center"/>
    </xf>
    <xf numFmtId="0" fontId="87" fillId="9" borderId="55" xfId="0" applyFont="1" applyFill="1" applyBorder="1" applyAlignment="1">
      <alignment horizontal="center" vertical="center"/>
    </xf>
    <xf numFmtId="0" fontId="35" fillId="9" borderId="56" xfId="0" applyFont="1" applyFill="1" applyBorder="1" applyAlignment="1">
      <alignment horizontal="center" vertical="center"/>
    </xf>
    <xf numFmtId="0" fontId="35" fillId="9" borderId="55" xfId="0" applyFont="1" applyFill="1" applyBorder="1" applyAlignment="1">
      <alignment horizontal="center" vertical="center"/>
    </xf>
    <xf numFmtId="0" fontId="89" fillId="9" borderId="56" xfId="0" applyFont="1" applyFill="1" applyBorder="1" applyAlignment="1">
      <alignment horizontal="center" vertical="center"/>
    </xf>
    <xf numFmtId="0" fontId="89" fillId="9" borderId="55" xfId="0" applyFont="1" applyFill="1" applyBorder="1" applyAlignment="1">
      <alignment horizontal="center" vertical="center"/>
    </xf>
    <xf numFmtId="0" fontId="90" fillId="9" borderId="56" xfId="0" applyFont="1" applyFill="1" applyBorder="1" applyAlignment="1">
      <alignment horizontal="center" vertical="center"/>
    </xf>
    <xf numFmtId="0" fontId="37" fillId="9" borderId="56" xfId="0" applyFont="1" applyFill="1" applyBorder="1" applyAlignment="1">
      <alignment horizontal="center" vertical="center"/>
    </xf>
    <xf numFmtId="0" fontId="37" fillId="9" borderId="55" xfId="0" applyFont="1" applyFill="1" applyBorder="1" applyAlignment="1">
      <alignment horizontal="center" vertical="center"/>
    </xf>
    <xf numFmtId="0" fontId="91" fillId="9" borderId="0" xfId="0" applyFont="1" applyFill="1" applyBorder="1" applyAlignment="1">
      <alignment horizontal="center" vertical="center"/>
    </xf>
    <xf numFmtId="0" fontId="36" fillId="9" borderId="56" xfId="0" applyFont="1" applyFill="1" applyBorder="1" applyAlignment="1">
      <alignment horizontal="center" vertical="center"/>
    </xf>
    <xf numFmtId="0" fontId="36" fillId="9" borderId="55" xfId="0" applyFont="1" applyFill="1" applyBorder="1" applyAlignment="1">
      <alignment horizontal="center" vertical="center"/>
    </xf>
    <xf numFmtId="0" fontId="36" fillId="9" borderId="0" xfId="0" applyFont="1" applyFill="1" applyBorder="1" applyAlignment="1">
      <alignment horizontal="center" vertical="center"/>
    </xf>
    <xf numFmtId="0" fontId="36" fillId="9" borderId="57" xfId="0" applyFont="1" applyFill="1" applyBorder="1" applyAlignment="1">
      <alignment horizontal="center" vertical="center"/>
    </xf>
    <xf numFmtId="0" fontId="87" fillId="9" borderId="56" xfId="0" applyFont="1" applyFill="1" applyBorder="1" applyAlignment="1">
      <alignment horizontal="center" vertical="center"/>
    </xf>
    <xf numFmtId="0" fontId="89" fillId="9" borderId="0" xfId="0" applyFont="1" applyFill="1" applyBorder="1" applyAlignment="1">
      <alignment horizontal="center" vertical="center"/>
    </xf>
    <xf numFmtId="0" fontId="91" fillId="9" borderId="55" xfId="0" applyFont="1" applyFill="1" applyBorder="1" applyAlignment="1">
      <alignment horizontal="center" vertical="center"/>
    </xf>
    <xf numFmtId="0" fontId="35" fillId="9" borderId="35" xfId="0" applyFont="1" applyFill="1" applyBorder="1" applyAlignment="1">
      <alignment horizontal="center"/>
    </xf>
    <xf numFmtId="0" fontId="35" fillId="11" borderId="34" xfId="0" applyFont="1" applyFill="1" applyBorder="1" applyAlignment="1">
      <alignment horizontal="center" vertical="center"/>
    </xf>
    <xf numFmtId="0" fontId="35" fillId="9" borderId="53" xfId="0" applyFont="1" applyFill="1" applyBorder="1" applyAlignment="1">
      <alignment horizontal="center"/>
    </xf>
    <xf numFmtId="0" fontId="35" fillId="11" borderId="10" xfId="0" applyFont="1" applyFill="1" applyBorder="1" applyAlignment="1">
      <alignment horizontal="center" vertical="center"/>
    </xf>
    <xf numFmtId="0" fontId="35" fillId="9" borderId="51" xfId="0" applyFont="1" applyFill="1" applyBorder="1" applyAlignment="1">
      <alignment horizontal="center"/>
    </xf>
    <xf numFmtId="0" fontId="35" fillId="11" borderId="52" xfId="0" applyFont="1" applyFill="1" applyBorder="1" applyAlignment="1">
      <alignment horizontal="center" vertical="center"/>
    </xf>
    <xf numFmtId="0" fontId="35" fillId="23" borderId="10" xfId="0" applyFont="1" applyFill="1" applyBorder="1" applyAlignment="1">
      <alignment horizontal="center" vertical="center"/>
    </xf>
    <xf numFmtId="0" fontId="35" fillId="24" borderId="10" xfId="0" applyFont="1" applyFill="1" applyBorder="1" applyAlignment="1">
      <alignment horizontal="center" vertical="center"/>
    </xf>
    <xf numFmtId="0" fontId="35" fillId="9" borderId="30" xfId="0" applyFont="1" applyFill="1" applyBorder="1" applyAlignment="1">
      <alignment horizontal="center"/>
    </xf>
    <xf numFmtId="0" fontId="35" fillId="25" borderId="28" xfId="0" applyFont="1" applyFill="1" applyBorder="1" applyAlignment="1">
      <alignment horizontal="center" vertical="center"/>
    </xf>
    <xf numFmtId="0" fontId="35" fillId="23" borderId="34" xfId="0" applyFont="1" applyFill="1" applyBorder="1" applyAlignment="1">
      <alignment horizontal="center" vertical="center"/>
    </xf>
    <xf numFmtId="0" fontId="35" fillId="23" borderId="28" xfId="0" applyFont="1" applyFill="1" applyBorder="1" applyAlignment="1">
      <alignment horizontal="center" vertical="center"/>
    </xf>
    <xf numFmtId="0" fontId="35" fillId="25" borderId="10" xfId="0" applyFont="1" applyFill="1" applyBorder="1" applyAlignment="1">
      <alignment horizontal="center" vertical="center"/>
    </xf>
    <xf numFmtId="0" fontId="35" fillId="25" borderId="52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35" fillId="9" borderId="34" xfId="0" applyFont="1" applyFill="1" applyBorder="1" applyAlignment="1">
      <alignment horizontal="center" vertical="center"/>
    </xf>
    <xf numFmtId="0" fontId="36" fillId="9" borderId="2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35" fillId="22" borderId="52" xfId="0" applyFont="1" applyFill="1" applyBorder="1" applyAlignment="1">
      <alignment horizontal="center" vertical="center"/>
    </xf>
    <xf numFmtId="0" fontId="30" fillId="9" borderId="8" xfId="0" applyFont="1" applyFill="1" applyBorder="1"/>
    <xf numFmtId="0" fontId="30" fillId="9" borderId="29" xfId="0" applyFont="1" applyFill="1" applyBorder="1"/>
    <xf numFmtId="169" fontId="35" fillId="0" borderId="34" xfId="1" applyFont="1" applyFill="1" applyBorder="1" applyAlignment="1">
      <alignment horizontal="center" vertical="center"/>
    </xf>
    <xf numFmtId="169" fontId="35" fillId="0" borderId="10" xfId="1" applyFont="1" applyFill="1" applyBorder="1" applyAlignment="1">
      <alignment horizontal="center" vertical="center"/>
    </xf>
    <xf numFmtId="169" fontId="35" fillId="0" borderId="52" xfId="1" applyFont="1" applyFill="1" applyBorder="1" applyAlignment="1">
      <alignment horizontal="center" vertical="center"/>
    </xf>
    <xf numFmtId="169" fontId="35" fillId="0" borderId="28" xfId="1" applyFont="1" applyFill="1" applyBorder="1" applyAlignment="1">
      <alignment horizontal="center" vertical="center"/>
    </xf>
    <xf numFmtId="169" fontId="0" fillId="0" borderId="34" xfId="1" applyFont="1" applyFill="1" applyBorder="1" applyAlignment="1">
      <alignment horizontal="center"/>
    </xf>
    <xf numFmtId="169" fontId="36" fillId="0" borderId="28" xfId="1" applyFont="1" applyFill="1" applyBorder="1" applyAlignment="1">
      <alignment horizontal="center" vertical="center"/>
    </xf>
    <xf numFmtId="169" fontId="0" fillId="0" borderId="28" xfId="1" applyFont="1" applyFill="1" applyBorder="1" applyAlignment="1">
      <alignment horizontal="center"/>
    </xf>
    <xf numFmtId="169" fontId="37" fillId="0" borderId="10" xfId="1" applyFont="1" applyFill="1" applyBorder="1" applyAlignment="1">
      <alignment horizontal="center" vertical="center"/>
    </xf>
    <xf numFmtId="0" fontId="37" fillId="9" borderId="53" xfId="0" applyFont="1" applyFill="1" applyBorder="1" applyAlignment="1">
      <alignment horizontal="center"/>
    </xf>
    <xf numFmtId="169" fontId="0" fillId="0" borderId="29" xfId="0" applyNumberFormat="1" applyBorder="1"/>
    <xf numFmtId="0" fontId="80" fillId="3" borderId="53" xfId="5" applyFont="1" applyFill="1" applyBorder="1" applyAlignment="1">
      <alignment horizontal="center" vertical="center"/>
    </xf>
    <xf numFmtId="0" fontId="42" fillId="9" borderId="35" xfId="5" applyFont="1" applyFill="1" applyBorder="1" applyAlignment="1">
      <alignment vertical="center"/>
    </xf>
    <xf numFmtId="0" fontId="80" fillId="9" borderId="56" xfId="5" applyFont="1" applyFill="1" applyBorder="1" applyAlignment="1">
      <alignment vertical="center"/>
    </xf>
    <xf numFmtId="0" fontId="80" fillId="9" borderId="34" xfId="5" applyFont="1" applyFill="1" applyBorder="1" applyAlignment="1">
      <alignment vertical="center"/>
    </xf>
    <xf numFmtId="0" fontId="42" fillId="9" borderId="56" xfId="5" applyFont="1" applyFill="1" applyBorder="1" applyAlignment="1">
      <alignment vertical="center"/>
    </xf>
    <xf numFmtId="0" fontId="80" fillId="9" borderId="35" xfId="5" applyFont="1" applyFill="1" applyBorder="1" applyAlignment="1">
      <alignment horizontal="center" vertical="center"/>
    </xf>
    <xf numFmtId="0" fontId="80" fillId="9" borderId="56" xfId="5" applyFont="1" applyFill="1" applyBorder="1" applyAlignment="1">
      <alignment horizontal="left" vertical="center"/>
    </xf>
    <xf numFmtId="0" fontId="81" fillId="9" borderId="56" xfId="5" applyFont="1" applyFill="1" applyBorder="1" applyAlignment="1">
      <alignment horizontal="left" vertical="center"/>
    </xf>
    <xf numFmtId="0" fontId="81" fillId="9" borderId="34" xfId="5" applyFont="1" applyFill="1" applyBorder="1" applyAlignment="1">
      <alignment horizontal="left" vertical="center"/>
    </xf>
    <xf numFmtId="0" fontId="82" fillId="0" borderId="0" xfId="0" applyFont="1" applyAlignment="1">
      <alignment vertical="center"/>
    </xf>
    <xf numFmtId="0" fontId="42" fillId="9" borderId="53" xfId="5" applyFont="1" applyFill="1" applyBorder="1" applyAlignment="1">
      <alignment vertical="center"/>
    </xf>
    <xf numFmtId="0" fontId="80" fillId="9" borderId="0" xfId="5" applyFont="1" applyFill="1" applyBorder="1" applyAlignment="1">
      <alignment vertical="center"/>
    </xf>
    <xf numFmtId="0" fontId="80" fillId="9" borderId="10" xfId="5" applyFont="1" applyFill="1" applyBorder="1" applyAlignment="1">
      <alignment vertical="center"/>
    </xf>
    <xf numFmtId="0" fontId="83" fillId="9" borderId="0" xfId="0" applyFont="1" applyFill="1" applyBorder="1" applyAlignment="1">
      <alignment vertical="center"/>
    </xf>
    <xf numFmtId="0" fontId="80" fillId="9" borderId="53" xfId="5" applyFont="1" applyFill="1" applyBorder="1" applyAlignment="1">
      <alignment horizontal="center" vertical="center"/>
    </xf>
    <xf numFmtId="0" fontId="80" fillId="9" borderId="30" xfId="5" applyFont="1" applyFill="1" applyBorder="1" applyAlignment="1">
      <alignment horizontal="center" vertical="center"/>
    </xf>
    <xf numFmtId="0" fontId="42" fillId="9" borderId="30" xfId="5" applyFont="1" applyFill="1" applyBorder="1" applyAlignment="1">
      <alignment vertical="center"/>
    </xf>
    <xf numFmtId="0" fontId="42" fillId="9" borderId="55" xfId="5" applyFont="1" applyFill="1" applyBorder="1" applyAlignment="1">
      <alignment vertical="center"/>
    </xf>
    <xf numFmtId="0" fontId="80" fillId="9" borderId="0" xfId="5" applyFont="1" applyFill="1" applyBorder="1" applyAlignment="1">
      <alignment horizontal="left" vertical="center"/>
    </xf>
    <xf numFmtId="15" fontId="80" fillId="9" borderId="0" xfId="5" quotePrefix="1" applyNumberFormat="1" applyFont="1" applyFill="1" applyBorder="1" applyAlignment="1">
      <alignment vertical="center"/>
    </xf>
    <xf numFmtId="15" fontId="80" fillId="9" borderId="0" xfId="5" applyNumberFormat="1" applyFont="1" applyFill="1" applyBorder="1" applyAlignment="1">
      <alignment vertical="center"/>
    </xf>
    <xf numFmtId="15" fontId="80" fillId="9" borderId="10" xfId="5" applyNumberFormat="1" applyFont="1" applyFill="1" applyBorder="1" applyAlignment="1">
      <alignment vertical="center"/>
    </xf>
    <xf numFmtId="0" fontId="80" fillId="9" borderId="53" xfId="5" applyFont="1" applyFill="1" applyBorder="1" applyAlignment="1">
      <alignment vertical="center"/>
    </xf>
    <xf numFmtId="0" fontId="80" fillId="9" borderId="35" xfId="5" applyFont="1" applyFill="1" applyBorder="1" applyAlignment="1">
      <alignment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3" fillId="9" borderId="53" xfId="0" applyFont="1" applyFill="1" applyBorder="1" applyAlignment="1">
      <alignment vertical="center"/>
    </xf>
    <xf numFmtId="0" fontId="80" fillId="9" borderId="30" xfId="5" applyFont="1" applyFill="1" applyBorder="1" applyAlignment="1">
      <alignment vertical="center"/>
    </xf>
    <xf numFmtId="0" fontId="80" fillId="9" borderId="55" xfId="5" applyFont="1" applyFill="1" applyBorder="1" applyAlignment="1">
      <alignment vertical="center"/>
    </xf>
    <xf numFmtId="0" fontId="80" fillId="9" borderId="28" xfId="5" applyFont="1" applyFill="1" applyBorder="1" applyAlignment="1">
      <alignment vertical="center"/>
    </xf>
    <xf numFmtId="0" fontId="83" fillId="9" borderId="55" xfId="0" applyFont="1" applyFill="1" applyBorder="1" applyAlignment="1">
      <alignment vertical="center"/>
    </xf>
    <xf numFmtId="0" fontId="83" fillId="9" borderId="30" xfId="0" applyFont="1" applyFill="1" applyBorder="1" applyAlignment="1">
      <alignment vertical="center"/>
    </xf>
    <xf numFmtId="0" fontId="82" fillId="9" borderId="0" xfId="0" applyFont="1" applyFill="1" applyBorder="1" applyAlignment="1">
      <alignment vertical="center"/>
    </xf>
    <xf numFmtId="0" fontId="82" fillId="9" borderId="55" xfId="0" applyFont="1" applyFill="1" applyBorder="1" applyAlignment="1">
      <alignment vertical="center"/>
    </xf>
    <xf numFmtId="0" fontId="82" fillId="9" borderId="28" xfId="0" applyFont="1" applyFill="1" applyBorder="1" applyAlignment="1">
      <alignment vertical="center"/>
    </xf>
    <xf numFmtId="0" fontId="42" fillId="19" borderId="50" xfId="5" applyFont="1" applyFill="1" applyBorder="1" applyAlignment="1">
      <alignment horizontal="center" vertical="center"/>
    </xf>
    <xf numFmtId="0" fontId="80" fillId="3" borderId="50" xfId="5" applyFont="1" applyFill="1" applyBorder="1" applyAlignment="1">
      <alignment vertical="center"/>
    </xf>
    <xf numFmtId="171" fontId="80" fillId="3" borderId="8" xfId="5" applyNumberFormat="1" applyFont="1" applyFill="1" applyBorder="1" applyAlignment="1">
      <alignment horizontal="center" vertical="center"/>
    </xf>
    <xf numFmtId="177" fontId="80" fillId="3" borderId="22" xfId="1" applyNumberFormat="1" applyFont="1" applyFill="1" applyBorder="1" applyAlignment="1">
      <alignment horizontal="center" vertical="center"/>
    </xf>
    <xf numFmtId="0" fontId="80" fillId="3" borderId="22" xfId="5" applyFont="1" applyFill="1" applyBorder="1" applyAlignment="1">
      <alignment vertical="center"/>
    </xf>
    <xf numFmtId="171" fontId="80" fillId="3" borderId="53" xfId="5" applyNumberFormat="1" applyFont="1" applyFill="1" applyBorder="1" applyAlignment="1">
      <alignment horizontal="center" vertical="center"/>
    </xf>
    <xf numFmtId="177" fontId="80" fillId="3" borderId="35" xfId="1" applyNumberFormat="1" applyFont="1" applyFill="1" applyBorder="1" applyAlignment="1">
      <alignment horizontal="center" vertical="center"/>
    </xf>
    <xf numFmtId="0" fontId="80" fillId="3" borderId="29" xfId="5" applyFont="1" applyFill="1" applyBorder="1" applyAlignment="1">
      <alignment vertical="center"/>
    </xf>
    <xf numFmtId="177" fontId="80" fillId="3" borderId="30" xfId="1" applyNumberFormat="1" applyFont="1" applyFill="1" applyBorder="1" applyAlignment="1">
      <alignment horizontal="center" vertical="center"/>
    </xf>
    <xf numFmtId="177" fontId="80" fillId="3" borderId="29" xfId="1" applyNumberFormat="1" applyFont="1" applyFill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171" fontId="42" fillId="19" borderId="22" xfId="5" applyNumberFormat="1" applyFont="1" applyFill="1" applyBorder="1" applyAlignment="1">
      <alignment horizontal="center" vertical="center"/>
    </xf>
    <xf numFmtId="171" fontId="42" fillId="19" borderId="50" xfId="5" applyNumberFormat="1" applyFont="1" applyFill="1" applyBorder="1" applyAlignment="1">
      <alignment horizontal="center" vertical="center"/>
    </xf>
    <xf numFmtId="177" fontId="42" fillId="19" borderId="29" xfId="1" applyNumberFormat="1" applyFont="1" applyFill="1" applyBorder="1" applyAlignment="1">
      <alignment horizontal="center" vertical="center"/>
    </xf>
    <xf numFmtId="0" fontId="80" fillId="9" borderId="56" xfId="5" applyFont="1" applyFill="1" applyBorder="1" applyAlignment="1">
      <alignment horizontal="center" vertical="center"/>
    </xf>
    <xf numFmtId="177" fontId="92" fillId="9" borderId="56" xfId="1" applyNumberFormat="1" applyFont="1" applyFill="1" applyBorder="1" applyAlignment="1">
      <alignment horizontal="center" vertical="center"/>
    </xf>
    <xf numFmtId="177" fontId="92" fillId="9" borderId="34" xfId="1" applyNumberFormat="1" applyFont="1" applyFill="1" applyBorder="1" applyAlignment="1">
      <alignment horizontal="center" vertical="center"/>
    </xf>
    <xf numFmtId="0" fontId="81" fillId="3" borderId="53" xfId="5" applyFont="1" applyFill="1" applyBorder="1" applyAlignment="1">
      <alignment vertical="center"/>
    </xf>
    <xf numFmtId="0" fontId="42" fillId="19" borderId="22" xfId="5" applyFont="1" applyFill="1" applyBorder="1" applyAlignment="1">
      <alignment horizontal="center" vertical="center"/>
    </xf>
    <xf numFmtId="171" fontId="80" fillId="3" borderId="22" xfId="5" applyNumberFormat="1" applyFont="1" applyFill="1" applyBorder="1" applyAlignment="1">
      <alignment horizontal="center" vertical="center"/>
    </xf>
    <xf numFmtId="171" fontId="80" fillId="3" borderId="35" xfId="5" applyNumberFormat="1" applyFont="1" applyFill="1" applyBorder="1" applyAlignment="1">
      <alignment horizontal="center" vertical="center"/>
    </xf>
    <xf numFmtId="171" fontId="82" fillId="0" borderId="0" xfId="0" applyNumberFormat="1" applyFont="1" applyBorder="1" applyAlignment="1">
      <alignment vertical="center"/>
    </xf>
    <xf numFmtId="171" fontId="82" fillId="0" borderId="0" xfId="0" applyNumberFormat="1" applyFont="1" applyAlignment="1">
      <alignment vertical="center"/>
    </xf>
    <xf numFmtId="0" fontId="80" fillId="3" borderId="8" xfId="5" applyFont="1" applyFill="1" applyBorder="1" applyAlignment="1">
      <alignment vertical="center"/>
    </xf>
    <xf numFmtId="177" fontId="80" fillId="3" borderId="8" xfId="1" applyNumberFormat="1" applyFont="1" applyFill="1" applyBorder="1" applyAlignment="1">
      <alignment horizontal="center" vertical="center"/>
    </xf>
    <xf numFmtId="171" fontId="86" fillId="0" borderId="0" xfId="0" applyNumberFormat="1" applyFont="1" applyAlignment="1">
      <alignment vertical="center"/>
    </xf>
    <xf numFmtId="3" fontId="82" fillId="0" borderId="0" xfId="0" applyNumberFormat="1" applyFont="1" applyAlignment="1">
      <alignment vertical="center"/>
    </xf>
    <xf numFmtId="171" fontId="80" fillId="9" borderId="8" xfId="5" applyNumberFormat="1" applyFont="1" applyFill="1" applyBorder="1" applyAlignment="1">
      <alignment horizontal="center" vertical="center"/>
    </xf>
    <xf numFmtId="171" fontId="80" fillId="9" borderId="53" xfId="5" applyNumberFormat="1" applyFont="1" applyFill="1" applyBorder="1" applyAlignment="1">
      <alignment horizontal="center" vertical="center"/>
    </xf>
    <xf numFmtId="171" fontId="80" fillId="9" borderId="0" xfId="5" applyNumberFormat="1" applyFont="1" applyFill="1" applyBorder="1" applyAlignment="1">
      <alignment horizontal="center" vertical="center"/>
    </xf>
    <xf numFmtId="0" fontId="82" fillId="0" borderId="55" xfId="0" applyFont="1" applyBorder="1" applyAlignment="1">
      <alignment vertical="center"/>
    </xf>
    <xf numFmtId="0" fontId="82" fillId="0" borderId="57" xfId="0" applyFont="1" applyBorder="1" applyAlignment="1">
      <alignment vertical="center"/>
    </xf>
    <xf numFmtId="0" fontId="82" fillId="0" borderId="28" xfId="0" applyFont="1" applyBorder="1" applyAlignment="1">
      <alignment vertical="center"/>
    </xf>
    <xf numFmtId="0" fontId="80" fillId="3" borderId="35" xfId="5" applyFont="1" applyFill="1" applyBorder="1" applyAlignment="1">
      <alignment vertical="center"/>
    </xf>
    <xf numFmtId="0" fontId="80" fillId="3" borderId="56" xfId="5" applyFont="1" applyFill="1" applyBorder="1" applyAlignment="1">
      <alignment vertical="center"/>
    </xf>
    <xf numFmtId="0" fontId="80" fillId="3" borderId="53" xfId="5" applyFont="1" applyFill="1" applyBorder="1" applyAlignment="1">
      <alignment vertical="center"/>
    </xf>
    <xf numFmtId="0" fontId="80" fillId="3" borderId="0" xfId="5" applyFont="1" applyFill="1" applyBorder="1" applyAlignment="1">
      <alignment vertical="center"/>
    </xf>
    <xf numFmtId="0" fontId="80" fillId="3" borderId="53" xfId="5" applyFont="1" applyFill="1" applyBorder="1" applyAlignment="1">
      <alignment horizontal="left" vertical="center"/>
    </xf>
    <xf numFmtId="177" fontId="42" fillId="19" borderId="50" xfId="1" applyNumberFormat="1" applyFont="1" applyFill="1" applyBorder="1" applyAlignment="1">
      <alignment horizontal="center" vertical="center"/>
    </xf>
    <xf numFmtId="177" fontId="80" fillId="9" borderId="8" xfId="1" applyNumberFormat="1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9" borderId="0" xfId="5" applyFont="1" applyFill="1" applyAlignment="1">
      <alignment vertical="center"/>
    </xf>
    <xf numFmtId="0" fontId="80" fillId="9" borderId="0" xfId="5" applyFont="1" applyFill="1" applyAlignment="1">
      <alignment horizontal="center" vertical="center"/>
    </xf>
    <xf numFmtId="0" fontId="80" fillId="0" borderId="0" xfId="5" applyFont="1" applyAlignment="1">
      <alignment vertical="center"/>
    </xf>
    <xf numFmtId="0" fontId="80" fillId="0" borderId="0" xfId="5" applyFont="1" applyAlignment="1">
      <alignment horizontal="center" vertical="center"/>
    </xf>
    <xf numFmtId="177" fontId="80" fillId="3" borderId="53" xfId="1" applyNumberFormat="1" applyFont="1" applyFill="1" applyBorder="1" applyAlignment="1">
      <alignment horizontal="center" vertical="center"/>
    </xf>
    <xf numFmtId="177" fontId="80" fillId="3" borderId="0" xfId="1" applyNumberFormat="1" applyFont="1" applyFill="1" applyBorder="1" applyAlignment="1">
      <alignment horizontal="center" vertical="center"/>
    </xf>
    <xf numFmtId="177" fontId="80" fillId="3" borderId="56" xfId="1" applyNumberFormat="1" applyFont="1" applyFill="1" applyBorder="1" applyAlignment="1">
      <alignment horizontal="center" vertical="center"/>
    </xf>
    <xf numFmtId="177" fontId="80" fillId="3" borderId="34" xfId="1" applyNumberFormat="1" applyFont="1" applyFill="1" applyBorder="1" applyAlignment="1">
      <alignment horizontal="center" vertical="center"/>
    </xf>
    <xf numFmtId="177" fontId="80" fillId="3" borderId="10" xfId="1" applyNumberFormat="1" applyFont="1" applyFill="1" applyBorder="1" applyAlignment="1">
      <alignment horizontal="center" vertical="center"/>
    </xf>
    <xf numFmtId="0" fontId="80" fillId="3" borderId="30" xfId="5" applyFont="1" applyFill="1" applyBorder="1" applyAlignment="1">
      <alignment vertical="center"/>
    </xf>
    <xf numFmtId="177" fontId="80" fillId="3" borderId="55" xfId="1" applyNumberFormat="1" applyFont="1" applyFill="1" applyBorder="1" applyAlignment="1">
      <alignment horizontal="center" vertical="center"/>
    </xf>
    <xf numFmtId="177" fontId="80" fillId="3" borderId="28" xfId="1" applyNumberFormat="1" applyFont="1" applyFill="1" applyBorder="1" applyAlignment="1">
      <alignment horizontal="center" vertical="center"/>
    </xf>
    <xf numFmtId="177" fontId="80" fillId="9" borderId="56" xfId="1" applyNumberFormat="1" applyFont="1" applyFill="1" applyBorder="1" applyAlignment="1">
      <alignment horizontal="center" vertical="center"/>
    </xf>
    <xf numFmtId="177" fontId="80" fillId="9" borderId="34" xfId="1" applyNumberFormat="1" applyFont="1" applyFill="1" applyBorder="1" applyAlignment="1">
      <alignment horizontal="center" vertical="center"/>
    </xf>
    <xf numFmtId="177" fontId="80" fillId="9" borderId="0" xfId="1" applyNumberFormat="1" applyFont="1" applyFill="1" applyBorder="1" applyAlignment="1">
      <alignment horizontal="center" vertical="center"/>
    </xf>
    <xf numFmtId="177" fontId="80" fillId="9" borderId="10" xfId="1" applyNumberFormat="1" applyFont="1" applyFill="1" applyBorder="1" applyAlignment="1">
      <alignment horizontal="center" vertical="center"/>
    </xf>
    <xf numFmtId="177" fontId="42" fillId="19" borderId="30" xfId="1" applyNumberFormat="1" applyFont="1" applyFill="1" applyBorder="1" applyAlignment="1">
      <alignment horizontal="center" vertical="center"/>
    </xf>
    <xf numFmtId="177" fontId="92" fillId="9" borderId="0" xfId="1" applyNumberFormat="1" applyFont="1" applyFill="1" applyBorder="1" applyAlignment="1">
      <alignment horizontal="center" vertical="center"/>
    </xf>
    <xf numFmtId="177" fontId="92" fillId="9" borderId="10" xfId="1" applyNumberFormat="1" applyFont="1" applyFill="1" applyBorder="1" applyAlignment="1">
      <alignment horizontal="center" vertical="center"/>
    </xf>
    <xf numFmtId="177" fontId="42" fillId="9" borderId="0" xfId="1" applyNumberFormat="1" applyFont="1" applyFill="1" applyBorder="1" applyAlignment="1">
      <alignment horizontal="center" vertical="center"/>
    </xf>
    <xf numFmtId="177" fontId="80" fillId="9" borderId="35" xfId="1" applyNumberFormat="1" applyFont="1" applyFill="1" applyBorder="1" applyAlignment="1">
      <alignment horizontal="center" vertical="center"/>
    </xf>
    <xf numFmtId="177" fontId="80" fillId="9" borderId="53" xfId="1" applyNumberFormat="1" applyFont="1" applyFill="1" applyBorder="1" applyAlignment="1">
      <alignment horizontal="center" vertical="center"/>
    </xf>
    <xf numFmtId="177" fontId="42" fillId="9" borderId="30" xfId="1" applyNumberFormat="1" applyFont="1" applyFill="1" applyBorder="1" applyAlignment="1">
      <alignment horizontal="center" vertical="center"/>
    </xf>
    <xf numFmtId="177" fontId="42" fillId="9" borderId="55" xfId="1" applyNumberFormat="1" applyFont="1" applyFill="1" applyBorder="1" applyAlignment="1">
      <alignment horizontal="center" vertical="center"/>
    </xf>
    <xf numFmtId="177" fontId="42" fillId="9" borderId="28" xfId="1" applyNumberFormat="1" applyFont="1" applyFill="1" applyBorder="1" applyAlignment="1">
      <alignment horizontal="center" vertical="center"/>
    </xf>
    <xf numFmtId="0" fontId="83" fillId="9" borderId="28" xfId="0" applyFont="1" applyFill="1" applyBorder="1" applyAlignment="1">
      <alignment vertical="center"/>
    </xf>
    <xf numFmtId="177" fontId="80" fillId="9" borderId="22" xfId="1" applyNumberFormat="1" applyFont="1" applyFill="1" applyBorder="1" applyAlignment="1">
      <alignment horizontal="center" vertical="center"/>
    </xf>
    <xf numFmtId="177" fontId="80" fillId="9" borderId="29" xfId="1" applyNumberFormat="1" applyFont="1" applyFill="1" applyBorder="1" applyAlignment="1">
      <alignment horizontal="center" vertical="center"/>
    </xf>
    <xf numFmtId="177" fontId="42" fillId="19" borderId="51" xfId="1" applyNumberFormat="1" applyFont="1" applyFill="1" applyBorder="1" applyAlignment="1">
      <alignment horizontal="center" vertical="center"/>
    </xf>
    <xf numFmtId="0" fontId="81" fillId="3" borderId="0" xfId="5" applyFont="1" applyFill="1" applyBorder="1" applyAlignment="1">
      <alignment vertical="center"/>
    </xf>
    <xf numFmtId="177" fontId="42" fillId="9" borderId="53" xfId="1" applyNumberFormat="1" applyFont="1" applyFill="1" applyBorder="1" applyAlignment="1">
      <alignment horizontal="center" vertical="center"/>
    </xf>
    <xf numFmtId="177" fontId="42" fillId="9" borderId="10" xfId="1" applyNumberFormat="1" applyFont="1" applyFill="1" applyBorder="1" applyAlignment="1">
      <alignment horizontal="center" vertical="center"/>
    </xf>
    <xf numFmtId="177" fontId="42" fillId="19" borderId="8" xfId="1" applyNumberFormat="1" applyFont="1" applyFill="1" applyBorder="1" applyAlignment="1">
      <alignment horizontal="center" vertical="center"/>
    </xf>
    <xf numFmtId="177" fontId="42" fillId="19" borderId="53" xfId="1" applyNumberFormat="1" applyFont="1" applyFill="1" applyBorder="1" applyAlignment="1">
      <alignment horizontal="center" vertical="center"/>
    </xf>
    <xf numFmtId="0" fontId="83" fillId="0" borderId="0" xfId="0" applyFont="1" applyAlignment="1">
      <alignment vertical="center"/>
    </xf>
    <xf numFmtId="171" fontId="83" fillId="0" borderId="0" xfId="0" applyNumberFormat="1" applyFont="1" applyAlignment="1">
      <alignment vertical="center"/>
    </xf>
    <xf numFmtId="0" fontId="83" fillId="0" borderId="0" xfId="0" applyFont="1" applyBorder="1" applyAlignment="1">
      <alignment vertical="center"/>
    </xf>
    <xf numFmtId="171" fontId="81" fillId="0" borderId="0" xfId="0" applyNumberFormat="1" applyFont="1" applyAlignment="1">
      <alignment vertical="center"/>
    </xf>
    <xf numFmtId="171" fontId="83" fillId="0" borderId="0" xfId="0" applyNumberFormat="1" applyFont="1" applyBorder="1" applyAlignment="1">
      <alignment vertical="center"/>
    </xf>
    <xf numFmtId="3" fontId="83" fillId="0" borderId="0" xfId="0" applyNumberFormat="1" applyFont="1" applyAlignment="1">
      <alignment vertical="center"/>
    </xf>
    <xf numFmtId="0" fontId="83" fillId="0" borderId="55" xfId="0" applyFont="1" applyBorder="1" applyAlignment="1">
      <alignment vertical="center"/>
    </xf>
    <xf numFmtId="0" fontId="83" fillId="0" borderId="28" xfId="0" applyFont="1" applyBorder="1" applyAlignment="1">
      <alignment vertical="center"/>
    </xf>
    <xf numFmtId="0" fontId="83" fillId="0" borderId="57" xfId="0" applyFont="1" applyBorder="1" applyAlignment="1">
      <alignment vertical="center"/>
    </xf>
    <xf numFmtId="0" fontId="80" fillId="3" borderId="34" xfId="5" applyFont="1" applyFill="1" applyBorder="1" applyAlignment="1">
      <alignment vertical="center"/>
    </xf>
    <xf numFmtId="0" fontId="80" fillId="3" borderId="10" xfId="5" applyFont="1" applyFill="1" applyBorder="1" applyAlignment="1">
      <alignment vertical="center"/>
    </xf>
    <xf numFmtId="0" fontId="80" fillId="3" borderId="55" xfId="5" applyFont="1" applyFill="1" applyBorder="1" applyAlignment="1">
      <alignment vertical="center"/>
    </xf>
    <xf numFmtId="0" fontId="80" fillId="3" borderId="28" xfId="5" applyFont="1" applyFill="1" applyBorder="1" applyAlignment="1">
      <alignment vertical="center"/>
    </xf>
    <xf numFmtId="171" fontId="80" fillId="3" borderId="34" xfId="5" applyNumberFormat="1" applyFont="1" applyFill="1" applyBorder="1" applyAlignment="1">
      <alignment horizontal="center" vertical="center"/>
    </xf>
    <xf numFmtId="171" fontId="80" fillId="3" borderId="10" xfId="5" applyNumberFormat="1" applyFont="1" applyFill="1" applyBorder="1" applyAlignment="1">
      <alignment horizontal="center" vertical="center"/>
    </xf>
    <xf numFmtId="177" fontId="80" fillId="9" borderId="35" xfId="1" applyNumberFormat="1" applyFont="1" applyFill="1" applyBorder="1" applyAlignment="1">
      <alignment horizontal="left" vertical="center"/>
    </xf>
    <xf numFmtId="177" fontId="80" fillId="9" borderId="53" xfId="1" applyNumberFormat="1" applyFont="1" applyFill="1" applyBorder="1" applyAlignment="1">
      <alignment horizontal="left" vertical="center"/>
    </xf>
    <xf numFmtId="171" fontId="42" fillId="19" borderId="0" xfId="5" applyNumberFormat="1" applyFont="1" applyFill="1" applyBorder="1" applyAlignment="1">
      <alignment horizontal="center" vertical="center"/>
    </xf>
    <xf numFmtId="177" fontId="80" fillId="9" borderId="30" xfId="1" applyNumberFormat="1" applyFont="1" applyFill="1" applyBorder="1" applyAlignment="1">
      <alignment horizontal="left" vertical="center"/>
    </xf>
    <xf numFmtId="177" fontId="42" fillId="9" borderId="57" xfId="1" applyNumberFormat="1" applyFont="1" applyFill="1" applyBorder="1" applyAlignment="1">
      <alignment horizontal="center" vertical="center"/>
    </xf>
    <xf numFmtId="177" fontId="42" fillId="9" borderId="52" xfId="1" applyNumberFormat="1" applyFont="1" applyFill="1" applyBorder="1" applyAlignment="1">
      <alignment horizontal="center" vertical="center"/>
    </xf>
    <xf numFmtId="0" fontId="34" fillId="0" borderId="0" xfId="0" applyFont="1" applyBorder="1"/>
    <xf numFmtId="0" fontId="36" fillId="0" borderId="0" xfId="0" applyFont="1" applyBorder="1"/>
    <xf numFmtId="169" fontId="36" fillId="0" borderId="0" xfId="1" applyFont="1" applyBorder="1"/>
    <xf numFmtId="169" fontId="60" fillId="0" borderId="0" xfId="1" applyFont="1" applyBorder="1"/>
    <xf numFmtId="0" fontId="0" fillId="9" borderId="51" xfId="0" applyFill="1" applyBorder="1" applyAlignment="1">
      <alignment horizontal="center"/>
    </xf>
    <xf numFmtId="0" fontId="37" fillId="9" borderId="57" xfId="0" applyFont="1" applyFill="1" applyBorder="1" applyAlignment="1">
      <alignment horizontal="center" vertical="center"/>
    </xf>
    <xf numFmtId="0" fontId="35" fillId="9" borderId="52" xfId="0" applyFont="1" applyFill="1" applyBorder="1" applyAlignment="1">
      <alignment horizontal="center" vertical="center"/>
    </xf>
    <xf numFmtId="169" fontId="36" fillId="0" borderId="50" xfId="1" applyFont="1" applyFill="1" applyBorder="1" applyAlignment="1">
      <alignment horizontal="center" vertical="center"/>
    </xf>
    <xf numFmtId="169" fontId="36" fillId="0" borderId="52" xfId="1" applyFont="1" applyFill="1" applyBorder="1" applyAlignment="1">
      <alignment horizontal="center" vertical="center"/>
    </xf>
    <xf numFmtId="169" fontId="35" fillId="0" borderId="50" xfId="1" applyFont="1" applyFill="1" applyBorder="1" applyAlignment="1">
      <alignment horizontal="center" vertical="center"/>
    </xf>
    <xf numFmtId="0" fontId="30" fillId="9" borderId="53" xfId="0" applyFont="1" applyFill="1" applyBorder="1"/>
    <xf numFmtId="0" fontId="35" fillId="9" borderId="0" xfId="0" applyFont="1" applyFill="1" applyBorder="1" applyAlignment="1">
      <alignment horizontal="center"/>
    </xf>
    <xf numFmtId="177" fontId="40" fillId="9" borderId="35" xfId="1" applyNumberFormat="1" applyFont="1" applyFill="1" applyBorder="1" applyAlignment="1">
      <alignment horizontal="left" vertical="center"/>
    </xf>
    <xf numFmtId="177" fontId="94" fillId="9" borderId="30" xfId="1" applyNumberFormat="1" applyFont="1" applyFill="1" applyBorder="1" applyAlignment="1">
      <alignment horizontal="left" vertical="center"/>
    </xf>
    <xf numFmtId="0" fontId="95" fillId="9" borderId="0" xfId="0" applyFont="1" applyFill="1" applyBorder="1" applyAlignment="1">
      <alignment vertical="center"/>
    </xf>
    <xf numFmtId="171" fontId="93" fillId="0" borderId="58" xfId="1" applyNumberFormat="1" applyFont="1" applyBorder="1"/>
    <xf numFmtId="177" fontId="40" fillId="9" borderId="56" xfId="1" applyNumberFormat="1" applyFont="1" applyFill="1" applyBorder="1" applyAlignment="1">
      <alignment horizontal="center" vertical="center"/>
    </xf>
    <xf numFmtId="177" fontId="40" fillId="9" borderId="34" xfId="1" applyNumberFormat="1" applyFont="1" applyFill="1" applyBorder="1" applyAlignment="1">
      <alignment horizontal="center" vertical="center"/>
    </xf>
    <xf numFmtId="177" fontId="40" fillId="9" borderId="0" xfId="1" applyNumberFormat="1" applyFont="1" applyFill="1" applyBorder="1" applyAlignment="1">
      <alignment horizontal="center" vertical="center"/>
    </xf>
    <xf numFmtId="177" fontId="40" fillId="9" borderId="10" xfId="1" applyNumberFormat="1" applyFont="1" applyFill="1" applyBorder="1" applyAlignment="1">
      <alignment horizontal="center" vertical="center"/>
    </xf>
    <xf numFmtId="177" fontId="94" fillId="9" borderId="55" xfId="1" applyNumberFormat="1" applyFont="1" applyFill="1" applyBorder="1" applyAlignment="1">
      <alignment horizontal="center" vertical="center"/>
    </xf>
    <xf numFmtId="177" fontId="94" fillId="9" borderId="28" xfId="1" applyNumberFormat="1" applyFont="1" applyFill="1" applyBorder="1" applyAlignment="1">
      <alignment horizontal="center" vertical="center"/>
    </xf>
    <xf numFmtId="169" fontId="80" fillId="3" borderId="53" xfId="1" applyNumberFormat="1" applyFont="1" applyFill="1" applyBorder="1" applyAlignment="1">
      <alignment horizontal="center" vertical="center"/>
    </xf>
    <xf numFmtId="169" fontId="80" fillId="3" borderId="53" xfId="1" applyFont="1" applyFill="1" applyBorder="1" applyAlignment="1">
      <alignment horizontal="center" vertical="center"/>
    </xf>
    <xf numFmtId="0" fontId="15" fillId="8" borderId="0" xfId="2" quotePrefix="1" applyFont="1" applyFill="1" applyBorder="1" applyAlignment="1">
      <alignment horizontal="left"/>
    </xf>
    <xf numFmtId="178" fontId="4" fillId="8" borderId="0" xfId="2" quotePrefix="1" applyNumberFormat="1" applyFont="1" applyFill="1"/>
    <xf numFmtId="0" fontId="4" fillId="8" borderId="0" xfId="2" quotePrefix="1" applyFont="1" applyFill="1"/>
    <xf numFmtId="0" fontId="35" fillId="25" borderId="34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/>
    </xf>
    <xf numFmtId="169" fontId="0" fillId="0" borderId="22" xfId="1" applyFont="1" applyFill="1" applyBorder="1" applyAlignment="1">
      <alignment horizontal="center"/>
    </xf>
    <xf numFmtId="169" fontId="0" fillId="0" borderId="56" xfId="1" applyFont="1" applyFill="1" applyBorder="1" applyAlignment="1">
      <alignment horizontal="center"/>
    </xf>
    <xf numFmtId="169" fontId="0" fillId="0" borderId="35" xfId="1" applyFont="1" applyFill="1" applyBorder="1" applyAlignment="1">
      <alignment horizontal="center"/>
    </xf>
    <xf numFmtId="169" fontId="0" fillId="0" borderId="30" xfId="1" applyFont="1" applyFill="1" applyBorder="1" applyAlignment="1">
      <alignment horizontal="center"/>
    </xf>
    <xf numFmtId="169" fontId="0" fillId="0" borderId="29" xfId="1" applyFont="1" applyFill="1" applyBorder="1" applyAlignment="1">
      <alignment horizontal="center"/>
    </xf>
    <xf numFmtId="0" fontId="40" fillId="9" borderId="0" xfId="5" applyFont="1" applyFill="1" applyAlignment="1">
      <alignment vertical="center"/>
    </xf>
    <xf numFmtId="177" fontId="40" fillId="9" borderId="53" xfId="1" quotePrefix="1" applyNumberFormat="1" applyFont="1" applyFill="1" applyBorder="1" applyAlignment="1">
      <alignment horizontal="left" vertical="center"/>
    </xf>
    <xf numFmtId="177" fontId="40" fillId="9" borderId="30" xfId="1" quotePrefix="1" applyNumberFormat="1" applyFont="1" applyFill="1" applyBorder="1" applyAlignment="1">
      <alignment horizontal="left" vertical="center"/>
    </xf>
    <xf numFmtId="177" fontId="98" fillId="9" borderId="35" xfId="1" applyNumberFormat="1" applyFont="1" applyFill="1" applyBorder="1" applyAlignment="1">
      <alignment horizontal="left" vertical="center"/>
    </xf>
    <xf numFmtId="177" fontId="98" fillId="9" borderId="53" xfId="1" applyNumberFormat="1" applyFont="1" applyFill="1" applyBorder="1" applyAlignment="1">
      <alignment horizontal="left" vertical="center"/>
    </xf>
    <xf numFmtId="177" fontId="42" fillId="9" borderId="30" xfId="1" applyNumberFormat="1" applyFont="1" applyFill="1" applyBorder="1" applyAlignment="1">
      <alignment horizontal="left" vertical="center"/>
    </xf>
    <xf numFmtId="177" fontId="96" fillId="9" borderId="56" xfId="1" applyNumberFormat="1" applyFont="1" applyFill="1" applyBorder="1" applyAlignment="1">
      <alignment horizontal="center" vertical="center"/>
    </xf>
    <xf numFmtId="177" fontId="81" fillId="3" borderId="53" xfId="1" applyNumberFormat="1" applyFont="1" applyFill="1" applyBorder="1" applyAlignment="1">
      <alignment horizontal="center" vertical="center"/>
    </xf>
    <xf numFmtId="177" fontId="96" fillId="9" borderId="53" xfId="1" quotePrefix="1" applyNumberFormat="1" applyFont="1" applyFill="1" applyBorder="1" applyAlignment="1">
      <alignment horizontal="left" vertical="center"/>
    </xf>
    <xf numFmtId="177" fontId="96" fillId="9" borderId="0" xfId="1" applyNumberFormat="1" applyFont="1" applyFill="1" applyBorder="1" applyAlignment="1">
      <alignment horizontal="center" vertical="center"/>
    </xf>
    <xf numFmtId="177" fontId="81" fillId="3" borderId="30" xfId="1" applyNumberFormat="1" applyFont="1" applyFill="1" applyBorder="1" applyAlignment="1">
      <alignment horizontal="center" vertical="center"/>
    </xf>
    <xf numFmtId="169" fontId="81" fillId="3" borderId="53" xfId="1" applyNumberFormat="1" applyFont="1" applyFill="1" applyBorder="1" applyAlignment="1">
      <alignment horizontal="center" vertical="center"/>
    </xf>
    <xf numFmtId="177" fontId="96" fillId="9" borderId="30" xfId="1" quotePrefix="1" applyNumberFormat="1" applyFont="1" applyFill="1" applyBorder="1" applyAlignment="1">
      <alignment horizontal="left" vertical="center"/>
    </xf>
    <xf numFmtId="0" fontId="80" fillId="9" borderId="55" xfId="0" applyFont="1" applyFill="1" applyBorder="1" applyAlignment="1">
      <alignment vertical="center"/>
    </xf>
    <xf numFmtId="0" fontId="80" fillId="0" borderId="0" xfId="0" applyFont="1" applyBorder="1" applyAlignment="1">
      <alignment vertical="center"/>
    </xf>
    <xf numFmtId="0" fontId="80" fillId="9" borderId="0" xfId="0" applyFont="1" applyFill="1" applyBorder="1" applyAlignment="1">
      <alignment vertical="center"/>
    </xf>
    <xf numFmtId="0" fontId="42" fillId="19" borderId="22" xfId="5" applyFont="1" applyFill="1" applyBorder="1" applyAlignment="1">
      <alignment horizontal="center"/>
    </xf>
    <xf numFmtId="0" fontId="42" fillId="19" borderId="50" xfId="5" applyFont="1" applyFill="1" applyBorder="1" applyAlignment="1">
      <alignment horizontal="center"/>
    </xf>
    <xf numFmtId="0" fontId="42" fillId="19" borderId="52" xfId="5" applyFont="1" applyFill="1" applyBorder="1" applyAlignment="1">
      <alignment horizontal="center"/>
    </xf>
    <xf numFmtId="0" fontId="42" fillId="19" borderId="35" xfId="5" applyFont="1" applyFill="1" applyBorder="1" applyAlignment="1">
      <alignment horizontal="center"/>
    </xf>
    <xf numFmtId="0" fontId="42" fillId="19" borderId="52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80" fillId="3" borderId="53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100" fillId="0" borderId="0" xfId="0" applyFont="1" applyAlignment="1">
      <alignment horizontal="center"/>
    </xf>
    <xf numFmtId="0" fontId="101" fillId="0" borderId="0" xfId="0" applyFont="1" applyAlignment="1">
      <alignment horizontal="center" vertical="center"/>
    </xf>
    <xf numFmtId="179" fontId="30" fillId="0" borderId="50" xfId="0" applyNumberFormat="1" applyFont="1" applyBorder="1" applyAlignment="1">
      <alignment horizontal="center"/>
    </xf>
    <xf numFmtId="177" fontId="80" fillId="11" borderId="35" xfId="18" applyNumberFormat="1" applyFont="1" applyFill="1" applyBorder="1" applyAlignment="1">
      <alignment horizontal="center" vertical="center"/>
    </xf>
    <xf numFmtId="177" fontId="80" fillId="11" borderId="22" xfId="18" applyNumberFormat="1" applyFont="1" applyFill="1" applyBorder="1" applyAlignment="1">
      <alignment horizontal="center" vertical="center"/>
    </xf>
    <xf numFmtId="177" fontId="80" fillId="11" borderId="53" xfId="18" applyNumberFormat="1" applyFont="1" applyFill="1" applyBorder="1" applyAlignment="1">
      <alignment horizontal="center" vertical="center"/>
    </xf>
    <xf numFmtId="177" fontId="80" fillId="11" borderId="8" xfId="18" applyNumberFormat="1" applyFont="1" applyFill="1" applyBorder="1" applyAlignment="1">
      <alignment horizontal="center" vertical="center"/>
    </xf>
    <xf numFmtId="177" fontId="80" fillId="11" borderId="29" xfId="18" applyNumberFormat="1" applyFont="1" applyFill="1" applyBorder="1" applyAlignment="1">
      <alignment horizontal="center" vertical="center"/>
    </xf>
    <xf numFmtId="177" fontId="42" fillId="19" borderId="29" xfId="18" applyNumberFormat="1" applyFont="1" applyFill="1" applyBorder="1" applyAlignment="1">
      <alignment horizontal="center" vertical="center"/>
    </xf>
    <xf numFmtId="177" fontId="92" fillId="9" borderId="56" xfId="18" applyNumberFormat="1" applyFont="1" applyFill="1" applyBorder="1" applyAlignment="1">
      <alignment horizontal="center" vertical="center"/>
    </xf>
    <xf numFmtId="177" fontId="80" fillId="11" borderId="30" xfId="18" applyNumberFormat="1" applyFont="1" applyFill="1" applyBorder="1" applyAlignment="1">
      <alignment horizontal="center" vertical="center"/>
    </xf>
    <xf numFmtId="177" fontId="42" fillId="19" borderId="8" xfId="18" applyNumberFormat="1" applyFont="1" applyFill="1" applyBorder="1" applyAlignment="1">
      <alignment horizontal="center" vertical="center"/>
    </xf>
    <xf numFmtId="0" fontId="81" fillId="3" borderId="8" xfId="5" applyFont="1" applyFill="1" applyBorder="1" applyAlignment="1">
      <alignment vertical="center"/>
    </xf>
    <xf numFmtId="169" fontId="80" fillId="11" borderId="53" xfId="18" applyNumberFormat="1" applyFont="1" applyFill="1" applyBorder="1" applyAlignment="1">
      <alignment horizontal="center" vertical="center"/>
    </xf>
    <xf numFmtId="177" fontId="42" fillId="19" borderId="30" xfId="18" applyNumberFormat="1" applyFont="1" applyFill="1" applyBorder="1" applyAlignment="1">
      <alignment horizontal="center" vertical="center"/>
    </xf>
    <xf numFmtId="177" fontId="42" fillId="19" borderId="50" xfId="18" applyNumberFormat="1" applyFont="1" applyFill="1" applyBorder="1" applyAlignment="1">
      <alignment horizontal="center" vertical="center"/>
    </xf>
    <xf numFmtId="177" fontId="97" fillId="9" borderId="30" xfId="1" quotePrefix="1" applyNumberFormat="1" applyFont="1" applyFill="1" applyBorder="1" applyAlignment="1">
      <alignment horizontal="left" vertical="center"/>
    </xf>
    <xf numFmtId="0" fontId="45" fillId="15" borderId="50" xfId="0" applyFont="1" applyFill="1" applyBorder="1" applyAlignment="1">
      <alignment horizontal="center"/>
    </xf>
    <xf numFmtId="177" fontId="46" fillId="0" borderId="50" xfId="1" applyNumberFormat="1" applyFont="1" applyBorder="1"/>
    <xf numFmtId="177" fontId="44" fillId="0" borderId="50" xfId="1" applyNumberFormat="1" applyFont="1" applyBorder="1"/>
    <xf numFmtId="177" fontId="45" fillId="0" borderId="58" xfId="1" applyNumberFormat="1" applyFont="1" applyBorder="1"/>
    <xf numFmtId="177" fontId="64" fillId="0" borderId="50" xfId="1" applyNumberFormat="1" applyFont="1" applyBorder="1"/>
    <xf numFmtId="177" fontId="93" fillId="0" borderId="58" xfId="1" applyNumberFormat="1" applyFont="1" applyBorder="1"/>
    <xf numFmtId="9" fontId="93" fillId="0" borderId="58" xfId="15" applyFont="1" applyBorder="1"/>
    <xf numFmtId="9" fontId="80" fillId="27" borderId="53" xfId="15" applyFont="1" applyFill="1" applyBorder="1" applyAlignment="1">
      <alignment horizontal="center" vertical="center"/>
    </xf>
    <xf numFmtId="9" fontId="80" fillId="11" borderId="53" xfId="15" applyFont="1" applyFill="1" applyBorder="1" applyAlignment="1">
      <alignment horizontal="center" vertical="center"/>
    </xf>
    <xf numFmtId="9" fontId="80" fillId="23" borderId="53" xfId="15" applyFont="1" applyFill="1" applyBorder="1" applyAlignment="1">
      <alignment horizontal="center" vertical="center"/>
    </xf>
    <xf numFmtId="0" fontId="83" fillId="27" borderId="0" xfId="0" applyFont="1" applyFill="1" applyBorder="1" applyAlignment="1">
      <alignment vertical="center"/>
    </xf>
    <xf numFmtId="0" fontId="83" fillId="11" borderId="0" xfId="0" applyFont="1" applyFill="1" applyBorder="1" applyAlignment="1">
      <alignment vertical="center"/>
    </xf>
    <xf numFmtId="171" fontId="83" fillId="23" borderId="0" xfId="0" applyNumberFormat="1" applyFont="1" applyFill="1" applyBorder="1" applyAlignment="1">
      <alignment vertical="center"/>
    </xf>
    <xf numFmtId="0" fontId="30" fillId="9" borderId="35" xfId="0" applyFont="1" applyFill="1" applyBorder="1"/>
    <xf numFmtId="0" fontId="30" fillId="9" borderId="51" xfId="0" applyFont="1" applyFill="1" applyBorder="1"/>
    <xf numFmtId="0" fontId="35" fillId="9" borderId="56" xfId="0" applyFont="1" applyFill="1" applyBorder="1" applyAlignment="1">
      <alignment horizontal="center"/>
    </xf>
    <xf numFmtId="169" fontId="35" fillId="0" borderId="34" xfId="0" applyNumberFormat="1" applyFont="1" applyFill="1" applyBorder="1"/>
    <xf numFmtId="169" fontId="35" fillId="0" borderId="29" xfId="0" applyNumberFormat="1" applyFont="1" applyBorder="1"/>
    <xf numFmtId="0" fontId="61" fillId="0" borderId="0" xfId="0" applyFont="1" applyAlignment="1">
      <alignment horizontal="center"/>
    </xf>
    <xf numFmtId="0" fontId="102" fillId="26" borderId="64" xfId="0" applyFont="1" applyFill="1" applyBorder="1" applyAlignment="1">
      <alignment horizontal="center" vertical="center" wrapText="1" readingOrder="1"/>
    </xf>
    <xf numFmtId="0" fontId="103" fillId="0" borderId="65" xfId="0" applyFont="1" applyBorder="1" applyAlignment="1">
      <alignment horizontal="center" vertical="center" wrapText="1" readingOrder="1"/>
    </xf>
    <xf numFmtId="171" fontId="46" fillId="0" borderId="22" xfId="1" applyNumberFormat="1" applyFont="1" applyBorder="1" applyAlignment="1">
      <alignment horizontal="center" vertical="center"/>
    </xf>
    <xf numFmtId="171" fontId="48" fillId="0" borderId="22" xfId="1" applyNumberFormat="1" applyFont="1" applyBorder="1" applyAlignment="1">
      <alignment horizontal="center" vertical="center"/>
    </xf>
    <xf numFmtId="0" fontId="103" fillId="0" borderId="50" xfId="0" applyFont="1" applyBorder="1" applyAlignment="1">
      <alignment horizontal="center" vertical="center" wrapText="1" readingOrder="1"/>
    </xf>
    <xf numFmtId="9" fontId="48" fillId="0" borderId="50" xfId="15" applyFont="1" applyBorder="1" applyAlignment="1">
      <alignment horizontal="center" vertical="center" wrapText="1" readingOrder="1"/>
    </xf>
    <xf numFmtId="171" fontId="46" fillId="0" borderId="50" xfId="1" applyNumberFormat="1" applyFont="1" applyBorder="1" applyAlignment="1">
      <alignment horizontal="center" vertical="center"/>
    </xf>
    <xf numFmtId="171" fontId="48" fillId="0" borderId="50" xfId="1" applyNumberFormat="1" applyFont="1" applyBorder="1" applyAlignment="1">
      <alignment horizontal="center" vertical="center"/>
    </xf>
    <xf numFmtId="0" fontId="104" fillId="0" borderId="66" xfId="0" applyFont="1" applyBorder="1" applyAlignment="1">
      <alignment horizontal="center" vertical="center" wrapText="1" readingOrder="1"/>
    </xf>
    <xf numFmtId="171" fontId="104" fillId="0" borderId="66" xfId="0" applyNumberFormat="1" applyFont="1" applyBorder="1" applyAlignment="1">
      <alignment horizontal="center" vertical="center" wrapText="1" readingOrder="1"/>
    </xf>
    <xf numFmtId="171" fontId="93" fillId="0" borderId="66" xfId="0" applyNumberFormat="1" applyFont="1" applyBorder="1" applyAlignment="1">
      <alignment horizontal="center" vertical="center" wrapText="1" readingOrder="1"/>
    </xf>
    <xf numFmtId="9" fontId="93" fillId="0" borderId="66" xfId="15" applyFont="1" applyBorder="1" applyAlignment="1">
      <alignment horizontal="center" vertical="center" wrapText="1" readingOrder="1"/>
    </xf>
    <xf numFmtId="0" fontId="105" fillId="26" borderId="64" xfId="0" applyFont="1" applyFill="1" applyBorder="1" applyAlignment="1">
      <alignment horizontal="center" vertical="center" wrapText="1" readingOrder="1"/>
    </xf>
    <xf numFmtId="0" fontId="106" fillId="0" borderId="65" xfId="0" applyFont="1" applyBorder="1" applyAlignment="1">
      <alignment horizontal="center" vertical="center" wrapText="1" readingOrder="1"/>
    </xf>
    <xf numFmtId="171" fontId="107" fillId="0" borderId="22" xfId="1" applyNumberFormat="1" applyFont="1" applyBorder="1" applyAlignment="1">
      <alignment horizontal="center" vertical="center"/>
    </xf>
    <xf numFmtId="0" fontId="106" fillId="0" borderId="50" xfId="0" applyFont="1" applyBorder="1" applyAlignment="1">
      <alignment horizontal="center" vertical="center" wrapText="1" readingOrder="1"/>
    </xf>
    <xf numFmtId="171" fontId="107" fillId="0" borderId="50" xfId="1" applyNumberFormat="1" applyFont="1" applyBorder="1" applyAlignment="1">
      <alignment horizontal="center" vertical="center"/>
    </xf>
    <xf numFmtId="0" fontId="108" fillId="0" borderId="66" xfId="0" applyFont="1" applyBorder="1" applyAlignment="1">
      <alignment horizontal="center" vertical="center" wrapText="1" readingOrder="1"/>
    </xf>
    <xf numFmtId="171" fontId="108" fillId="0" borderId="66" xfId="0" applyNumberFormat="1" applyFont="1" applyBorder="1" applyAlignment="1">
      <alignment horizontal="center" vertical="center" wrapText="1" readingOrder="1"/>
    </xf>
    <xf numFmtId="9" fontId="46" fillId="0" borderId="22" xfId="15" applyFont="1" applyBorder="1" applyAlignment="1">
      <alignment horizontal="center" vertical="center"/>
    </xf>
    <xf numFmtId="9" fontId="46" fillId="0" borderId="50" xfId="15" applyFont="1" applyBorder="1" applyAlignment="1">
      <alignment horizontal="center" vertical="center"/>
    </xf>
    <xf numFmtId="177" fontId="83" fillId="0" borderId="0" xfId="0" applyNumberFormat="1" applyFont="1" applyBorder="1" applyAlignment="1">
      <alignment vertical="center"/>
    </xf>
    <xf numFmtId="169" fontId="83" fillId="0" borderId="0" xfId="0" applyNumberFormat="1" applyFont="1" applyBorder="1" applyAlignment="1">
      <alignment vertical="center"/>
    </xf>
    <xf numFmtId="0" fontId="42" fillId="19" borderId="52" xfId="5" applyFont="1" applyFill="1" applyBorder="1" applyAlignment="1">
      <alignment horizontal="center" vertical="center"/>
    </xf>
    <xf numFmtId="0" fontId="18" fillId="0" borderId="6" xfId="2" quotePrefix="1" applyFont="1" applyFill="1" applyBorder="1" applyAlignment="1">
      <alignment horizontal="left" vertical="center" wrapText="1"/>
    </xf>
    <xf numFmtId="177" fontId="80" fillId="3" borderId="51" xfId="1" applyNumberFormat="1" applyFont="1" applyFill="1" applyBorder="1" applyAlignment="1">
      <alignment horizontal="center" vertical="center"/>
    </xf>
    <xf numFmtId="9" fontId="80" fillId="23" borderId="8" xfId="15" applyFont="1" applyFill="1" applyBorder="1" applyAlignment="1">
      <alignment horizontal="center" vertical="center"/>
    </xf>
    <xf numFmtId="177" fontId="98" fillId="9" borderId="0" xfId="1" applyNumberFormat="1" applyFont="1" applyFill="1" applyBorder="1" applyAlignment="1">
      <alignment horizontal="center" vertical="center"/>
    </xf>
    <xf numFmtId="177" fontId="98" fillId="9" borderId="30" xfId="1" applyNumberFormat="1" applyFont="1" applyFill="1" applyBorder="1" applyAlignment="1">
      <alignment horizontal="left" vertical="center"/>
    </xf>
    <xf numFmtId="177" fontId="110" fillId="9" borderId="53" xfId="1" applyNumberFormat="1" applyFont="1" applyFill="1" applyBorder="1" applyAlignment="1">
      <alignment horizontal="left" vertical="center"/>
    </xf>
    <xf numFmtId="177" fontId="98" fillId="9" borderId="0" xfId="1" applyNumberFormat="1" applyFont="1" applyFill="1" applyBorder="1" applyAlignment="1">
      <alignment horizontal="left" vertical="center"/>
    </xf>
    <xf numFmtId="177" fontId="109" fillId="9" borderId="0" xfId="1" applyNumberFormat="1" applyFont="1" applyFill="1" applyBorder="1" applyAlignment="1">
      <alignment horizontal="left" vertical="center"/>
    </xf>
    <xf numFmtId="177" fontId="111" fillId="9" borderId="30" xfId="1" applyNumberFormat="1" applyFont="1" applyFill="1" applyBorder="1" applyAlignment="1">
      <alignment horizontal="left" vertical="center"/>
    </xf>
    <xf numFmtId="0" fontId="112" fillId="9" borderId="0" xfId="0" applyFont="1" applyFill="1" applyBorder="1" applyAlignment="1">
      <alignment vertical="center"/>
    </xf>
    <xf numFmtId="178" fontId="4" fillId="8" borderId="0" xfId="2" quotePrefix="1" applyNumberFormat="1" applyFont="1" applyFill="1" applyAlignment="1">
      <alignment horizontal="left"/>
    </xf>
    <xf numFmtId="0" fontId="4" fillId="8" borderId="0" xfId="2" quotePrefix="1" applyFont="1" applyFill="1" applyAlignment="1">
      <alignment horizontal="left"/>
    </xf>
    <xf numFmtId="169" fontId="37" fillId="28" borderId="10" xfId="1" applyFont="1" applyFill="1" applyBorder="1" applyAlignment="1">
      <alignment horizontal="center" vertical="center"/>
    </xf>
    <xf numFmtId="169" fontId="35" fillId="28" borderId="10" xfId="1" applyFont="1" applyFill="1" applyBorder="1" applyAlignment="1">
      <alignment horizontal="center" vertical="center"/>
    </xf>
    <xf numFmtId="177" fontId="40" fillId="9" borderId="53" xfId="1" applyNumberFormat="1" applyFont="1" applyFill="1" applyBorder="1" applyAlignment="1">
      <alignment horizontal="left" vertical="center"/>
    </xf>
    <xf numFmtId="171" fontId="45" fillId="0" borderId="66" xfId="0" applyNumberFormat="1" applyFont="1" applyBorder="1" applyAlignment="1">
      <alignment horizontal="center" vertical="center" wrapText="1" readingOrder="1"/>
    </xf>
    <xf numFmtId="9" fontId="45" fillId="0" borderId="66" xfId="15" applyFont="1" applyBorder="1" applyAlignment="1">
      <alignment horizontal="center" vertical="center" wrapText="1" readingOrder="1"/>
    </xf>
    <xf numFmtId="171" fontId="64" fillId="0" borderId="22" xfId="1" applyNumberFormat="1" applyFont="1" applyBorder="1" applyAlignment="1">
      <alignment horizontal="center" vertical="center"/>
    </xf>
    <xf numFmtId="9" fontId="64" fillId="0" borderId="22" xfId="15" applyFont="1" applyBorder="1" applyAlignment="1">
      <alignment horizontal="center" vertical="center"/>
    </xf>
    <xf numFmtId="171" fontId="66" fillId="0" borderId="66" xfId="0" applyNumberFormat="1" applyFont="1" applyBorder="1" applyAlignment="1">
      <alignment horizontal="center" vertical="center" wrapText="1" readingOrder="1"/>
    </xf>
    <xf numFmtId="9" fontId="66" fillId="0" borderId="66" xfId="15" applyFont="1" applyBorder="1" applyAlignment="1">
      <alignment horizontal="center" vertical="center" wrapText="1" readingOrder="1"/>
    </xf>
    <xf numFmtId="9" fontId="46" fillId="0" borderId="50" xfId="15" applyFont="1" applyBorder="1"/>
    <xf numFmtId="169" fontId="83" fillId="0" borderId="0" xfId="0" applyNumberFormat="1" applyFont="1" applyAlignment="1">
      <alignment vertical="center"/>
    </xf>
    <xf numFmtId="169" fontId="81" fillId="3" borderId="0" xfId="5" applyNumberFormat="1" applyFont="1" applyFill="1" applyBorder="1" applyAlignment="1">
      <alignment vertical="center"/>
    </xf>
    <xf numFmtId="0" fontId="16" fillId="8" borderId="31" xfId="2" quotePrefix="1" applyFont="1" applyFill="1" applyBorder="1" applyAlignment="1">
      <alignment horizontal="left"/>
    </xf>
    <xf numFmtId="0" fontId="9" fillId="8" borderId="0" xfId="2" applyFont="1" applyFill="1" applyBorder="1" applyAlignment="1">
      <alignment horizontal="left"/>
    </xf>
    <xf numFmtId="0" fontId="4" fillId="8" borderId="31" xfId="2" applyFont="1" applyFill="1" applyBorder="1"/>
    <xf numFmtId="0" fontId="114" fillId="8" borderId="0" xfId="2" applyFont="1" applyFill="1" applyBorder="1"/>
    <xf numFmtId="0" fontId="20" fillId="8" borderId="31" xfId="2" quotePrefix="1" applyFont="1" applyFill="1" applyBorder="1" applyAlignment="1">
      <alignment vertical="top" wrapText="1"/>
    </xf>
    <xf numFmtId="0" fontId="16" fillId="8" borderId="31" xfId="2" quotePrefix="1" applyFont="1" applyFill="1" applyBorder="1" applyAlignment="1">
      <alignment horizontal="left" vertical="top" wrapText="1"/>
    </xf>
    <xf numFmtId="0" fontId="28" fillId="8" borderId="0" xfId="2" applyFont="1" applyFill="1" applyBorder="1" applyAlignment="1">
      <alignment horizontal="left"/>
    </xf>
    <xf numFmtId="0" fontId="115" fillId="8" borderId="0" xfId="2" applyFont="1" applyFill="1" applyBorder="1" applyAlignment="1">
      <alignment horizontal="left"/>
    </xf>
    <xf numFmtId="0" fontId="4" fillId="8" borderId="67" xfId="2" applyFont="1" applyFill="1" applyBorder="1"/>
    <xf numFmtId="0" fontId="22" fillId="8" borderId="67" xfId="2" applyFont="1" applyFill="1" applyBorder="1"/>
    <xf numFmtId="0" fontId="22" fillId="8" borderId="68" xfId="2" applyFont="1" applyFill="1" applyBorder="1"/>
    <xf numFmtId="0" fontId="42" fillId="19" borderId="52" xfId="5" applyFont="1" applyFill="1" applyBorder="1" applyAlignment="1">
      <alignment horizontal="center" vertical="center"/>
    </xf>
    <xf numFmtId="9" fontId="80" fillId="28" borderId="53" xfId="15" applyFont="1" applyFill="1" applyBorder="1" applyAlignment="1">
      <alignment horizontal="center" vertical="center"/>
    </xf>
    <xf numFmtId="0" fontId="35" fillId="9" borderId="25" xfId="0" applyFont="1" applyFill="1" applyBorder="1" applyAlignment="1">
      <alignment horizontal="center"/>
    </xf>
    <xf numFmtId="0" fontId="35" fillId="25" borderId="69" xfId="0" applyFont="1" applyFill="1" applyBorder="1" applyAlignment="1">
      <alignment horizontal="center" vertical="center"/>
    </xf>
    <xf numFmtId="171" fontId="64" fillId="0" borderId="50" xfId="1" applyNumberFormat="1" applyFont="1" applyBorder="1" applyAlignment="1">
      <alignment horizontal="center" vertical="center"/>
    </xf>
    <xf numFmtId="9" fontId="64" fillId="0" borderId="50" xfId="15" applyFont="1" applyBorder="1" applyAlignment="1">
      <alignment horizontal="center" vertical="center"/>
    </xf>
    <xf numFmtId="9" fontId="49" fillId="0" borderId="0" xfId="15" applyFont="1"/>
    <xf numFmtId="174" fontId="45" fillId="0" borderId="58" xfId="15" applyNumberFormat="1" applyFont="1" applyBorder="1"/>
    <xf numFmtId="169" fontId="0" fillId="0" borderId="50" xfId="0" applyNumberFormat="1" applyBorder="1"/>
    <xf numFmtId="0" fontId="30" fillId="0" borderId="50" xfId="0" applyFont="1" applyBorder="1" applyAlignment="1">
      <alignment horizontal="center"/>
    </xf>
    <xf numFmtId="0" fontId="116" fillId="9" borderId="0" xfId="0" applyFont="1" applyFill="1" applyBorder="1" applyAlignment="1">
      <alignment vertical="center"/>
    </xf>
    <xf numFmtId="0" fontId="42" fillId="19" borderId="52" xfId="5" applyFont="1" applyFill="1" applyBorder="1" applyAlignment="1">
      <alignment horizontal="center" vertical="center"/>
    </xf>
    <xf numFmtId="0" fontId="90" fillId="9" borderId="57" xfId="0" applyFont="1" applyFill="1" applyBorder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35" fillId="9" borderId="32" xfId="0" applyFont="1" applyFill="1" applyBorder="1" applyAlignment="1">
      <alignment horizontal="center"/>
    </xf>
    <xf numFmtId="0" fontId="35" fillId="25" borderId="70" xfId="0" applyFont="1" applyFill="1" applyBorder="1" applyAlignment="1">
      <alignment horizontal="center" vertical="center"/>
    </xf>
    <xf numFmtId="0" fontId="81" fillId="3" borderId="53" xfId="5" applyFont="1" applyFill="1" applyBorder="1" applyAlignment="1">
      <alignment horizontal="center" vertical="center"/>
    </xf>
    <xf numFmtId="177" fontId="109" fillId="9" borderId="56" xfId="1" applyNumberFormat="1" applyFont="1" applyFill="1" applyBorder="1" applyAlignment="1">
      <alignment horizontal="left" vertical="center"/>
    </xf>
    <xf numFmtId="9" fontId="80" fillId="11" borderId="8" xfId="15" applyFont="1" applyFill="1" applyBorder="1" applyAlignment="1">
      <alignment horizontal="center" vertical="center"/>
    </xf>
    <xf numFmtId="0" fontId="81" fillId="0" borderId="0" xfId="0" applyFont="1" applyAlignment="1">
      <alignment vertical="center"/>
    </xf>
    <xf numFmtId="0" fontId="42" fillId="19" borderId="52" xfId="5" applyFont="1" applyFill="1" applyBorder="1" applyAlignment="1">
      <alignment horizontal="center" vertical="center"/>
    </xf>
    <xf numFmtId="177" fontId="98" fillId="9" borderId="56" xfId="1" applyNumberFormat="1" applyFont="1" applyFill="1" applyBorder="1" applyAlignment="1">
      <alignment horizontal="center" vertical="center"/>
    </xf>
    <xf numFmtId="177" fontId="98" fillId="9" borderId="34" xfId="1" applyNumberFormat="1" applyFont="1" applyFill="1" applyBorder="1" applyAlignment="1">
      <alignment horizontal="center" vertical="center"/>
    </xf>
    <xf numFmtId="177" fontId="98" fillId="9" borderId="10" xfId="1" applyNumberFormat="1" applyFont="1" applyFill="1" applyBorder="1" applyAlignment="1">
      <alignment horizontal="center" vertical="center"/>
    </xf>
    <xf numFmtId="177" fontId="110" fillId="9" borderId="0" xfId="1" applyNumberFormat="1" applyFont="1" applyFill="1" applyBorder="1" applyAlignment="1">
      <alignment horizontal="center" vertical="center"/>
    </xf>
    <xf numFmtId="177" fontId="98" fillId="9" borderId="0" xfId="1" applyNumberFormat="1" applyFont="1" applyFill="1" applyBorder="1" applyAlignment="1">
      <alignment vertical="center"/>
    </xf>
    <xf numFmtId="177" fontId="98" fillId="9" borderId="10" xfId="1" applyNumberFormat="1" applyFont="1" applyFill="1" applyBorder="1" applyAlignment="1">
      <alignment vertical="center"/>
    </xf>
    <xf numFmtId="174" fontId="110" fillId="9" borderId="0" xfId="15" applyNumberFormat="1" applyFont="1" applyFill="1" applyBorder="1" applyAlignment="1">
      <alignment horizontal="center" vertical="center"/>
    </xf>
    <xf numFmtId="177" fontId="110" fillId="9" borderId="53" xfId="1" applyNumberFormat="1" applyFont="1" applyFill="1" applyBorder="1" applyAlignment="1">
      <alignment horizontal="center" vertical="center"/>
    </xf>
    <xf numFmtId="177" fontId="111" fillId="9" borderId="55" xfId="1" applyNumberFormat="1" applyFont="1" applyFill="1" applyBorder="1" applyAlignment="1">
      <alignment horizontal="center" vertical="center"/>
    </xf>
    <xf numFmtId="177" fontId="111" fillId="9" borderId="28" xfId="1" applyNumberFormat="1" applyFont="1" applyFill="1" applyBorder="1" applyAlignment="1">
      <alignment horizontal="center" vertical="center"/>
    </xf>
    <xf numFmtId="0" fontId="37" fillId="9" borderId="0" xfId="0" applyFont="1" applyFill="1" applyBorder="1" applyAlignment="1">
      <alignment horizontal="center" vertical="center"/>
    </xf>
    <xf numFmtId="0" fontId="90" fillId="9" borderId="0" xfId="0" applyFont="1" applyFill="1" applyBorder="1" applyAlignment="1">
      <alignment horizontal="center" vertical="center"/>
    </xf>
    <xf numFmtId="15" fontId="81" fillId="9" borderId="0" xfId="5" quotePrefix="1" applyNumberFormat="1" applyFont="1" applyFill="1" applyBorder="1" applyAlignment="1">
      <alignment vertical="center"/>
    </xf>
    <xf numFmtId="177" fontId="98" fillId="9" borderId="53" xfId="1" applyNumberFormat="1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9" fontId="80" fillId="28" borderId="8" xfId="15" applyFont="1" applyFill="1" applyBorder="1" applyAlignment="1">
      <alignment horizontal="center" vertical="center"/>
    </xf>
    <xf numFmtId="177" fontId="98" fillId="9" borderId="56" xfId="1" applyNumberFormat="1" applyFont="1" applyFill="1" applyBorder="1" applyAlignment="1">
      <alignment horizontal="left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62" fillId="8" borderId="0" xfId="2" applyFont="1" applyFill="1" applyBorder="1" applyAlignment="1">
      <alignment horizontal="left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80" fillId="3" borderId="53" xfId="5" applyFont="1" applyFill="1" applyBorder="1" applyAlignment="1">
      <alignment horizontal="center" vertical="center"/>
    </xf>
    <xf numFmtId="0" fontId="81" fillId="9" borderId="0" xfId="5" applyFont="1" applyFill="1" applyBorder="1" applyAlignment="1">
      <alignment vertical="center"/>
    </xf>
    <xf numFmtId="0" fontId="58" fillId="8" borderId="0" xfId="2" applyFont="1" applyFill="1" applyBorder="1" applyAlignment="1">
      <alignment horizontal="left"/>
    </xf>
    <xf numFmtId="3" fontId="49" fillId="0" borderId="0" xfId="6" applyNumberFormat="1" applyFont="1"/>
    <xf numFmtId="177" fontId="80" fillId="3" borderId="50" xfId="1" applyNumberFormat="1" applyFont="1" applyFill="1" applyBorder="1" applyAlignment="1">
      <alignment horizontal="center" vertical="center"/>
    </xf>
    <xf numFmtId="177" fontId="40" fillId="9" borderId="30" xfId="1" applyNumberFormat="1" applyFont="1" applyFill="1" applyBorder="1" applyAlignment="1">
      <alignment horizontal="left" vertical="center"/>
    </xf>
    <xf numFmtId="177" fontId="80" fillId="9" borderId="55" xfId="1" applyNumberFormat="1" applyFont="1" applyFill="1" applyBorder="1" applyAlignment="1">
      <alignment horizontal="center" vertical="center"/>
    </xf>
    <xf numFmtId="177" fontId="80" fillId="9" borderId="28" xfId="1" applyNumberFormat="1" applyFont="1" applyFill="1" applyBorder="1" applyAlignment="1">
      <alignment horizontal="center" vertical="center"/>
    </xf>
    <xf numFmtId="9" fontId="80" fillId="27" borderId="0" xfId="15" applyFont="1" applyFill="1" applyBorder="1" applyAlignment="1">
      <alignment horizontal="center" vertical="center"/>
    </xf>
    <xf numFmtId="177" fontId="96" fillId="9" borderId="53" xfId="1" applyNumberFormat="1" applyFont="1" applyFill="1" applyBorder="1" applyAlignment="1">
      <alignment horizontal="left" vertical="center"/>
    </xf>
    <xf numFmtId="177" fontId="40" fillId="9" borderId="51" xfId="1" applyNumberFormat="1" applyFont="1" applyFill="1" applyBorder="1" applyAlignment="1">
      <alignment horizontal="left" vertical="center"/>
    </xf>
    <xf numFmtId="177" fontId="96" fillId="9" borderId="53" xfId="1" applyNumberFormat="1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9" fontId="80" fillId="11" borderId="22" xfId="15" applyFont="1" applyFill="1" applyBorder="1" applyAlignment="1">
      <alignment horizontal="center" vertical="center"/>
    </xf>
    <xf numFmtId="9" fontId="80" fillId="11" borderId="50" xfId="15" applyFont="1" applyFill="1" applyBorder="1" applyAlignment="1">
      <alignment horizontal="center" vertical="center"/>
    </xf>
    <xf numFmtId="9" fontId="80" fillId="28" borderId="22" xfId="1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2" fillId="8" borderId="0" xfId="2" applyFill="1" applyBorder="1"/>
    <xf numFmtId="0" fontId="35" fillId="9" borderId="6" xfId="0" applyFont="1" applyFill="1" applyBorder="1" applyAlignment="1">
      <alignment horizontal="center"/>
    </xf>
    <xf numFmtId="0" fontId="35" fillId="11" borderId="31" xfId="0" applyFont="1" applyFill="1" applyBorder="1" applyAlignment="1">
      <alignment horizontal="center" vertical="center"/>
    </xf>
    <xf numFmtId="0" fontId="30" fillId="0" borderId="53" xfId="0" applyFont="1" applyFill="1" applyBorder="1"/>
    <xf numFmtId="0" fontId="80" fillId="3" borderId="22" xfId="5" applyFont="1" applyFill="1" applyBorder="1" applyAlignment="1">
      <alignment horizontal="center" vertical="center"/>
    </xf>
    <xf numFmtId="0" fontId="80" fillId="3" borderId="8" xfId="5" applyFont="1" applyFill="1" applyBorder="1" applyAlignment="1">
      <alignment horizontal="center" vertical="center"/>
    </xf>
    <xf numFmtId="0" fontId="80" fillId="3" borderId="29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118" fillId="0" borderId="0" xfId="0" applyFont="1" applyBorder="1"/>
    <xf numFmtId="0" fontId="119" fillId="0" borderId="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169" fontId="0" fillId="0" borderId="53" xfId="1" applyFont="1" applyFill="1" applyBorder="1" applyAlignment="1">
      <alignment horizontal="center"/>
    </xf>
    <xf numFmtId="169" fontId="0" fillId="0" borderId="8" xfId="1" applyFont="1" applyFill="1" applyBorder="1" applyAlignment="1">
      <alignment horizontal="center"/>
    </xf>
    <xf numFmtId="169" fontId="35" fillId="28" borderId="34" xfId="1" applyFont="1" applyFill="1" applyBorder="1" applyAlignment="1">
      <alignment horizontal="center" vertical="center"/>
    </xf>
    <xf numFmtId="169" fontId="35" fillId="28" borderId="28" xfId="1" applyFont="1" applyFill="1" applyBorder="1" applyAlignment="1">
      <alignment horizontal="center" vertical="center"/>
    </xf>
    <xf numFmtId="0" fontId="35" fillId="9" borderId="50" xfId="0" applyFont="1" applyFill="1" applyBorder="1" applyAlignment="1">
      <alignment horizontal="center" vertical="center"/>
    </xf>
    <xf numFmtId="9" fontId="80" fillId="27" borderId="22" xfId="15" applyFont="1" applyFill="1" applyBorder="1" applyAlignment="1">
      <alignment horizontal="center" vertical="center"/>
    </xf>
    <xf numFmtId="9" fontId="80" fillId="28" borderId="29" xfId="15" applyFont="1" applyFill="1" applyBorder="1" applyAlignment="1">
      <alignment horizontal="center" vertical="center"/>
    </xf>
    <xf numFmtId="9" fontId="80" fillId="27" borderId="8" xfId="15" applyFont="1" applyFill="1" applyBorder="1" applyAlignment="1">
      <alignment horizontal="center" vertical="center"/>
    </xf>
    <xf numFmtId="9" fontId="80" fillId="27" borderId="29" xfId="15" applyFont="1" applyFill="1" applyBorder="1" applyAlignment="1">
      <alignment horizontal="center" vertical="center"/>
    </xf>
    <xf numFmtId="0" fontId="255" fillId="0" borderId="0" xfId="0" applyFont="1" applyFill="1"/>
    <xf numFmtId="169" fontId="37" fillId="0" borderId="0" xfId="1" applyFont="1" applyFill="1"/>
    <xf numFmtId="169" fontId="36" fillId="17" borderId="29" xfId="0" applyNumberFormat="1" applyFont="1" applyFill="1" applyBorder="1"/>
    <xf numFmtId="171" fontId="46" fillId="11" borderId="51" xfId="1" applyNumberFormat="1" applyFont="1" applyFill="1" applyBorder="1"/>
    <xf numFmtId="0" fontId="53" fillId="11" borderId="0" xfId="6" applyFont="1" applyFill="1" applyAlignment="1">
      <alignment horizontal="center"/>
    </xf>
    <xf numFmtId="171" fontId="46" fillId="11" borderId="50" xfId="1" applyNumberFormat="1" applyFont="1" applyFill="1" applyBorder="1"/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18" fillId="0" borderId="6" xfId="2" quotePrefix="1" applyFont="1" applyFill="1" applyBorder="1" applyAlignment="1">
      <alignment horizontal="left" vertical="center" wrapText="1"/>
    </xf>
    <xf numFmtId="0" fontId="30" fillId="0" borderId="35" xfId="0" applyFont="1" applyBorder="1" applyAlignment="1">
      <alignment horizontal="left"/>
    </xf>
    <xf numFmtId="0" fontId="30" fillId="0" borderId="56" xfId="0" applyFont="1" applyBorder="1" applyAlignment="1">
      <alignment horizontal="left"/>
    </xf>
    <xf numFmtId="0" fontId="33" fillId="12" borderId="0" xfId="0" applyFont="1" applyFill="1" applyBorder="1" applyAlignment="1">
      <alignment horizontal="left"/>
    </xf>
    <xf numFmtId="0" fontId="33" fillId="12" borderId="10" xfId="0" applyFont="1" applyFill="1" applyBorder="1" applyAlignment="1">
      <alignment horizontal="left"/>
    </xf>
    <xf numFmtId="0" fontId="30" fillId="10" borderId="35" xfId="0" applyFont="1" applyFill="1" applyBorder="1" applyAlignment="1">
      <alignment horizontal="left"/>
    </xf>
    <xf numFmtId="0" fontId="30" fillId="10" borderId="56" xfId="0" applyFont="1" applyFill="1" applyBorder="1" applyAlignment="1">
      <alignment horizontal="left"/>
    </xf>
    <xf numFmtId="0" fontId="30" fillId="10" borderId="34" xfId="0" applyFont="1" applyFill="1" applyBorder="1" applyAlignment="1">
      <alignment horizontal="left"/>
    </xf>
    <xf numFmtId="0" fontId="30" fillId="0" borderId="53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1" fillId="0" borderId="51" xfId="0" applyFont="1" applyBorder="1" applyAlignment="1">
      <alignment horizontal="left"/>
    </xf>
    <xf numFmtId="0" fontId="31" fillId="0" borderId="57" xfId="0" applyFont="1" applyBorder="1" applyAlignment="1">
      <alignment horizontal="left"/>
    </xf>
    <xf numFmtId="0" fontId="31" fillId="0" borderId="52" xfId="0" applyFont="1" applyBorder="1" applyAlignment="1">
      <alignment horizontal="left"/>
    </xf>
    <xf numFmtId="0" fontId="30" fillId="10" borderId="51" xfId="0" applyFont="1" applyFill="1" applyBorder="1" applyAlignment="1">
      <alignment horizontal="left"/>
    </xf>
    <xf numFmtId="0" fontId="30" fillId="10" borderId="57" xfId="0" applyFont="1" applyFill="1" applyBorder="1" applyAlignment="1">
      <alignment horizontal="left"/>
    </xf>
    <xf numFmtId="0" fontId="30" fillId="10" borderId="52" xfId="0" applyFont="1" applyFill="1" applyBorder="1" applyAlignment="1">
      <alignment horizontal="left"/>
    </xf>
    <xf numFmtId="0" fontId="47" fillId="0" borderId="55" xfId="0" applyFont="1" applyBorder="1" applyAlignment="1">
      <alignment horizontal="right"/>
    </xf>
    <xf numFmtId="0" fontId="42" fillId="18" borderId="51" xfId="5" applyFont="1" applyFill="1" applyBorder="1" applyAlignment="1">
      <alignment horizontal="center" vertical="center"/>
    </xf>
    <xf numFmtId="0" fontId="42" fillId="18" borderId="57" xfId="5" applyFont="1" applyFill="1" applyBorder="1" applyAlignment="1">
      <alignment horizontal="center" vertical="center"/>
    </xf>
    <xf numFmtId="0" fontId="42" fillId="18" borderId="52" xfId="5" applyFont="1" applyFill="1" applyBorder="1" applyAlignment="1">
      <alignment horizontal="center" vertical="center"/>
    </xf>
    <xf numFmtId="0" fontId="42" fillId="9" borderId="35" xfId="5" applyFont="1" applyFill="1" applyBorder="1" applyAlignment="1">
      <alignment horizontal="center" vertical="center"/>
    </xf>
    <xf numFmtId="0" fontId="42" fillId="9" borderId="56" xfId="5" applyFont="1" applyFill="1" applyBorder="1" applyAlignment="1">
      <alignment horizontal="center" vertical="center"/>
    </xf>
    <xf numFmtId="0" fontId="42" fillId="9" borderId="34" xfId="5" applyFont="1" applyFill="1" applyBorder="1" applyAlignment="1">
      <alignment horizontal="center" vertical="center"/>
    </xf>
    <xf numFmtId="0" fontId="42" fillId="9" borderId="53" xfId="5" applyFont="1" applyFill="1" applyBorder="1" applyAlignment="1">
      <alignment horizontal="center" vertical="center"/>
    </xf>
    <xf numFmtId="0" fontId="42" fillId="9" borderId="0" xfId="5" applyFont="1" applyFill="1" applyBorder="1" applyAlignment="1">
      <alignment horizontal="center" vertical="center"/>
    </xf>
    <xf numFmtId="0" fontId="42" fillId="9" borderId="10" xfId="5" applyFont="1" applyFill="1" applyBorder="1" applyAlignment="1">
      <alignment horizontal="center" vertical="center"/>
    </xf>
    <xf numFmtId="0" fontId="83" fillId="9" borderId="53" xfId="0" applyFont="1" applyFill="1" applyBorder="1" applyAlignment="1">
      <alignment horizontal="center" vertical="center"/>
    </xf>
    <xf numFmtId="0" fontId="83" fillId="9" borderId="0" xfId="0" applyFont="1" applyFill="1" applyBorder="1" applyAlignment="1">
      <alignment horizontal="center" vertical="center"/>
    </xf>
    <xf numFmtId="0" fontId="83" fillId="9" borderId="10" xfId="0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3" fillId="9" borderId="30" xfId="0" applyFont="1" applyFill="1" applyBorder="1" applyAlignment="1">
      <alignment horizontal="center" vertical="center"/>
    </xf>
    <xf numFmtId="0" fontId="83" fillId="9" borderId="55" xfId="0" applyFont="1" applyFill="1" applyBorder="1" applyAlignment="1">
      <alignment horizontal="center" vertical="center"/>
    </xf>
    <xf numFmtId="0" fontId="83" fillId="9" borderId="28" xfId="0" applyFont="1" applyFill="1" applyBorder="1" applyAlignment="1">
      <alignment horizontal="center" vertical="center"/>
    </xf>
    <xf numFmtId="0" fontId="80" fillId="9" borderId="55" xfId="5" applyFont="1" applyFill="1" applyBorder="1" applyAlignment="1">
      <alignment horizontal="center" vertical="center"/>
    </xf>
    <xf numFmtId="0" fontId="80" fillId="9" borderId="28" xfId="5" applyFont="1" applyFill="1" applyBorder="1" applyAlignment="1">
      <alignment horizontal="center" vertical="center"/>
    </xf>
    <xf numFmtId="0" fontId="42" fillId="0" borderId="30" xfId="5" applyFont="1" applyFill="1" applyBorder="1" applyAlignment="1">
      <alignment horizontal="center" vertical="center"/>
    </xf>
    <xf numFmtId="0" fontId="42" fillId="0" borderId="55" xfId="5" applyFont="1" applyFill="1" applyBorder="1" applyAlignment="1">
      <alignment horizontal="center" vertical="center"/>
    </xf>
    <xf numFmtId="0" fontId="42" fillId="0" borderId="28" xfId="5" applyFont="1" applyFill="1" applyBorder="1" applyAlignment="1">
      <alignment horizontal="center" vertical="center"/>
    </xf>
    <xf numFmtId="0" fontId="42" fillId="18" borderId="50" xfId="5" applyFont="1" applyFill="1" applyBorder="1" applyAlignment="1">
      <alignment horizontal="center" vertical="center"/>
    </xf>
    <xf numFmtId="0" fontId="42" fillId="0" borderId="35" xfId="5" applyFont="1" applyFill="1" applyBorder="1" applyAlignment="1">
      <alignment horizontal="center" vertical="center"/>
    </xf>
    <xf numFmtId="0" fontId="42" fillId="0" borderId="57" xfId="5" applyFont="1" applyFill="1" applyBorder="1" applyAlignment="1">
      <alignment horizontal="center" vertical="center"/>
    </xf>
    <xf numFmtId="0" fontId="42" fillId="0" borderId="52" xfId="5" applyFont="1" applyFill="1" applyBorder="1" applyAlignment="1">
      <alignment horizontal="center" vertical="center"/>
    </xf>
    <xf numFmtId="0" fontId="42" fillId="0" borderId="51" xfId="5" applyFont="1" applyFill="1" applyBorder="1" applyAlignment="1">
      <alignment horizontal="center" vertical="center"/>
    </xf>
    <xf numFmtId="0" fontId="80" fillId="3" borderId="51" xfId="5" applyFont="1" applyFill="1" applyBorder="1" applyAlignment="1">
      <alignment horizontal="center" vertical="center"/>
    </xf>
    <xf numFmtId="0" fontId="80" fillId="3" borderId="52" xfId="5" applyFont="1" applyFill="1" applyBorder="1" applyAlignment="1">
      <alignment horizontal="center" vertical="center"/>
    </xf>
    <xf numFmtId="0" fontId="80" fillId="3" borderId="56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55" xfId="5" applyFont="1" applyFill="1" applyBorder="1" applyAlignment="1">
      <alignment horizontal="center" vertical="center"/>
    </xf>
    <xf numFmtId="0" fontId="80" fillId="3" borderId="28" xfId="5" applyFont="1" applyFill="1" applyBorder="1" applyAlignment="1">
      <alignment horizontal="center" vertical="center"/>
    </xf>
    <xf numFmtId="0" fontId="42" fillId="19" borderId="53" xfId="5" applyFont="1" applyFill="1" applyBorder="1" applyAlignment="1">
      <alignment horizontal="center" vertical="center"/>
    </xf>
    <xf numFmtId="0" fontId="42" fillId="19" borderId="56" xfId="5" applyFont="1" applyFill="1" applyBorder="1" applyAlignment="1">
      <alignment horizontal="center" vertical="center"/>
    </xf>
    <xf numFmtId="0" fontId="42" fillId="19" borderId="34" xfId="5" applyFont="1" applyFill="1" applyBorder="1" applyAlignment="1">
      <alignment horizontal="center" vertical="center"/>
    </xf>
    <xf numFmtId="0" fontId="42" fillId="3" borderId="51" xfId="5" applyFont="1" applyFill="1" applyBorder="1" applyAlignment="1">
      <alignment horizontal="center" vertical="center"/>
    </xf>
    <xf numFmtId="0" fontId="42" fillId="3" borderId="57" xfId="5" applyFont="1" applyFill="1" applyBorder="1" applyAlignment="1">
      <alignment horizontal="center" vertical="center"/>
    </xf>
    <xf numFmtId="0" fontId="42" fillId="3" borderId="52" xfId="5" applyFont="1" applyFill="1" applyBorder="1" applyAlignment="1">
      <alignment horizontal="center" vertical="center"/>
    </xf>
    <xf numFmtId="0" fontId="80" fillId="3" borderId="0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80" fillId="3" borderId="0" xfId="5" applyFont="1" applyFill="1" applyBorder="1" applyAlignment="1">
      <alignment horizontal="left" vertical="center"/>
    </xf>
    <xf numFmtId="0" fontId="42" fillId="19" borderId="30" xfId="5" applyFont="1" applyFill="1" applyBorder="1" applyAlignment="1">
      <alignment horizontal="center" vertical="center"/>
    </xf>
    <xf numFmtId="0" fontId="42" fillId="19" borderId="57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42" fillId="19" borderId="51" xfId="5" applyFont="1" applyFill="1" applyBorder="1" applyAlignment="1">
      <alignment horizontal="center" vertical="center"/>
    </xf>
    <xf numFmtId="0" fontId="42" fillId="3" borderId="51" xfId="5" applyFont="1" applyFill="1" applyBorder="1" applyAlignment="1">
      <alignment horizontal="left" vertical="center"/>
    </xf>
    <xf numFmtId="0" fontId="42" fillId="3" borderId="57" xfId="5" applyFont="1" applyFill="1" applyBorder="1" applyAlignment="1">
      <alignment horizontal="left" vertical="center"/>
    </xf>
    <xf numFmtId="0" fontId="42" fillId="3" borderId="30" xfId="5" applyFont="1" applyFill="1" applyBorder="1" applyAlignment="1">
      <alignment horizontal="center" vertical="center"/>
    </xf>
    <xf numFmtId="0" fontId="42" fillId="3" borderId="55" xfId="5" applyFont="1" applyFill="1" applyBorder="1" applyAlignment="1">
      <alignment horizontal="center" vertical="center"/>
    </xf>
    <xf numFmtId="0" fontId="42" fillId="3" borderId="28" xfId="5" applyFont="1" applyFill="1" applyBorder="1" applyAlignment="1">
      <alignment horizontal="center" vertical="center"/>
    </xf>
    <xf numFmtId="0" fontId="42" fillId="0" borderId="56" xfId="5" applyFont="1" applyFill="1" applyBorder="1" applyAlignment="1">
      <alignment horizontal="center" vertical="center"/>
    </xf>
    <xf numFmtId="0" fontId="42" fillId="0" borderId="34" xfId="5" applyFont="1" applyFill="1" applyBorder="1" applyAlignment="1">
      <alignment horizontal="center" vertical="center"/>
    </xf>
    <xf numFmtId="0" fontId="42" fillId="9" borderId="30" xfId="5" applyFont="1" applyFill="1" applyBorder="1" applyAlignment="1">
      <alignment horizontal="left" vertical="center"/>
    </xf>
    <xf numFmtId="0" fontId="42" fillId="9" borderId="55" xfId="5" applyFont="1" applyFill="1" applyBorder="1" applyAlignment="1">
      <alignment horizontal="left" vertical="center"/>
    </xf>
    <xf numFmtId="0" fontId="42" fillId="19" borderId="35" xfId="5" applyFont="1" applyFill="1" applyBorder="1" applyAlignment="1">
      <alignment horizontal="center" vertical="center"/>
    </xf>
    <xf numFmtId="0" fontId="42" fillId="19" borderId="0" xfId="5" applyFont="1" applyFill="1" applyBorder="1" applyAlignment="1">
      <alignment horizontal="center" vertical="center"/>
    </xf>
    <xf numFmtId="0" fontId="42" fillId="19" borderId="10" xfId="5" applyFont="1" applyFill="1" applyBorder="1" applyAlignment="1">
      <alignment horizontal="center" vertical="center"/>
    </xf>
    <xf numFmtId="0" fontId="83" fillId="9" borderId="35" xfId="0" applyFont="1" applyFill="1" applyBorder="1" applyAlignment="1">
      <alignment horizontal="center" vertical="center"/>
    </xf>
    <xf numFmtId="0" fontId="83" fillId="9" borderId="56" xfId="0" applyFont="1" applyFill="1" applyBorder="1" applyAlignment="1">
      <alignment horizontal="center" vertical="center"/>
    </xf>
    <xf numFmtId="0" fontId="83" fillId="9" borderId="34" xfId="0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3" borderId="30" xfId="5" applyFont="1" applyFill="1" applyBorder="1" applyAlignment="1">
      <alignment horizontal="center" vertical="center"/>
    </xf>
    <xf numFmtId="0" fontId="80" fillId="3" borderId="35" xfId="5" applyFont="1" applyFill="1" applyBorder="1" applyAlignment="1">
      <alignment horizontal="center" vertical="center"/>
    </xf>
  </cellXfs>
  <cellStyles count="31632">
    <cellStyle name="$(0)" xfId="6639"/>
    <cellStyle name="(0)" xfId="6640"/>
    <cellStyle name="(0.0%)" xfId="6641"/>
    <cellStyle name="20% - Accent1 10" xfId="2941"/>
    <cellStyle name="20% - Accent1 10 10" xfId="6642"/>
    <cellStyle name="20% - Accent1 10 11" xfId="6643"/>
    <cellStyle name="20% - Accent1 10 2" xfId="4125"/>
    <cellStyle name="20% - Accent1 10 3" xfId="6644"/>
    <cellStyle name="20% - Accent1 10 4" xfId="6645"/>
    <cellStyle name="20% - Accent1 10 5" xfId="6646"/>
    <cellStyle name="20% - Accent1 10 6" xfId="6647"/>
    <cellStyle name="20% - Accent1 10 7" xfId="6648"/>
    <cellStyle name="20% - Accent1 10 8" xfId="6649"/>
    <cellStyle name="20% - Accent1 10 9" xfId="6650"/>
    <cellStyle name="20% - Accent1 11" xfId="2940"/>
    <cellStyle name="20% - Accent1 11 10" xfId="6651"/>
    <cellStyle name="20% - Accent1 11 11" xfId="6652"/>
    <cellStyle name="20% - Accent1 11 2" xfId="4126"/>
    <cellStyle name="20% - Accent1 11 3" xfId="6653"/>
    <cellStyle name="20% - Accent1 11 4" xfId="6654"/>
    <cellStyle name="20% - Accent1 11 5" xfId="6655"/>
    <cellStyle name="20% - Accent1 11 6" xfId="6656"/>
    <cellStyle name="20% - Accent1 11 7" xfId="6657"/>
    <cellStyle name="20% - Accent1 11 8" xfId="6658"/>
    <cellStyle name="20% - Accent1 11 9" xfId="6659"/>
    <cellStyle name="20% - Accent1 12" xfId="2939"/>
    <cellStyle name="20% - Accent1 12 10" xfId="6660"/>
    <cellStyle name="20% - Accent1 12 11" xfId="6661"/>
    <cellStyle name="20% - Accent1 12 2" xfId="4127"/>
    <cellStyle name="20% - Accent1 12 3" xfId="6662"/>
    <cellStyle name="20% - Accent1 12 4" xfId="6663"/>
    <cellStyle name="20% - Accent1 12 5" xfId="6664"/>
    <cellStyle name="20% - Accent1 12 6" xfId="6665"/>
    <cellStyle name="20% - Accent1 12 7" xfId="6666"/>
    <cellStyle name="20% - Accent1 12 8" xfId="6667"/>
    <cellStyle name="20% - Accent1 12 9" xfId="6668"/>
    <cellStyle name="20% - Accent1 13" xfId="2938"/>
    <cellStyle name="20% - Accent1 13 10" xfId="6669"/>
    <cellStyle name="20% - Accent1 13 11" xfId="6670"/>
    <cellStyle name="20% - Accent1 13 2" xfId="4128"/>
    <cellStyle name="20% - Accent1 13 3" xfId="6671"/>
    <cellStyle name="20% - Accent1 13 4" xfId="6672"/>
    <cellStyle name="20% - Accent1 13 5" xfId="6673"/>
    <cellStyle name="20% - Accent1 13 6" xfId="6674"/>
    <cellStyle name="20% - Accent1 13 7" xfId="6675"/>
    <cellStyle name="20% - Accent1 13 8" xfId="6676"/>
    <cellStyle name="20% - Accent1 13 9" xfId="6677"/>
    <cellStyle name="20% - Accent1 14" xfId="2937"/>
    <cellStyle name="20% - Accent1 14 10" xfId="6678"/>
    <cellStyle name="20% - Accent1 14 11" xfId="6679"/>
    <cellStyle name="20% - Accent1 14 2" xfId="4129"/>
    <cellStyle name="20% - Accent1 14 3" xfId="6680"/>
    <cellStyle name="20% - Accent1 14 4" xfId="6681"/>
    <cellStyle name="20% - Accent1 14 5" xfId="6682"/>
    <cellStyle name="20% - Accent1 14 6" xfId="6683"/>
    <cellStyle name="20% - Accent1 14 7" xfId="6684"/>
    <cellStyle name="20% - Accent1 14 8" xfId="6685"/>
    <cellStyle name="20% - Accent1 14 9" xfId="6686"/>
    <cellStyle name="20% - Accent1 15" xfId="2936"/>
    <cellStyle name="20% - Accent1 15 10" xfId="6687"/>
    <cellStyle name="20% - Accent1 15 11" xfId="6688"/>
    <cellStyle name="20% - Accent1 15 2" xfId="4130"/>
    <cellStyle name="20% - Accent1 15 3" xfId="6689"/>
    <cellStyle name="20% - Accent1 15 4" xfId="6690"/>
    <cellStyle name="20% - Accent1 15 5" xfId="6691"/>
    <cellStyle name="20% - Accent1 15 6" xfId="6692"/>
    <cellStyle name="20% - Accent1 15 7" xfId="6693"/>
    <cellStyle name="20% - Accent1 15 8" xfId="6694"/>
    <cellStyle name="20% - Accent1 15 9" xfId="6695"/>
    <cellStyle name="20% - Accent1 16" xfId="6696"/>
    <cellStyle name="20% - Accent1 16 10" xfId="6697"/>
    <cellStyle name="20% - Accent1 16 11" xfId="6698"/>
    <cellStyle name="20% - Accent1 16 2" xfId="6699"/>
    <cellStyle name="20% - Accent1 16 3" xfId="6700"/>
    <cellStyle name="20% - Accent1 16 4" xfId="6701"/>
    <cellStyle name="20% - Accent1 16 5" xfId="6702"/>
    <cellStyle name="20% - Accent1 16 6" xfId="6703"/>
    <cellStyle name="20% - Accent1 16 7" xfId="6704"/>
    <cellStyle name="20% - Accent1 16 8" xfId="6705"/>
    <cellStyle name="20% - Accent1 16 9" xfId="6706"/>
    <cellStyle name="20% - Accent1 17" xfId="6707"/>
    <cellStyle name="20% - Accent1 17 10" xfId="6708"/>
    <cellStyle name="20% - Accent1 17 11" xfId="6709"/>
    <cellStyle name="20% - Accent1 17 2" xfId="6710"/>
    <cellStyle name="20% - Accent1 17 3" xfId="6711"/>
    <cellStyle name="20% - Accent1 17 4" xfId="6712"/>
    <cellStyle name="20% - Accent1 17 5" xfId="6713"/>
    <cellStyle name="20% - Accent1 17 6" xfId="6714"/>
    <cellStyle name="20% - Accent1 17 7" xfId="6715"/>
    <cellStyle name="20% - Accent1 17 8" xfId="6716"/>
    <cellStyle name="20% - Accent1 17 9" xfId="6717"/>
    <cellStyle name="20% - Accent1 18" xfId="6718"/>
    <cellStyle name="20% - Accent1 18 10" xfId="6719"/>
    <cellStyle name="20% - Accent1 18 11" xfId="6720"/>
    <cellStyle name="20% - Accent1 18 2" xfId="6721"/>
    <cellStyle name="20% - Accent1 18 3" xfId="6722"/>
    <cellStyle name="20% - Accent1 18 4" xfId="6723"/>
    <cellStyle name="20% - Accent1 18 5" xfId="6724"/>
    <cellStyle name="20% - Accent1 18 6" xfId="6725"/>
    <cellStyle name="20% - Accent1 18 7" xfId="6726"/>
    <cellStyle name="20% - Accent1 18 8" xfId="6727"/>
    <cellStyle name="20% - Accent1 18 9" xfId="6728"/>
    <cellStyle name="20% - Accent1 19" xfId="6729"/>
    <cellStyle name="20% - Accent1 19 10" xfId="6730"/>
    <cellStyle name="20% - Accent1 19 11" xfId="6731"/>
    <cellStyle name="20% - Accent1 19 2" xfId="6732"/>
    <cellStyle name="20% - Accent1 19 3" xfId="6733"/>
    <cellStyle name="20% - Accent1 19 4" xfId="6734"/>
    <cellStyle name="20% - Accent1 19 5" xfId="6735"/>
    <cellStyle name="20% - Accent1 19 6" xfId="6736"/>
    <cellStyle name="20% - Accent1 19 7" xfId="6737"/>
    <cellStyle name="20% - Accent1 19 8" xfId="6738"/>
    <cellStyle name="20% - Accent1 19 9" xfId="6739"/>
    <cellStyle name="20% - Accent1 2" xfId="20"/>
    <cellStyle name="20% - Accent1 2 10" xfId="2934"/>
    <cellStyle name="20% - Accent1 2 10 2" xfId="4131"/>
    <cellStyle name="20% - Accent1 2 11" xfId="2933"/>
    <cellStyle name="20% - Accent1 2 11 2" xfId="4132"/>
    <cellStyle name="20% - Accent1 2 12" xfId="2935"/>
    <cellStyle name="20% - Accent1 2 2" xfId="450"/>
    <cellStyle name="20% - Accent1 2 2 2" xfId="2932"/>
    <cellStyle name="20% - Accent1 2 3" xfId="2931"/>
    <cellStyle name="20% - Accent1 2 3 2" xfId="4133"/>
    <cellStyle name="20% - Accent1 2 4" xfId="2930"/>
    <cellStyle name="20% - Accent1 2 4 2" xfId="4134"/>
    <cellStyle name="20% - Accent1 2 5" xfId="2929"/>
    <cellStyle name="20% - Accent1 2 5 2" xfId="4135"/>
    <cellStyle name="20% - Accent1 2 6" xfId="2928"/>
    <cellStyle name="20% - Accent1 2 6 2" xfId="4136"/>
    <cellStyle name="20% - Accent1 2 7" xfId="2927"/>
    <cellStyle name="20% - Accent1 2 7 2" xfId="4137"/>
    <cellStyle name="20% - Accent1 2 8" xfId="2926"/>
    <cellStyle name="20% - Accent1 2 8 2" xfId="4138"/>
    <cellStyle name="20% - Accent1 2 9" xfId="2925"/>
    <cellStyle name="20% - Accent1 2 9 2" xfId="4139"/>
    <cellStyle name="20% - Accent1 20" xfId="6740"/>
    <cellStyle name="20% - Accent1 20 10" xfId="6741"/>
    <cellStyle name="20% - Accent1 20 11" xfId="6742"/>
    <cellStyle name="20% - Accent1 20 2" xfId="6743"/>
    <cellStyle name="20% - Accent1 20 3" xfId="6744"/>
    <cellStyle name="20% - Accent1 20 4" xfId="6745"/>
    <cellStyle name="20% - Accent1 20 5" xfId="6746"/>
    <cellStyle name="20% - Accent1 20 6" xfId="6747"/>
    <cellStyle name="20% - Accent1 20 7" xfId="6748"/>
    <cellStyle name="20% - Accent1 20 8" xfId="6749"/>
    <cellStyle name="20% - Accent1 20 9" xfId="6750"/>
    <cellStyle name="20% - Accent1 21" xfId="6751"/>
    <cellStyle name="20% - Accent1 21 10" xfId="6752"/>
    <cellStyle name="20% - Accent1 21 11" xfId="6753"/>
    <cellStyle name="20% - Accent1 21 2" xfId="6754"/>
    <cellStyle name="20% - Accent1 21 3" xfId="6755"/>
    <cellStyle name="20% - Accent1 21 4" xfId="6756"/>
    <cellStyle name="20% - Accent1 21 5" xfId="6757"/>
    <cellStyle name="20% - Accent1 21 6" xfId="6758"/>
    <cellStyle name="20% - Accent1 21 7" xfId="6759"/>
    <cellStyle name="20% - Accent1 21 8" xfId="6760"/>
    <cellStyle name="20% - Accent1 21 9" xfId="6761"/>
    <cellStyle name="20% - Accent1 22" xfId="6762"/>
    <cellStyle name="20% - Accent1 22 10" xfId="6763"/>
    <cellStyle name="20% - Accent1 22 11" xfId="6764"/>
    <cellStyle name="20% - Accent1 22 2" xfId="6765"/>
    <cellStyle name="20% - Accent1 22 3" xfId="6766"/>
    <cellStyle name="20% - Accent1 22 4" xfId="6767"/>
    <cellStyle name="20% - Accent1 22 5" xfId="6768"/>
    <cellStyle name="20% - Accent1 22 6" xfId="6769"/>
    <cellStyle name="20% - Accent1 22 7" xfId="6770"/>
    <cellStyle name="20% - Accent1 22 8" xfId="6771"/>
    <cellStyle name="20% - Accent1 22 9" xfId="6772"/>
    <cellStyle name="20% - Accent1 23" xfId="6773"/>
    <cellStyle name="20% - Accent1 23 10" xfId="6774"/>
    <cellStyle name="20% - Accent1 23 11" xfId="6775"/>
    <cellStyle name="20% - Accent1 23 2" xfId="6776"/>
    <cellStyle name="20% - Accent1 23 3" xfId="6777"/>
    <cellStyle name="20% - Accent1 23 4" xfId="6778"/>
    <cellStyle name="20% - Accent1 23 5" xfId="6779"/>
    <cellStyle name="20% - Accent1 23 6" xfId="6780"/>
    <cellStyle name="20% - Accent1 23 7" xfId="6781"/>
    <cellStyle name="20% - Accent1 23 8" xfId="6782"/>
    <cellStyle name="20% - Accent1 23 9" xfId="6783"/>
    <cellStyle name="20% - Accent1 24" xfId="6784"/>
    <cellStyle name="20% - Accent1 24 10" xfId="6785"/>
    <cellStyle name="20% - Accent1 24 11" xfId="6786"/>
    <cellStyle name="20% - Accent1 24 2" xfId="6787"/>
    <cellStyle name="20% - Accent1 24 3" xfId="6788"/>
    <cellStyle name="20% - Accent1 24 4" xfId="6789"/>
    <cellStyle name="20% - Accent1 24 5" xfId="6790"/>
    <cellStyle name="20% - Accent1 24 6" xfId="6791"/>
    <cellStyle name="20% - Accent1 24 7" xfId="6792"/>
    <cellStyle name="20% - Accent1 24 8" xfId="6793"/>
    <cellStyle name="20% - Accent1 24 9" xfId="6794"/>
    <cellStyle name="20% - Accent1 25" xfId="6795"/>
    <cellStyle name="20% - Accent1 25 10" xfId="6796"/>
    <cellStyle name="20% - Accent1 25 11" xfId="6797"/>
    <cellStyle name="20% - Accent1 25 2" xfId="6798"/>
    <cellStyle name="20% - Accent1 25 3" xfId="6799"/>
    <cellStyle name="20% - Accent1 25 4" xfId="6800"/>
    <cellStyle name="20% - Accent1 25 5" xfId="6801"/>
    <cellStyle name="20% - Accent1 25 6" xfId="6802"/>
    <cellStyle name="20% - Accent1 25 7" xfId="6803"/>
    <cellStyle name="20% - Accent1 25 8" xfId="6804"/>
    <cellStyle name="20% - Accent1 25 9" xfId="6805"/>
    <cellStyle name="20% - Accent1 26" xfId="6806"/>
    <cellStyle name="20% - Accent1 26 10" xfId="6807"/>
    <cellStyle name="20% - Accent1 26 11" xfId="6808"/>
    <cellStyle name="20% - Accent1 26 2" xfId="6809"/>
    <cellStyle name="20% - Accent1 26 3" xfId="6810"/>
    <cellStyle name="20% - Accent1 26 4" xfId="6811"/>
    <cellStyle name="20% - Accent1 26 5" xfId="6812"/>
    <cellStyle name="20% - Accent1 26 6" xfId="6813"/>
    <cellStyle name="20% - Accent1 26 7" xfId="6814"/>
    <cellStyle name="20% - Accent1 26 8" xfId="6815"/>
    <cellStyle name="20% - Accent1 26 9" xfId="6816"/>
    <cellStyle name="20% - Accent1 27" xfId="6817"/>
    <cellStyle name="20% - Accent1 27 10" xfId="6818"/>
    <cellStyle name="20% - Accent1 27 11" xfId="6819"/>
    <cellStyle name="20% - Accent1 27 2" xfId="6820"/>
    <cellStyle name="20% - Accent1 27 3" xfId="6821"/>
    <cellStyle name="20% - Accent1 27 4" xfId="6822"/>
    <cellStyle name="20% - Accent1 27 5" xfId="6823"/>
    <cellStyle name="20% - Accent1 27 6" xfId="6824"/>
    <cellStyle name="20% - Accent1 27 7" xfId="6825"/>
    <cellStyle name="20% - Accent1 27 8" xfId="6826"/>
    <cellStyle name="20% - Accent1 27 9" xfId="6827"/>
    <cellStyle name="20% - Accent1 28" xfId="6828"/>
    <cellStyle name="20% - Accent1 28 10" xfId="6829"/>
    <cellStyle name="20% - Accent1 28 11" xfId="6830"/>
    <cellStyle name="20% - Accent1 28 2" xfId="6831"/>
    <cellStyle name="20% - Accent1 28 3" xfId="6832"/>
    <cellStyle name="20% - Accent1 28 4" xfId="6833"/>
    <cellStyle name="20% - Accent1 28 5" xfId="6834"/>
    <cellStyle name="20% - Accent1 28 6" xfId="6835"/>
    <cellStyle name="20% - Accent1 28 7" xfId="6836"/>
    <cellStyle name="20% - Accent1 28 8" xfId="6837"/>
    <cellStyle name="20% - Accent1 28 9" xfId="6838"/>
    <cellStyle name="20% - Accent1 29" xfId="6839"/>
    <cellStyle name="20% - Accent1 29 10" xfId="6840"/>
    <cellStyle name="20% - Accent1 29 11" xfId="6841"/>
    <cellStyle name="20% - Accent1 29 2" xfId="6842"/>
    <cellStyle name="20% - Accent1 29 3" xfId="6843"/>
    <cellStyle name="20% - Accent1 29 4" xfId="6844"/>
    <cellStyle name="20% - Accent1 29 5" xfId="6845"/>
    <cellStyle name="20% - Accent1 29 6" xfId="6846"/>
    <cellStyle name="20% - Accent1 29 7" xfId="6847"/>
    <cellStyle name="20% - Accent1 29 8" xfId="6848"/>
    <cellStyle name="20% - Accent1 29 9" xfId="6849"/>
    <cellStyle name="20% - Accent1 3" xfId="21"/>
    <cellStyle name="20% - Accent1 3 10" xfId="2923"/>
    <cellStyle name="20% - Accent1 3 10 2" xfId="4140"/>
    <cellStyle name="20% - Accent1 3 11" xfId="2922"/>
    <cellStyle name="20% - Accent1 3 11 2" xfId="4141"/>
    <cellStyle name="20% - Accent1 3 12" xfId="2924"/>
    <cellStyle name="20% - Accent1 3 2" xfId="2921"/>
    <cellStyle name="20% - Accent1 3 2 2" xfId="4142"/>
    <cellStyle name="20% - Accent1 3 3" xfId="2920"/>
    <cellStyle name="20% - Accent1 3 3 2" xfId="4143"/>
    <cellStyle name="20% - Accent1 3 4" xfId="2919"/>
    <cellStyle name="20% - Accent1 3 4 2" xfId="4144"/>
    <cellStyle name="20% - Accent1 3 5" xfId="2918"/>
    <cellStyle name="20% - Accent1 3 5 2" xfId="4145"/>
    <cellStyle name="20% - Accent1 3 6" xfId="2917"/>
    <cellStyle name="20% - Accent1 3 6 2" xfId="4146"/>
    <cellStyle name="20% - Accent1 3 7" xfId="2916"/>
    <cellStyle name="20% - Accent1 3 7 2" xfId="4147"/>
    <cellStyle name="20% - Accent1 3 8" xfId="2915"/>
    <cellStyle name="20% - Accent1 3 8 2" xfId="4148"/>
    <cellStyle name="20% - Accent1 3 9" xfId="2914"/>
    <cellStyle name="20% - Accent1 3 9 2" xfId="4149"/>
    <cellStyle name="20% - Accent1 30" xfId="6850"/>
    <cellStyle name="20% - Accent1 30 10" xfId="6851"/>
    <cellStyle name="20% - Accent1 30 11" xfId="6852"/>
    <cellStyle name="20% - Accent1 30 2" xfId="6853"/>
    <cellStyle name="20% - Accent1 30 3" xfId="6854"/>
    <cellStyle name="20% - Accent1 30 4" xfId="6855"/>
    <cellStyle name="20% - Accent1 30 5" xfId="6856"/>
    <cellStyle name="20% - Accent1 30 6" xfId="6857"/>
    <cellStyle name="20% - Accent1 30 7" xfId="6858"/>
    <cellStyle name="20% - Accent1 30 8" xfId="6859"/>
    <cellStyle name="20% - Accent1 30 9" xfId="6860"/>
    <cellStyle name="20% - Accent1 31" xfId="6861"/>
    <cellStyle name="20% - Accent1 31 10" xfId="6862"/>
    <cellStyle name="20% - Accent1 31 11" xfId="6863"/>
    <cellStyle name="20% - Accent1 31 2" xfId="6864"/>
    <cellStyle name="20% - Accent1 31 3" xfId="6865"/>
    <cellStyle name="20% - Accent1 31 4" xfId="6866"/>
    <cellStyle name="20% - Accent1 31 5" xfId="6867"/>
    <cellStyle name="20% - Accent1 31 6" xfId="6868"/>
    <cellStyle name="20% - Accent1 31 7" xfId="6869"/>
    <cellStyle name="20% - Accent1 31 8" xfId="6870"/>
    <cellStyle name="20% - Accent1 31 9" xfId="6871"/>
    <cellStyle name="20% - Accent1 32" xfId="6872"/>
    <cellStyle name="20% - Accent1 32 10" xfId="6873"/>
    <cellStyle name="20% - Accent1 32 11" xfId="6874"/>
    <cellStyle name="20% - Accent1 32 2" xfId="6875"/>
    <cellStyle name="20% - Accent1 32 3" xfId="6876"/>
    <cellStyle name="20% - Accent1 32 4" xfId="6877"/>
    <cellStyle name="20% - Accent1 32 5" xfId="6878"/>
    <cellStyle name="20% - Accent1 32 6" xfId="6879"/>
    <cellStyle name="20% - Accent1 32 7" xfId="6880"/>
    <cellStyle name="20% - Accent1 32 8" xfId="6881"/>
    <cellStyle name="20% - Accent1 32 9" xfId="6882"/>
    <cellStyle name="20% - Accent1 33" xfId="6883"/>
    <cellStyle name="20% - Accent1 33 10" xfId="6884"/>
    <cellStyle name="20% - Accent1 33 11" xfId="6885"/>
    <cellStyle name="20% - Accent1 33 2" xfId="6886"/>
    <cellStyle name="20% - Accent1 33 3" xfId="6887"/>
    <cellStyle name="20% - Accent1 33 4" xfId="6888"/>
    <cellStyle name="20% - Accent1 33 5" xfId="6889"/>
    <cellStyle name="20% - Accent1 33 6" xfId="6890"/>
    <cellStyle name="20% - Accent1 33 7" xfId="6891"/>
    <cellStyle name="20% - Accent1 33 8" xfId="6892"/>
    <cellStyle name="20% - Accent1 33 9" xfId="6893"/>
    <cellStyle name="20% - Accent1 34" xfId="6894"/>
    <cellStyle name="20% - Accent1 34 10" xfId="6895"/>
    <cellStyle name="20% - Accent1 34 11" xfId="6896"/>
    <cellStyle name="20% - Accent1 34 2" xfId="6897"/>
    <cellStyle name="20% - Accent1 34 3" xfId="6898"/>
    <cellStyle name="20% - Accent1 34 4" xfId="6899"/>
    <cellStyle name="20% - Accent1 34 5" xfId="6900"/>
    <cellStyle name="20% - Accent1 34 6" xfId="6901"/>
    <cellStyle name="20% - Accent1 34 7" xfId="6902"/>
    <cellStyle name="20% - Accent1 34 8" xfId="6903"/>
    <cellStyle name="20% - Accent1 34 9" xfId="6904"/>
    <cellStyle name="20% - Accent1 35" xfId="6905"/>
    <cellStyle name="20% - Accent1 35 10" xfId="6906"/>
    <cellStyle name="20% - Accent1 35 11" xfId="6907"/>
    <cellStyle name="20% - Accent1 35 2" xfId="6908"/>
    <cellStyle name="20% - Accent1 35 3" xfId="6909"/>
    <cellStyle name="20% - Accent1 35 4" xfId="6910"/>
    <cellStyle name="20% - Accent1 35 5" xfId="6911"/>
    <cellStyle name="20% - Accent1 35 6" xfId="6912"/>
    <cellStyle name="20% - Accent1 35 7" xfId="6913"/>
    <cellStyle name="20% - Accent1 35 8" xfId="6914"/>
    <cellStyle name="20% - Accent1 35 9" xfId="6915"/>
    <cellStyle name="20% - Accent1 36" xfId="6916"/>
    <cellStyle name="20% - Accent1 36 10" xfId="6917"/>
    <cellStyle name="20% - Accent1 36 11" xfId="6918"/>
    <cellStyle name="20% - Accent1 36 2" xfId="6919"/>
    <cellStyle name="20% - Accent1 36 3" xfId="6920"/>
    <cellStyle name="20% - Accent1 36 4" xfId="6921"/>
    <cellStyle name="20% - Accent1 36 5" xfId="6922"/>
    <cellStyle name="20% - Accent1 36 6" xfId="6923"/>
    <cellStyle name="20% - Accent1 36 7" xfId="6924"/>
    <cellStyle name="20% - Accent1 36 8" xfId="6925"/>
    <cellStyle name="20% - Accent1 36 9" xfId="6926"/>
    <cellStyle name="20% - Accent1 37" xfId="6927"/>
    <cellStyle name="20% - Accent1 37 10" xfId="6928"/>
    <cellStyle name="20% - Accent1 37 11" xfId="6929"/>
    <cellStyle name="20% - Accent1 37 2" xfId="6930"/>
    <cellStyle name="20% - Accent1 37 3" xfId="6931"/>
    <cellStyle name="20% - Accent1 37 4" xfId="6932"/>
    <cellStyle name="20% - Accent1 37 5" xfId="6933"/>
    <cellStyle name="20% - Accent1 37 6" xfId="6934"/>
    <cellStyle name="20% - Accent1 37 7" xfId="6935"/>
    <cellStyle name="20% - Accent1 37 8" xfId="6936"/>
    <cellStyle name="20% - Accent1 37 9" xfId="6937"/>
    <cellStyle name="20% - Accent1 38" xfId="6938"/>
    <cellStyle name="20% - Accent1 38 10" xfId="6939"/>
    <cellStyle name="20% - Accent1 38 11" xfId="6940"/>
    <cellStyle name="20% - Accent1 38 2" xfId="6941"/>
    <cellStyle name="20% - Accent1 38 3" xfId="6942"/>
    <cellStyle name="20% - Accent1 38 4" xfId="6943"/>
    <cellStyle name="20% - Accent1 38 5" xfId="6944"/>
    <cellStyle name="20% - Accent1 38 6" xfId="6945"/>
    <cellStyle name="20% - Accent1 38 7" xfId="6946"/>
    <cellStyle name="20% - Accent1 38 8" xfId="6947"/>
    <cellStyle name="20% - Accent1 38 9" xfId="6948"/>
    <cellStyle name="20% - Accent1 39" xfId="6949"/>
    <cellStyle name="20% - Accent1 39 10" xfId="6950"/>
    <cellStyle name="20% - Accent1 39 11" xfId="6951"/>
    <cellStyle name="20% - Accent1 39 2" xfId="6952"/>
    <cellStyle name="20% - Accent1 39 3" xfId="6953"/>
    <cellStyle name="20% - Accent1 39 4" xfId="6954"/>
    <cellStyle name="20% - Accent1 39 5" xfId="6955"/>
    <cellStyle name="20% - Accent1 39 6" xfId="6956"/>
    <cellStyle name="20% - Accent1 39 7" xfId="6957"/>
    <cellStyle name="20% - Accent1 39 8" xfId="6958"/>
    <cellStyle name="20% - Accent1 39 9" xfId="6959"/>
    <cellStyle name="20% - Accent1 4" xfId="2913"/>
    <cellStyle name="20% - Accent1 4 10" xfId="2912"/>
    <cellStyle name="20% - Accent1 4 10 2" xfId="4150"/>
    <cellStyle name="20% - Accent1 4 11" xfId="2911"/>
    <cellStyle name="20% - Accent1 4 11 2" xfId="4151"/>
    <cellStyle name="20% - Accent1 4 12" xfId="4152"/>
    <cellStyle name="20% - Accent1 4 2" xfId="2910"/>
    <cellStyle name="20% - Accent1 4 2 2" xfId="4153"/>
    <cellStyle name="20% - Accent1 4 3" xfId="2909"/>
    <cellStyle name="20% - Accent1 4 3 2" xfId="4154"/>
    <cellStyle name="20% - Accent1 4 4" xfId="2908"/>
    <cellStyle name="20% - Accent1 4 4 2" xfId="4155"/>
    <cellStyle name="20% - Accent1 4 5" xfId="2907"/>
    <cellStyle name="20% - Accent1 4 5 2" xfId="4156"/>
    <cellStyle name="20% - Accent1 4 6" xfId="2906"/>
    <cellStyle name="20% - Accent1 4 6 2" xfId="4157"/>
    <cellStyle name="20% - Accent1 4 7" xfId="2905"/>
    <cellStyle name="20% - Accent1 4 7 2" xfId="4158"/>
    <cellStyle name="20% - Accent1 4 8" xfId="2904"/>
    <cellStyle name="20% - Accent1 4 8 2" xfId="4159"/>
    <cellStyle name="20% - Accent1 4 9" xfId="2903"/>
    <cellStyle name="20% - Accent1 4 9 2" xfId="4160"/>
    <cellStyle name="20% - Accent1 40" xfId="6960"/>
    <cellStyle name="20% - Accent1 40 10" xfId="6961"/>
    <cellStyle name="20% - Accent1 40 2" xfId="6962"/>
    <cellStyle name="20% - Accent1 40 3" xfId="6963"/>
    <cellStyle name="20% - Accent1 40 4" xfId="6964"/>
    <cellStyle name="20% - Accent1 40 5" xfId="6965"/>
    <cellStyle name="20% - Accent1 40 6" xfId="6966"/>
    <cellStyle name="20% - Accent1 40 7" xfId="6967"/>
    <cellStyle name="20% - Accent1 40 8" xfId="6968"/>
    <cellStyle name="20% - Accent1 40 9" xfId="6969"/>
    <cellStyle name="20% - Accent1 41" xfId="6970"/>
    <cellStyle name="20% - Accent1 42" xfId="6971"/>
    <cellStyle name="20% - Accent1 43" xfId="6972"/>
    <cellStyle name="20% - Accent1 44" xfId="6973"/>
    <cellStyle name="20% - Accent1 45" xfId="6974"/>
    <cellStyle name="20% - Accent1 46" xfId="6975"/>
    <cellStyle name="20% - Accent1 47" xfId="6976"/>
    <cellStyle name="20% - Accent1 48" xfId="6977"/>
    <cellStyle name="20% - Accent1 49" xfId="6978"/>
    <cellStyle name="20% - Accent1 5" xfId="2902"/>
    <cellStyle name="20% - Accent1 5 10" xfId="2901"/>
    <cellStyle name="20% - Accent1 5 10 2" xfId="4161"/>
    <cellStyle name="20% - Accent1 5 11" xfId="2900"/>
    <cellStyle name="20% - Accent1 5 11 2" xfId="4162"/>
    <cellStyle name="20% - Accent1 5 12" xfId="4163"/>
    <cellStyle name="20% - Accent1 5 2" xfId="2899"/>
    <cellStyle name="20% - Accent1 5 2 2" xfId="4164"/>
    <cellStyle name="20% - Accent1 5 3" xfId="2898"/>
    <cellStyle name="20% - Accent1 5 3 2" xfId="4165"/>
    <cellStyle name="20% - Accent1 5 4" xfId="2897"/>
    <cellStyle name="20% - Accent1 5 4 2" xfId="4166"/>
    <cellStyle name="20% - Accent1 5 5" xfId="2896"/>
    <cellStyle name="20% - Accent1 5 5 2" xfId="4167"/>
    <cellStyle name="20% - Accent1 5 6" xfId="2895"/>
    <cellStyle name="20% - Accent1 5 6 2" xfId="4168"/>
    <cellStyle name="20% - Accent1 5 7" xfId="2894"/>
    <cellStyle name="20% - Accent1 5 7 2" xfId="4169"/>
    <cellStyle name="20% - Accent1 5 8" xfId="2893"/>
    <cellStyle name="20% - Accent1 5 8 2" xfId="4170"/>
    <cellStyle name="20% - Accent1 5 9" xfId="2892"/>
    <cellStyle name="20% - Accent1 5 9 2" xfId="4171"/>
    <cellStyle name="20% - Accent1 50" xfId="19"/>
    <cellStyle name="20% - Accent1 6" xfId="2891"/>
    <cellStyle name="20% - Accent1 6 10" xfId="6979"/>
    <cellStyle name="20% - Accent1 6 11" xfId="6980"/>
    <cellStyle name="20% - Accent1 6 2" xfId="4172"/>
    <cellStyle name="20% - Accent1 6 3" xfId="6981"/>
    <cellStyle name="20% - Accent1 6 4" xfId="6982"/>
    <cellStyle name="20% - Accent1 6 5" xfId="6983"/>
    <cellStyle name="20% - Accent1 6 6" xfId="6984"/>
    <cellStyle name="20% - Accent1 6 7" xfId="6985"/>
    <cellStyle name="20% - Accent1 6 8" xfId="6986"/>
    <cellStyle name="20% - Accent1 6 9" xfId="6987"/>
    <cellStyle name="20% - Accent1 7" xfId="2890"/>
    <cellStyle name="20% - Accent1 7 10" xfId="6988"/>
    <cellStyle name="20% - Accent1 7 11" xfId="6989"/>
    <cellStyle name="20% - Accent1 7 2" xfId="4173"/>
    <cellStyle name="20% - Accent1 7 3" xfId="6990"/>
    <cellStyle name="20% - Accent1 7 4" xfId="6991"/>
    <cellStyle name="20% - Accent1 7 5" xfId="6992"/>
    <cellStyle name="20% - Accent1 7 6" xfId="6993"/>
    <cellStyle name="20% - Accent1 7 7" xfId="6994"/>
    <cellStyle name="20% - Accent1 7 8" xfId="6995"/>
    <cellStyle name="20% - Accent1 7 9" xfId="6996"/>
    <cellStyle name="20% - Accent1 8" xfId="2889"/>
    <cellStyle name="20% - Accent1 8 10" xfId="6997"/>
    <cellStyle name="20% - Accent1 8 11" xfId="6998"/>
    <cellStyle name="20% - Accent1 8 2" xfId="4174"/>
    <cellStyle name="20% - Accent1 8 3" xfId="6999"/>
    <cellStyle name="20% - Accent1 8 4" xfId="7000"/>
    <cellStyle name="20% - Accent1 8 5" xfId="7001"/>
    <cellStyle name="20% - Accent1 8 6" xfId="7002"/>
    <cellStyle name="20% - Accent1 8 7" xfId="7003"/>
    <cellStyle name="20% - Accent1 8 8" xfId="7004"/>
    <cellStyle name="20% - Accent1 8 9" xfId="7005"/>
    <cellStyle name="20% - Accent1 9" xfId="2888"/>
    <cellStyle name="20% - Accent1 9 10" xfId="7006"/>
    <cellStyle name="20% - Accent1 9 11" xfId="7007"/>
    <cellStyle name="20% - Accent1 9 2" xfId="4175"/>
    <cellStyle name="20% - Accent1 9 3" xfId="7008"/>
    <cellStyle name="20% - Accent1 9 4" xfId="7009"/>
    <cellStyle name="20% - Accent1 9 5" xfId="7010"/>
    <cellStyle name="20% - Accent1 9 6" xfId="7011"/>
    <cellStyle name="20% - Accent1 9 7" xfId="7012"/>
    <cellStyle name="20% - Accent1 9 8" xfId="7013"/>
    <cellStyle name="20% - Accent1 9 9" xfId="7014"/>
    <cellStyle name="20% - Accent2 10" xfId="2887"/>
    <cellStyle name="20% - Accent2 10 10" xfId="7015"/>
    <cellStyle name="20% - Accent2 10 11" xfId="7016"/>
    <cellStyle name="20% - Accent2 10 2" xfId="4176"/>
    <cellStyle name="20% - Accent2 10 3" xfId="7017"/>
    <cellStyle name="20% - Accent2 10 4" xfId="7018"/>
    <cellStyle name="20% - Accent2 10 5" xfId="7019"/>
    <cellStyle name="20% - Accent2 10 6" xfId="7020"/>
    <cellStyle name="20% - Accent2 10 7" xfId="7021"/>
    <cellStyle name="20% - Accent2 10 8" xfId="7022"/>
    <cellStyle name="20% - Accent2 10 9" xfId="7023"/>
    <cellStyle name="20% - Accent2 11" xfId="2886"/>
    <cellStyle name="20% - Accent2 11 10" xfId="7024"/>
    <cellStyle name="20% - Accent2 11 11" xfId="7025"/>
    <cellStyle name="20% - Accent2 11 2" xfId="4177"/>
    <cellStyle name="20% - Accent2 11 3" xfId="7026"/>
    <cellStyle name="20% - Accent2 11 4" xfId="7027"/>
    <cellStyle name="20% - Accent2 11 5" xfId="7028"/>
    <cellStyle name="20% - Accent2 11 6" xfId="7029"/>
    <cellStyle name="20% - Accent2 11 7" xfId="7030"/>
    <cellStyle name="20% - Accent2 11 8" xfId="7031"/>
    <cellStyle name="20% - Accent2 11 9" xfId="7032"/>
    <cellStyle name="20% - Accent2 12" xfId="2885"/>
    <cellStyle name="20% - Accent2 12 10" xfId="7033"/>
    <cellStyle name="20% - Accent2 12 11" xfId="7034"/>
    <cellStyle name="20% - Accent2 12 2" xfId="4178"/>
    <cellStyle name="20% - Accent2 12 3" xfId="7035"/>
    <cellStyle name="20% - Accent2 12 4" xfId="7036"/>
    <cellStyle name="20% - Accent2 12 5" xfId="7037"/>
    <cellStyle name="20% - Accent2 12 6" xfId="7038"/>
    <cellStyle name="20% - Accent2 12 7" xfId="7039"/>
    <cellStyle name="20% - Accent2 12 8" xfId="7040"/>
    <cellStyle name="20% - Accent2 12 9" xfId="7041"/>
    <cellStyle name="20% - Accent2 13" xfId="2884"/>
    <cellStyle name="20% - Accent2 13 10" xfId="7042"/>
    <cellStyle name="20% - Accent2 13 11" xfId="7043"/>
    <cellStyle name="20% - Accent2 13 2" xfId="4179"/>
    <cellStyle name="20% - Accent2 13 3" xfId="7044"/>
    <cellStyle name="20% - Accent2 13 4" xfId="7045"/>
    <cellStyle name="20% - Accent2 13 5" xfId="7046"/>
    <cellStyle name="20% - Accent2 13 6" xfId="7047"/>
    <cellStyle name="20% - Accent2 13 7" xfId="7048"/>
    <cellStyle name="20% - Accent2 13 8" xfId="7049"/>
    <cellStyle name="20% - Accent2 13 9" xfId="7050"/>
    <cellStyle name="20% - Accent2 14" xfId="2883"/>
    <cellStyle name="20% - Accent2 14 10" xfId="7051"/>
    <cellStyle name="20% - Accent2 14 11" xfId="7052"/>
    <cellStyle name="20% - Accent2 14 2" xfId="4180"/>
    <cellStyle name="20% - Accent2 14 3" xfId="7053"/>
    <cellStyle name="20% - Accent2 14 4" xfId="7054"/>
    <cellStyle name="20% - Accent2 14 5" xfId="7055"/>
    <cellStyle name="20% - Accent2 14 6" xfId="7056"/>
    <cellStyle name="20% - Accent2 14 7" xfId="7057"/>
    <cellStyle name="20% - Accent2 14 8" xfId="7058"/>
    <cellStyle name="20% - Accent2 14 9" xfId="7059"/>
    <cellStyle name="20% - Accent2 15" xfId="2882"/>
    <cellStyle name="20% - Accent2 15 10" xfId="7060"/>
    <cellStyle name="20% - Accent2 15 11" xfId="7061"/>
    <cellStyle name="20% - Accent2 15 2" xfId="4181"/>
    <cellStyle name="20% - Accent2 15 3" xfId="7062"/>
    <cellStyle name="20% - Accent2 15 4" xfId="7063"/>
    <cellStyle name="20% - Accent2 15 5" xfId="7064"/>
    <cellStyle name="20% - Accent2 15 6" xfId="7065"/>
    <cellStyle name="20% - Accent2 15 7" xfId="7066"/>
    <cellStyle name="20% - Accent2 15 8" xfId="7067"/>
    <cellStyle name="20% - Accent2 15 9" xfId="7068"/>
    <cellStyle name="20% - Accent2 16" xfId="7069"/>
    <cellStyle name="20% - Accent2 16 10" xfId="7070"/>
    <cellStyle name="20% - Accent2 16 11" xfId="7071"/>
    <cellStyle name="20% - Accent2 16 2" xfId="7072"/>
    <cellStyle name="20% - Accent2 16 3" xfId="7073"/>
    <cellStyle name="20% - Accent2 16 4" xfId="7074"/>
    <cellStyle name="20% - Accent2 16 5" xfId="7075"/>
    <cellStyle name="20% - Accent2 16 6" xfId="7076"/>
    <cellStyle name="20% - Accent2 16 7" xfId="7077"/>
    <cellStyle name="20% - Accent2 16 8" xfId="7078"/>
    <cellStyle name="20% - Accent2 16 9" xfId="7079"/>
    <cellStyle name="20% - Accent2 17" xfId="7080"/>
    <cellStyle name="20% - Accent2 17 10" xfId="7081"/>
    <cellStyle name="20% - Accent2 17 11" xfId="7082"/>
    <cellStyle name="20% - Accent2 17 2" xfId="7083"/>
    <cellStyle name="20% - Accent2 17 3" xfId="7084"/>
    <cellStyle name="20% - Accent2 17 4" xfId="7085"/>
    <cellStyle name="20% - Accent2 17 5" xfId="7086"/>
    <cellStyle name="20% - Accent2 17 6" xfId="7087"/>
    <cellStyle name="20% - Accent2 17 7" xfId="7088"/>
    <cellStyle name="20% - Accent2 17 8" xfId="7089"/>
    <cellStyle name="20% - Accent2 17 9" xfId="7090"/>
    <cellStyle name="20% - Accent2 18" xfId="7091"/>
    <cellStyle name="20% - Accent2 18 10" xfId="7092"/>
    <cellStyle name="20% - Accent2 18 11" xfId="7093"/>
    <cellStyle name="20% - Accent2 18 2" xfId="7094"/>
    <cellStyle name="20% - Accent2 18 3" xfId="7095"/>
    <cellStyle name="20% - Accent2 18 4" xfId="7096"/>
    <cellStyle name="20% - Accent2 18 5" xfId="7097"/>
    <cellStyle name="20% - Accent2 18 6" xfId="7098"/>
    <cellStyle name="20% - Accent2 18 7" xfId="7099"/>
    <cellStyle name="20% - Accent2 18 8" xfId="7100"/>
    <cellStyle name="20% - Accent2 18 9" xfId="7101"/>
    <cellStyle name="20% - Accent2 19" xfId="7102"/>
    <cellStyle name="20% - Accent2 19 10" xfId="7103"/>
    <cellStyle name="20% - Accent2 19 11" xfId="7104"/>
    <cellStyle name="20% - Accent2 19 2" xfId="7105"/>
    <cellStyle name="20% - Accent2 19 3" xfId="7106"/>
    <cellStyle name="20% - Accent2 19 4" xfId="7107"/>
    <cellStyle name="20% - Accent2 19 5" xfId="7108"/>
    <cellStyle name="20% - Accent2 19 6" xfId="7109"/>
    <cellStyle name="20% - Accent2 19 7" xfId="7110"/>
    <cellStyle name="20% - Accent2 19 8" xfId="7111"/>
    <cellStyle name="20% - Accent2 19 9" xfId="7112"/>
    <cellStyle name="20% - Accent2 2" xfId="23"/>
    <cellStyle name="20% - Accent2 2 10" xfId="2880"/>
    <cellStyle name="20% - Accent2 2 10 2" xfId="4182"/>
    <cellStyle name="20% - Accent2 2 11" xfId="2879"/>
    <cellStyle name="20% - Accent2 2 11 2" xfId="4183"/>
    <cellStyle name="20% - Accent2 2 12" xfId="2881"/>
    <cellStyle name="20% - Accent2 2 2" xfId="452"/>
    <cellStyle name="20% - Accent2 2 2 2" xfId="2878"/>
    <cellStyle name="20% - Accent2 2 3" xfId="2877"/>
    <cellStyle name="20% - Accent2 2 3 2" xfId="4184"/>
    <cellStyle name="20% - Accent2 2 4" xfId="2876"/>
    <cellStyle name="20% - Accent2 2 4 2" xfId="4185"/>
    <cellStyle name="20% - Accent2 2 5" xfId="2875"/>
    <cellStyle name="20% - Accent2 2 5 2" xfId="4186"/>
    <cellStyle name="20% - Accent2 2 6" xfId="2874"/>
    <cellStyle name="20% - Accent2 2 6 2" xfId="4187"/>
    <cellStyle name="20% - Accent2 2 7" xfId="2873"/>
    <cellStyle name="20% - Accent2 2 7 2" xfId="4188"/>
    <cellStyle name="20% - Accent2 2 8" xfId="2872"/>
    <cellStyle name="20% - Accent2 2 8 2" xfId="4189"/>
    <cellStyle name="20% - Accent2 2 9" xfId="2871"/>
    <cellStyle name="20% - Accent2 2 9 2" xfId="4190"/>
    <cellStyle name="20% - Accent2 20" xfId="7113"/>
    <cellStyle name="20% - Accent2 20 10" xfId="7114"/>
    <cellStyle name="20% - Accent2 20 11" xfId="7115"/>
    <cellStyle name="20% - Accent2 20 2" xfId="7116"/>
    <cellStyle name="20% - Accent2 20 3" xfId="7117"/>
    <cellStyle name="20% - Accent2 20 4" xfId="7118"/>
    <cellStyle name="20% - Accent2 20 5" xfId="7119"/>
    <cellStyle name="20% - Accent2 20 6" xfId="7120"/>
    <cellStyle name="20% - Accent2 20 7" xfId="7121"/>
    <cellStyle name="20% - Accent2 20 8" xfId="7122"/>
    <cellStyle name="20% - Accent2 20 9" xfId="7123"/>
    <cellStyle name="20% - Accent2 21" xfId="7124"/>
    <cellStyle name="20% - Accent2 21 10" xfId="7125"/>
    <cellStyle name="20% - Accent2 21 11" xfId="7126"/>
    <cellStyle name="20% - Accent2 21 2" xfId="7127"/>
    <cellStyle name="20% - Accent2 21 3" xfId="7128"/>
    <cellStyle name="20% - Accent2 21 4" xfId="7129"/>
    <cellStyle name="20% - Accent2 21 5" xfId="7130"/>
    <cellStyle name="20% - Accent2 21 6" xfId="7131"/>
    <cellStyle name="20% - Accent2 21 7" xfId="7132"/>
    <cellStyle name="20% - Accent2 21 8" xfId="7133"/>
    <cellStyle name="20% - Accent2 21 9" xfId="7134"/>
    <cellStyle name="20% - Accent2 22" xfId="7135"/>
    <cellStyle name="20% - Accent2 22 10" xfId="7136"/>
    <cellStyle name="20% - Accent2 22 11" xfId="7137"/>
    <cellStyle name="20% - Accent2 22 2" xfId="7138"/>
    <cellStyle name="20% - Accent2 22 3" xfId="7139"/>
    <cellStyle name="20% - Accent2 22 4" xfId="7140"/>
    <cellStyle name="20% - Accent2 22 5" xfId="7141"/>
    <cellStyle name="20% - Accent2 22 6" xfId="7142"/>
    <cellStyle name="20% - Accent2 22 7" xfId="7143"/>
    <cellStyle name="20% - Accent2 22 8" xfId="7144"/>
    <cellStyle name="20% - Accent2 22 9" xfId="7145"/>
    <cellStyle name="20% - Accent2 23" xfId="7146"/>
    <cellStyle name="20% - Accent2 23 10" xfId="7147"/>
    <cellStyle name="20% - Accent2 23 11" xfId="7148"/>
    <cellStyle name="20% - Accent2 23 2" xfId="7149"/>
    <cellStyle name="20% - Accent2 23 3" xfId="7150"/>
    <cellStyle name="20% - Accent2 23 4" xfId="7151"/>
    <cellStyle name="20% - Accent2 23 5" xfId="7152"/>
    <cellStyle name="20% - Accent2 23 6" xfId="7153"/>
    <cellStyle name="20% - Accent2 23 7" xfId="7154"/>
    <cellStyle name="20% - Accent2 23 8" xfId="7155"/>
    <cellStyle name="20% - Accent2 23 9" xfId="7156"/>
    <cellStyle name="20% - Accent2 24" xfId="7157"/>
    <cellStyle name="20% - Accent2 24 10" xfId="7158"/>
    <cellStyle name="20% - Accent2 24 11" xfId="7159"/>
    <cellStyle name="20% - Accent2 24 2" xfId="7160"/>
    <cellStyle name="20% - Accent2 24 3" xfId="7161"/>
    <cellStyle name="20% - Accent2 24 4" xfId="7162"/>
    <cellStyle name="20% - Accent2 24 5" xfId="7163"/>
    <cellStyle name="20% - Accent2 24 6" xfId="7164"/>
    <cellStyle name="20% - Accent2 24 7" xfId="7165"/>
    <cellStyle name="20% - Accent2 24 8" xfId="7166"/>
    <cellStyle name="20% - Accent2 24 9" xfId="7167"/>
    <cellStyle name="20% - Accent2 25" xfId="7168"/>
    <cellStyle name="20% - Accent2 25 10" xfId="7169"/>
    <cellStyle name="20% - Accent2 25 11" xfId="7170"/>
    <cellStyle name="20% - Accent2 25 2" xfId="7171"/>
    <cellStyle name="20% - Accent2 25 3" xfId="7172"/>
    <cellStyle name="20% - Accent2 25 4" xfId="7173"/>
    <cellStyle name="20% - Accent2 25 5" xfId="7174"/>
    <cellStyle name="20% - Accent2 25 6" xfId="7175"/>
    <cellStyle name="20% - Accent2 25 7" xfId="7176"/>
    <cellStyle name="20% - Accent2 25 8" xfId="7177"/>
    <cellStyle name="20% - Accent2 25 9" xfId="7178"/>
    <cellStyle name="20% - Accent2 26" xfId="7179"/>
    <cellStyle name="20% - Accent2 26 10" xfId="7180"/>
    <cellStyle name="20% - Accent2 26 11" xfId="7181"/>
    <cellStyle name="20% - Accent2 26 2" xfId="7182"/>
    <cellStyle name="20% - Accent2 26 3" xfId="7183"/>
    <cellStyle name="20% - Accent2 26 4" xfId="7184"/>
    <cellStyle name="20% - Accent2 26 5" xfId="7185"/>
    <cellStyle name="20% - Accent2 26 6" xfId="7186"/>
    <cellStyle name="20% - Accent2 26 7" xfId="7187"/>
    <cellStyle name="20% - Accent2 26 8" xfId="7188"/>
    <cellStyle name="20% - Accent2 26 9" xfId="7189"/>
    <cellStyle name="20% - Accent2 27" xfId="7190"/>
    <cellStyle name="20% - Accent2 27 10" xfId="7191"/>
    <cellStyle name="20% - Accent2 27 11" xfId="7192"/>
    <cellStyle name="20% - Accent2 27 2" xfId="7193"/>
    <cellStyle name="20% - Accent2 27 3" xfId="7194"/>
    <cellStyle name="20% - Accent2 27 4" xfId="7195"/>
    <cellStyle name="20% - Accent2 27 5" xfId="7196"/>
    <cellStyle name="20% - Accent2 27 6" xfId="7197"/>
    <cellStyle name="20% - Accent2 27 7" xfId="7198"/>
    <cellStyle name="20% - Accent2 27 8" xfId="7199"/>
    <cellStyle name="20% - Accent2 27 9" xfId="7200"/>
    <cellStyle name="20% - Accent2 28" xfId="7201"/>
    <cellStyle name="20% - Accent2 28 10" xfId="7202"/>
    <cellStyle name="20% - Accent2 28 11" xfId="7203"/>
    <cellStyle name="20% - Accent2 28 2" xfId="7204"/>
    <cellStyle name="20% - Accent2 28 3" xfId="7205"/>
    <cellStyle name="20% - Accent2 28 4" xfId="7206"/>
    <cellStyle name="20% - Accent2 28 5" xfId="7207"/>
    <cellStyle name="20% - Accent2 28 6" xfId="7208"/>
    <cellStyle name="20% - Accent2 28 7" xfId="7209"/>
    <cellStyle name="20% - Accent2 28 8" xfId="7210"/>
    <cellStyle name="20% - Accent2 28 9" xfId="7211"/>
    <cellStyle name="20% - Accent2 29" xfId="7212"/>
    <cellStyle name="20% - Accent2 29 10" xfId="7213"/>
    <cellStyle name="20% - Accent2 29 11" xfId="7214"/>
    <cellStyle name="20% - Accent2 29 2" xfId="7215"/>
    <cellStyle name="20% - Accent2 29 3" xfId="7216"/>
    <cellStyle name="20% - Accent2 29 4" xfId="7217"/>
    <cellStyle name="20% - Accent2 29 5" xfId="7218"/>
    <cellStyle name="20% - Accent2 29 6" xfId="7219"/>
    <cellStyle name="20% - Accent2 29 7" xfId="7220"/>
    <cellStyle name="20% - Accent2 29 8" xfId="7221"/>
    <cellStyle name="20% - Accent2 29 9" xfId="7222"/>
    <cellStyle name="20% - Accent2 3" xfId="24"/>
    <cellStyle name="20% - Accent2 3 10" xfId="2869"/>
    <cellStyle name="20% - Accent2 3 10 2" xfId="4191"/>
    <cellStyle name="20% - Accent2 3 11" xfId="2868"/>
    <cellStyle name="20% - Accent2 3 11 2" xfId="4192"/>
    <cellStyle name="20% - Accent2 3 12" xfId="2870"/>
    <cellStyle name="20% - Accent2 3 2" xfId="2867"/>
    <cellStyle name="20% - Accent2 3 2 2" xfId="4193"/>
    <cellStyle name="20% - Accent2 3 3" xfId="2866"/>
    <cellStyle name="20% - Accent2 3 3 2" xfId="4194"/>
    <cellStyle name="20% - Accent2 3 4" xfId="2865"/>
    <cellStyle name="20% - Accent2 3 4 2" xfId="4195"/>
    <cellStyle name="20% - Accent2 3 5" xfId="2864"/>
    <cellStyle name="20% - Accent2 3 5 2" xfId="4196"/>
    <cellStyle name="20% - Accent2 3 6" xfId="2863"/>
    <cellStyle name="20% - Accent2 3 6 2" xfId="4197"/>
    <cellStyle name="20% - Accent2 3 7" xfId="2862"/>
    <cellStyle name="20% - Accent2 3 7 2" xfId="4198"/>
    <cellStyle name="20% - Accent2 3 8" xfId="2861"/>
    <cellStyle name="20% - Accent2 3 8 2" xfId="4199"/>
    <cellStyle name="20% - Accent2 3 9" xfId="2860"/>
    <cellStyle name="20% - Accent2 3 9 2" xfId="4200"/>
    <cellStyle name="20% - Accent2 30" xfId="7223"/>
    <cellStyle name="20% - Accent2 30 10" xfId="7224"/>
    <cellStyle name="20% - Accent2 30 11" xfId="7225"/>
    <cellStyle name="20% - Accent2 30 2" xfId="7226"/>
    <cellStyle name="20% - Accent2 30 3" xfId="7227"/>
    <cellStyle name="20% - Accent2 30 4" xfId="7228"/>
    <cellStyle name="20% - Accent2 30 5" xfId="7229"/>
    <cellStyle name="20% - Accent2 30 6" xfId="7230"/>
    <cellStyle name="20% - Accent2 30 7" xfId="7231"/>
    <cellStyle name="20% - Accent2 30 8" xfId="7232"/>
    <cellStyle name="20% - Accent2 30 9" xfId="7233"/>
    <cellStyle name="20% - Accent2 31" xfId="7234"/>
    <cellStyle name="20% - Accent2 31 10" xfId="7235"/>
    <cellStyle name="20% - Accent2 31 11" xfId="7236"/>
    <cellStyle name="20% - Accent2 31 2" xfId="7237"/>
    <cellStyle name="20% - Accent2 31 3" xfId="7238"/>
    <cellStyle name="20% - Accent2 31 4" xfId="7239"/>
    <cellStyle name="20% - Accent2 31 5" xfId="7240"/>
    <cellStyle name="20% - Accent2 31 6" xfId="7241"/>
    <cellStyle name="20% - Accent2 31 7" xfId="7242"/>
    <cellStyle name="20% - Accent2 31 8" xfId="7243"/>
    <cellStyle name="20% - Accent2 31 9" xfId="7244"/>
    <cellStyle name="20% - Accent2 32" xfId="7245"/>
    <cellStyle name="20% - Accent2 32 10" xfId="7246"/>
    <cellStyle name="20% - Accent2 32 11" xfId="7247"/>
    <cellStyle name="20% - Accent2 32 2" xfId="7248"/>
    <cellStyle name="20% - Accent2 32 3" xfId="7249"/>
    <cellStyle name="20% - Accent2 32 4" xfId="7250"/>
    <cellStyle name="20% - Accent2 32 5" xfId="7251"/>
    <cellStyle name="20% - Accent2 32 6" xfId="7252"/>
    <cellStyle name="20% - Accent2 32 7" xfId="7253"/>
    <cellStyle name="20% - Accent2 32 8" xfId="7254"/>
    <cellStyle name="20% - Accent2 32 9" xfId="7255"/>
    <cellStyle name="20% - Accent2 33" xfId="7256"/>
    <cellStyle name="20% - Accent2 33 10" xfId="7257"/>
    <cellStyle name="20% - Accent2 33 11" xfId="7258"/>
    <cellStyle name="20% - Accent2 33 2" xfId="7259"/>
    <cellStyle name="20% - Accent2 33 3" xfId="7260"/>
    <cellStyle name="20% - Accent2 33 4" xfId="7261"/>
    <cellStyle name="20% - Accent2 33 5" xfId="7262"/>
    <cellStyle name="20% - Accent2 33 6" xfId="7263"/>
    <cellStyle name="20% - Accent2 33 7" xfId="7264"/>
    <cellStyle name="20% - Accent2 33 8" xfId="7265"/>
    <cellStyle name="20% - Accent2 33 9" xfId="7266"/>
    <cellStyle name="20% - Accent2 34" xfId="7267"/>
    <cellStyle name="20% - Accent2 34 10" xfId="7268"/>
    <cellStyle name="20% - Accent2 34 11" xfId="7269"/>
    <cellStyle name="20% - Accent2 34 2" xfId="7270"/>
    <cellStyle name="20% - Accent2 34 3" xfId="7271"/>
    <cellStyle name="20% - Accent2 34 4" xfId="7272"/>
    <cellStyle name="20% - Accent2 34 5" xfId="7273"/>
    <cellStyle name="20% - Accent2 34 6" xfId="7274"/>
    <cellStyle name="20% - Accent2 34 7" xfId="7275"/>
    <cellStyle name="20% - Accent2 34 8" xfId="7276"/>
    <cellStyle name="20% - Accent2 34 9" xfId="7277"/>
    <cellStyle name="20% - Accent2 35" xfId="7278"/>
    <cellStyle name="20% - Accent2 35 10" xfId="7279"/>
    <cellStyle name="20% - Accent2 35 11" xfId="7280"/>
    <cellStyle name="20% - Accent2 35 2" xfId="7281"/>
    <cellStyle name="20% - Accent2 35 3" xfId="7282"/>
    <cellStyle name="20% - Accent2 35 4" xfId="7283"/>
    <cellStyle name="20% - Accent2 35 5" xfId="7284"/>
    <cellStyle name="20% - Accent2 35 6" xfId="7285"/>
    <cellStyle name="20% - Accent2 35 7" xfId="7286"/>
    <cellStyle name="20% - Accent2 35 8" xfId="7287"/>
    <cellStyle name="20% - Accent2 35 9" xfId="7288"/>
    <cellStyle name="20% - Accent2 36" xfId="7289"/>
    <cellStyle name="20% - Accent2 36 10" xfId="7290"/>
    <cellStyle name="20% - Accent2 36 11" xfId="7291"/>
    <cellStyle name="20% - Accent2 36 2" xfId="7292"/>
    <cellStyle name="20% - Accent2 36 3" xfId="7293"/>
    <cellStyle name="20% - Accent2 36 4" xfId="7294"/>
    <cellStyle name="20% - Accent2 36 5" xfId="7295"/>
    <cellStyle name="20% - Accent2 36 6" xfId="7296"/>
    <cellStyle name="20% - Accent2 36 7" xfId="7297"/>
    <cellStyle name="20% - Accent2 36 8" xfId="7298"/>
    <cellStyle name="20% - Accent2 36 9" xfId="7299"/>
    <cellStyle name="20% - Accent2 37" xfId="7300"/>
    <cellStyle name="20% - Accent2 37 10" xfId="7301"/>
    <cellStyle name="20% - Accent2 37 11" xfId="7302"/>
    <cellStyle name="20% - Accent2 37 2" xfId="7303"/>
    <cellStyle name="20% - Accent2 37 3" xfId="7304"/>
    <cellStyle name="20% - Accent2 37 4" xfId="7305"/>
    <cellStyle name="20% - Accent2 37 5" xfId="7306"/>
    <cellStyle name="20% - Accent2 37 6" xfId="7307"/>
    <cellStyle name="20% - Accent2 37 7" xfId="7308"/>
    <cellStyle name="20% - Accent2 37 8" xfId="7309"/>
    <cellStyle name="20% - Accent2 37 9" xfId="7310"/>
    <cellStyle name="20% - Accent2 38" xfId="7311"/>
    <cellStyle name="20% - Accent2 38 10" xfId="7312"/>
    <cellStyle name="20% - Accent2 38 11" xfId="7313"/>
    <cellStyle name="20% - Accent2 38 2" xfId="7314"/>
    <cellStyle name="20% - Accent2 38 3" xfId="7315"/>
    <cellStyle name="20% - Accent2 38 4" xfId="7316"/>
    <cellStyle name="20% - Accent2 38 5" xfId="7317"/>
    <cellStyle name="20% - Accent2 38 6" xfId="7318"/>
    <cellStyle name="20% - Accent2 38 7" xfId="7319"/>
    <cellStyle name="20% - Accent2 38 8" xfId="7320"/>
    <cellStyle name="20% - Accent2 38 9" xfId="7321"/>
    <cellStyle name="20% - Accent2 39" xfId="7322"/>
    <cellStyle name="20% - Accent2 39 10" xfId="7323"/>
    <cellStyle name="20% - Accent2 39 11" xfId="7324"/>
    <cellStyle name="20% - Accent2 39 2" xfId="7325"/>
    <cellStyle name="20% - Accent2 39 3" xfId="7326"/>
    <cellStyle name="20% - Accent2 39 4" xfId="7327"/>
    <cellStyle name="20% - Accent2 39 5" xfId="7328"/>
    <cellStyle name="20% - Accent2 39 6" xfId="7329"/>
    <cellStyle name="20% - Accent2 39 7" xfId="7330"/>
    <cellStyle name="20% - Accent2 39 8" xfId="7331"/>
    <cellStyle name="20% - Accent2 39 9" xfId="7332"/>
    <cellStyle name="20% - Accent2 4" xfId="2859"/>
    <cellStyle name="20% - Accent2 4 10" xfId="2858"/>
    <cellStyle name="20% - Accent2 4 10 2" xfId="4201"/>
    <cellStyle name="20% - Accent2 4 11" xfId="2857"/>
    <cellStyle name="20% - Accent2 4 11 2" xfId="4202"/>
    <cellStyle name="20% - Accent2 4 12" xfId="4203"/>
    <cellStyle name="20% - Accent2 4 2" xfId="2856"/>
    <cellStyle name="20% - Accent2 4 2 2" xfId="4204"/>
    <cellStyle name="20% - Accent2 4 3" xfId="2855"/>
    <cellStyle name="20% - Accent2 4 3 2" xfId="4205"/>
    <cellStyle name="20% - Accent2 4 4" xfId="2854"/>
    <cellStyle name="20% - Accent2 4 4 2" xfId="4206"/>
    <cellStyle name="20% - Accent2 4 5" xfId="2853"/>
    <cellStyle name="20% - Accent2 4 5 2" xfId="4207"/>
    <cellStyle name="20% - Accent2 4 6" xfId="2852"/>
    <cellStyle name="20% - Accent2 4 6 2" xfId="4208"/>
    <cellStyle name="20% - Accent2 4 7" xfId="2851"/>
    <cellStyle name="20% - Accent2 4 7 2" xfId="4209"/>
    <cellStyle name="20% - Accent2 4 8" xfId="2850"/>
    <cellStyle name="20% - Accent2 4 8 2" xfId="4210"/>
    <cellStyle name="20% - Accent2 4 9" xfId="2849"/>
    <cellStyle name="20% - Accent2 4 9 2" xfId="4211"/>
    <cellStyle name="20% - Accent2 40" xfId="7333"/>
    <cellStyle name="20% - Accent2 40 10" xfId="7334"/>
    <cellStyle name="20% - Accent2 40 2" xfId="7335"/>
    <cellStyle name="20% - Accent2 40 3" xfId="7336"/>
    <cellStyle name="20% - Accent2 40 4" xfId="7337"/>
    <cellStyle name="20% - Accent2 40 5" xfId="7338"/>
    <cellStyle name="20% - Accent2 40 6" xfId="7339"/>
    <cellStyle name="20% - Accent2 40 7" xfId="7340"/>
    <cellStyle name="20% - Accent2 40 8" xfId="7341"/>
    <cellStyle name="20% - Accent2 40 9" xfId="7342"/>
    <cellStyle name="20% - Accent2 41" xfId="7343"/>
    <cellStyle name="20% - Accent2 42" xfId="7344"/>
    <cellStyle name="20% - Accent2 43" xfId="7345"/>
    <cellStyle name="20% - Accent2 44" xfId="7346"/>
    <cellStyle name="20% - Accent2 45" xfId="7347"/>
    <cellStyle name="20% - Accent2 46" xfId="7348"/>
    <cellStyle name="20% - Accent2 47" xfId="7349"/>
    <cellStyle name="20% - Accent2 48" xfId="7350"/>
    <cellStyle name="20% - Accent2 49" xfId="7351"/>
    <cellStyle name="20% - Accent2 5" xfId="2848"/>
    <cellStyle name="20% - Accent2 5 10" xfId="2847"/>
    <cellStyle name="20% - Accent2 5 10 2" xfId="4212"/>
    <cellStyle name="20% - Accent2 5 11" xfId="2846"/>
    <cellStyle name="20% - Accent2 5 11 2" xfId="4213"/>
    <cellStyle name="20% - Accent2 5 12" xfId="4214"/>
    <cellStyle name="20% - Accent2 5 2" xfId="2845"/>
    <cellStyle name="20% - Accent2 5 2 2" xfId="4215"/>
    <cellStyle name="20% - Accent2 5 3" xfId="2844"/>
    <cellStyle name="20% - Accent2 5 3 2" xfId="4216"/>
    <cellStyle name="20% - Accent2 5 4" xfId="2843"/>
    <cellStyle name="20% - Accent2 5 4 2" xfId="4217"/>
    <cellStyle name="20% - Accent2 5 5" xfId="2842"/>
    <cellStyle name="20% - Accent2 5 5 2" xfId="4218"/>
    <cellStyle name="20% - Accent2 5 6" xfId="2841"/>
    <cellStyle name="20% - Accent2 5 6 2" xfId="4219"/>
    <cellStyle name="20% - Accent2 5 7" xfId="2840"/>
    <cellStyle name="20% - Accent2 5 7 2" xfId="4220"/>
    <cellStyle name="20% - Accent2 5 8" xfId="2839"/>
    <cellStyle name="20% - Accent2 5 8 2" xfId="4221"/>
    <cellStyle name="20% - Accent2 5 9" xfId="2838"/>
    <cellStyle name="20% - Accent2 5 9 2" xfId="4222"/>
    <cellStyle name="20% - Accent2 50" xfId="22"/>
    <cellStyle name="20% - Accent2 6" xfId="2837"/>
    <cellStyle name="20% - Accent2 6 10" xfId="7352"/>
    <cellStyle name="20% - Accent2 6 11" xfId="7353"/>
    <cellStyle name="20% - Accent2 6 2" xfId="4223"/>
    <cellStyle name="20% - Accent2 6 3" xfId="7354"/>
    <cellStyle name="20% - Accent2 6 4" xfId="7355"/>
    <cellStyle name="20% - Accent2 6 5" xfId="7356"/>
    <cellStyle name="20% - Accent2 6 6" xfId="7357"/>
    <cellStyle name="20% - Accent2 6 7" xfId="7358"/>
    <cellStyle name="20% - Accent2 6 8" xfId="7359"/>
    <cellStyle name="20% - Accent2 6 9" xfId="7360"/>
    <cellStyle name="20% - Accent2 7" xfId="2836"/>
    <cellStyle name="20% - Accent2 7 10" xfId="7361"/>
    <cellStyle name="20% - Accent2 7 11" xfId="7362"/>
    <cellStyle name="20% - Accent2 7 2" xfId="4224"/>
    <cellStyle name="20% - Accent2 7 3" xfId="7363"/>
    <cellStyle name="20% - Accent2 7 4" xfId="7364"/>
    <cellStyle name="20% - Accent2 7 5" xfId="7365"/>
    <cellStyle name="20% - Accent2 7 6" xfId="7366"/>
    <cellStyle name="20% - Accent2 7 7" xfId="7367"/>
    <cellStyle name="20% - Accent2 7 8" xfId="7368"/>
    <cellStyle name="20% - Accent2 7 9" xfId="7369"/>
    <cellStyle name="20% - Accent2 8" xfId="2835"/>
    <cellStyle name="20% - Accent2 8 10" xfId="7370"/>
    <cellStyle name="20% - Accent2 8 11" xfId="7371"/>
    <cellStyle name="20% - Accent2 8 2" xfId="4225"/>
    <cellStyle name="20% - Accent2 8 3" xfId="7372"/>
    <cellStyle name="20% - Accent2 8 4" xfId="7373"/>
    <cellStyle name="20% - Accent2 8 5" xfId="7374"/>
    <cellStyle name="20% - Accent2 8 6" xfId="7375"/>
    <cellStyle name="20% - Accent2 8 7" xfId="7376"/>
    <cellStyle name="20% - Accent2 8 8" xfId="7377"/>
    <cellStyle name="20% - Accent2 8 9" xfId="7378"/>
    <cellStyle name="20% - Accent2 9" xfId="2834"/>
    <cellStyle name="20% - Accent2 9 10" xfId="7379"/>
    <cellStyle name="20% - Accent2 9 11" xfId="7380"/>
    <cellStyle name="20% - Accent2 9 2" xfId="4226"/>
    <cellStyle name="20% - Accent2 9 3" xfId="7381"/>
    <cellStyle name="20% - Accent2 9 4" xfId="7382"/>
    <cellStyle name="20% - Accent2 9 5" xfId="7383"/>
    <cellStyle name="20% - Accent2 9 6" xfId="7384"/>
    <cellStyle name="20% - Accent2 9 7" xfId="7385"/>
    <cellStyle name="20% - Accent2 9 8" xfId="7386"/>
    <cellStyle name="20% - Accent2 9 9" xfId="7387"/>
    <cellStyle name="20% - Accent3 10" xfId="2833"/>
    <cellStyle name="20% - Accent3 10 10" xfId="7388"/>
    <cellStyle name="20% - Accent3 10 11" xfId="7389"/>
    <cellStyle name="20% - Accent3 10 2" xfId="4227"/>
    <cellStyle name="20% - Accent3 10 3" xfId="7390"/>
    <cellStyle name="20% - Accent3 10 4" xfId="7391"/>
    <cellStyle name="20% - Accent3 10 5" xfId="7392"/>
    <cellStyle name="20% - Accent3 10 6" xfId="7393"/>
    <cellStyle name="20% - Accent3 10 7" xfId="7394"/>
    <cellStyle name="20% - Accent3 10 8" xfId="7395"/>
    <cellStyle name="20% - Accent3 10 9" xfId="7396"/>
    <cellStyle name="20% - Accent3 11" xfId="2832"/>
    <cellStyle name="20% - Accent3 11 10" xfId="7397"/>
    <cellStyle name="20% - Accent3 11 11" xfId="7398"/>
    <cellStyle name="20% - Accent3 11 2" xfId="4228"/>
    <cellStyle name="20% - Accent3 11 3" xfId="7399"/>
    <cellStyle name="20% - Accent3 11 4" xfId="7400"/>
    <cellStyle name="20% - Accent3 11 5" xfId="7401"/>
    <cellStyle name="20% - Accent3 11 6" xfId="7402"/>
    <cellStyle name="20% - Accent3 11 7" xfId="7403"/>
    <cellStyle name="20% - Accent3 11 8" xfId="7404"/>
    <cellStyle name="20% - Accent3 11 9" xfId="7405"/>
    <cellStyle name="20% - Accent3 12" xfId="2831"/>
    <cellStyle name="20% - Accent3 12 10" xfId="7406"/>
    <cellStyle name="20% - Accent3 12 11" xfId="7407"/>
    <cellStyle name="20% - Accent3 12 2" xfId="4229"/>
    <cellStyle name="20% - Accent3 12 3" xfId="7408"/>
    <cellStyle name="20% - Accent3 12 4" xfId="7409"/>
    <cellStyle name="20% - Accent3 12 5" xfId="7410"/>
    <cellStyle name="20% - Accent3 12 6" xfId="7411"/>
    <cellStyle name="20% - Accent3 12 7" xfId="7412"/>
    <cellStyle name="20% - Accent3 12 8" xfId="7413"/>
    <cellStyle name="20% - Accent3 12 9" xfId="7414"/>
    <cellStyle name="20% - Accent3 13" xfId="2830"/>
    <cellStyle name="20% - Accent3 13 10" xfId="7415"/>
    <cellStyle name="20% - Accent3 13 11" xfId="7416"/>
    <cellStyle name="20% - Accent3 13 2" xfId="4230"/>
    <cellStyle name="20% - Accent3 13 3" xfId="7417"/>
    <cellStyle name="20% - Accent3 13 4" xfId="7418"/>
    <cellStyle name="20% - Accent3 13 5" xfId="7419"/>
    <cellStyle name="20% - Accent3 13 6" xfId="7420"/>
    <cellStyle name="20% - Accent3 13 7" xfId="7421"/>
    <cellStyle name="20% - Accent3 13 8" xfId="7422"/>
    <cellStyle name="20% - Accent3 13 9" xfId="7423"/>
    <cellStyle name="20% - Accent3 14" xfId="2829"/>
    <cellStyle name="20% - Accent3 14 10" xfId="7424"/>
    <cellStyle name="20% - Accent3 14 11" xfId="7425"/>
    <cellStyle name="20% - Accent3 14 2" xfId="4231"/>
    <cellStyle name="20% - Accent3 14 3" xfId="7427"/>
    <cellStyle name="20% - Accent3 14 4" xfId="7428"/>
    <cellStyle name="20% - Accent3 14 5" xfId="7429"/>
    <cellStyle name="20% - Accent3 14 6" xfId="7430"/>
    <cellStyle name="20% - Accent3 14 7" xfId="7431"/>
    <cellStyle name="20% - Accent3 14 8" xfId="7432"/>
    <cellStyle name="20% - Accent3 14 9" xfId="7433"/>
    <cellStyle name="20% - Accent3 15" xfId="2828"/>
    <cellStyle name="20% - Accent3 15 10" xfId="7434"/>
    <cellStyle name="20% - Accent3 15 11" xfId="7435"/>
    <cellStyle name="20% - Accent3 15 2" xfId="4232"/>
    <cellStyle name="20% - Accent3 15 3" xfId="7436"/>
    <cellStyle name="20% - Accent3 15 4" xfId="7437"/>
    <cellStyle name="20% - Accent3 15 5" xfId="7438"/>
    <cellStyle name="20% - Accent3 15 6" xfId="7439"/>
    <cellStyle name="20% - Accent3 15 7" xfId="7440"/>
    <cellStyle name="20% - Accent3 15 8" xfId="7441"/>
    <cellStyle name="20% - Accent3 15 9" xfId="7442"/>
    <cellStyle name="20% - Accent3 16" xfId="7443"/>
    <cellStyle name="20% - Accent3 16 10" xfId="7444"/>
    <cellStyle name="20% - Accent3 16 11" xfId="7445"/>
    <cellStyle name="20% - Accent3 16 2" xfId="7446"/>
    <cellStyle name="20% - Accent3 16 3" xfId="7447"/>
    <cellStyle name="20% - Accent3 16 4" xfId="7448"/>
    <cellStyle name="20% - Accent3 16 5" xfId="7449"/>
    <cellStyle name="20% - Accent3 16 6" xfId="7450"/>
    <cellStyle name="20% - Accent3 16 7" xfId="7451"/>
    <cellStyle name="20% - Accent3 16 8" xfId="7452"/>
    <cellStyle name="20% - Accent3 16 9" xfId="7453"/>
    <cellStyle name="20% - Accent3 17" xfId="7454"/>
    <cellStyle name="20% - Accent3 17 10" xfId="7455"/>
    <cellStyle name="20% - Accent3 17 11" xfId="7456"/>
    <cellStyle name="20% - Accent3 17 2" xfId="7457"/>
    <cellStyle name="20% - Accent3 17 3" xfId="7458"/>
    <cellStyle name="20% - Accent3 17 4" xfId="7459"/>
    <cellStyle name="20% - Accent3 17 5" xfId="7460"/>
    <cellStyle name="20% - Accent3 17 6" xfId="7461"/>
    <cellStyle name="20% - Accent3 17 7" xfId="7462"/>
    <cellStyle name="20% - Accent3 17 8" xfId="7463"/>
    <cellStyle name="20% - Accent3 17 9" xfId="7464"/>
    <cellStyle name="20% - Accent3 18" xfId="7465"/>
    <cellStyle name="20% - Accent3 18 10" xfId="7466"/>
    <cellStyle name="20% - Accent3 18 11" xfId="7467"/>
    <cellStyle name="20% - Accent3 18 2" xfId="7468"/>
    <cellStyle name="20% - Accent3 18 3" xfId="7469"/>
    <cellStyle name="20% - Accent3 18 4" xfId="7470"/>
    <cellStyle name="20% - Accent3 18 5" xfId="7471"/>
    <cellStyle name="20% - Accent3 18 6" xfId="7472"/>
    <cellStyle name="20% - Accent3 18 7" xfId="7473"/>
    <cellStyle name="20% - Accent3 18 8" xfId="7474"/>
    <cellStyle name="20% - Accent3 18 9" xfId="7475"/>
    <cellStyle name="20% - Accent3 19" xfId="7476"/>
    <cellStyle name="20% - Accent3 19 10" xfId="7477"/>
    <cellStyle name="20% - Accent3 19 11" xfId="7478"/>
    <cellStyle name="20% - Accent3 19 2" xfId="7479"/>
    <cellStyle name="20% - Accent3 19 3" xfId="7480"/>
    <cellStyle name="20% - Accent3 19 4" xfId="7481"/>
    <cellStyle name="20% - Accent3 19 5" xfId="7482"/>
    <cellStyle name="20% - Accent3 19 6" xfId="7483"/>
    <cellStyle name="20% - Accent3 19 7" xfId="7484"/>
    <cellStyle name="20% - Accent3 19 8" xfId="7485"/>
    <cellStyle name="20% - Accent3 19 9" xfId="7486"/>
    <cellStyle name="20% - Accent3 2" xfId="26"/>
    <cellStyle name="20% - Accent3 2 10" xfId="2825"/>
    <cellStyle name="20% - Accent3 2 10 2" xfId="4233"/>
    <cellStyle name="20% - Accent3 2 11" xfId="2824"/>
    <cellStyle name="20% - Accent3 2 11 2" xfId="4234"/>
    <cellStyle name="20% - Accent3 2 12" xfId="2826"/>
    <cellStyle name="20% - Accent3 2 2" xfId="454"/>
    <cellStyle name="20% - Accent3 2 2 2" xfId="2823"/>
    <cellStyle name="20% - Accent3 2 3" xfId="2822"/>
    <cellStyle name="20% - Accent3 2 3 2" xfId="4235"/>
    <cellStyle name="20% - Accent3 2 4" xfId="2821"/>
    <cellStyle name="20% - Accent3 2 4 2" xfId="4236"/>
    <cellStyle name="20% - Accent3 2 5" xfId="2820"/>
    <cellStyle name="20% - Accent3 2 5 2" xfId="4237"/>
    <cellStyle name="20% - Accent3 2 6" xfId="2819"/>
    <cellStyle name="20% - Accent3 2 6 2" xfId="4238"/>
    <cellStyle name="20% - Accent3 2 7" xfId="2818"/>
    <cellStyle name="20% - Accent3 2 7 2" xfId="4239"/>
    <cellStyle name="20% - Accent3 2 8" xfId="2817"/>
    <cellStyle name="20% - Accent3 2 8 2" xfId="4240"/>
    <cellStyle name="20% - Accent3 2 9" xfId="2816"/>
    <cellStyle name="20% - Accent3 2 9 2" xfId="4241"/>
    <cellStyle name="20% - Accent3 20" xfId="7487"/>
    <cellStyle name="20% - Accent3 20 10" xfId="7488"/>
    <cellStyle name="20% - Accent3 20 11" xfId="7489"/>
    <cellStyle name="20% - Accent3 20 2" xfId="7490"/>
    <cellStyle name="20% - Accent3 20 3" xfId="7491"/>
    <cellStyle name="20% - Accent3 20 4" xfId="7492"/>
    <cellStyle name="20% - Accent3 20 5" xfId="7493"/>
    <cellStyle name="20% - Accent3 20 6" xfId="7494"/>
    <cellStyle name="20% - Accent3 20 7" xfId="7495"/>
    <cellStyle name="20% - Accent3 20 8" xfId="7496"/>
    <cellStyle name="20% - Accent3 20 9" xfId="7497"/>
    <cellStyle name="20% - Accent3 21" xfId="7498"/>
    <cellStyle name="20% - Accent3 21 10" xfId="7499"/>
    <cellStyle name="20% - Accent3 21 11" xfId="7500"/>
    <cellStyle name="20% - Accent3 21 2" xfId="7501"/>
    <cellStyle name="20% - Accent3 21 3" xfId="7502"/>
    <cellStyle name="20% - Accent3 21 4" xfId="7503"/>
    <cellStyle name="20% - Accent3 21 5" xfId="7504"/>
    <cellStyle name="20% - Accent3 21 6" xfId="7505"/>
    <cellStyle name="20% - Accent3 21 7" xfId="7506"/>
    <cellStyle name="20% - Accent3 21 8" xfId="7507"/>
    <cellStyle name="20% - Accent3 21 9" xfId="7508"/>
    <cellStyle name="20% - Accent3 22" xfId="7509"/>
    <cellStyle name="20% - Accent3 22 10" xfId="7510"/>
    <cellStyle name="20% - Accent3 22 11" xfId="7511"/>
    <cellStyle name="20% - Accent3 22 2" xfId="7512"/>
    <cellStyle name="20% - Accent3 22 3" xfId="7513"/>
    <cellStyle name="20% - Accent3 22 4" xfId="7514"/>
    <cellStyle name="20% - Accent3 22 5" xfId="7515"/>
    <cellStyle name="20% - Accent3 22 6" xfId="7516"/>
    <cellStyle name="20% - Accent3 22 7" xfId="7517"/>
    <cellStyle name="20% - Accent3 22 8" xfId="7518"/>
    <cellStyle name="20% - Accent3 22 9" xfId="7519"/>
    <cellStyle name="20% - Accent3 23" xfId="7520"/>
    <cellStyle name="20% - Accent3 23 10" xfId="7521"/>
    <cellStyle name="20% - Accent3 23 11" xfId="7522"/>
    <cellStyle name="20% - Accent3 23 2" xfId="7523"/>
    <cellStyle name="20% - Accent3 23 3" xfId="7524"/>
    <cellStyle name="20% - Accent3 23 4" xfId="7525"/>
    <cellStyle name="20% - Accent3 23 5" xfId="7526"/>
    <cellStyle name="20% - Accent3 23 6" xfId="7527"/>
    <cellStyle name="20% - Accent3 23 7" xfId="7528"/>
    <cellStyle name="20% - Accent3 23 8" xfId="7529"/>
    <cellStyle name="20% - Accent3 23 9" xfId="7530"/>
    <cellStyle name="20% - Accent3 24" xfId="7531"/>
    <cellStyle name="20% - Accent3 24 10" xfId="7532"/>
    <cellStyle name="20% - Accent3 24 11" xfId="7533"/>
    <cellStyle name="20% - Accent3 24 2" xfId="7534"/>
    <cellStyle name="20% - Accent3 24 3" xfId="7535"/>
    <cellStyle name="20% - Accent3 24 4" xfId="7536"/>
    <cellStyle name="20% - Accent3 24 5" xfId="7537"/>
    <cellStyle name="20% - Accent3 24 6" xfId="7538"/>
    <cellStyle name="20% - Accent3 24 7" xfId="7539"/>
    <cellStyle name="20% - Accent3 24 8" xfId="7540"/>
    <cellStyle name="20% - Accent3 24 9" xfId="7541"/>
    <cellStyle name="20% - Accent3 25" xfId="7542"/>
    <cellStyle name="20% - Accent3 25 10" xfId="7543"/>
    <cellStyle name="20% - Accent3 25 11" xfId="7544"/>
    <cellStyle name="20% - Accent3 25 2" xfId="7545"/>
    <cellStyle name="20% - Accent3 25 3" xfId="7546"/>
    <cellStyle name="20% - Accent3 25 4" xfId="7547"/>
    <cellStyle name="20% - Accent3 25 5" xfId="7548"/>
    <cellStyle name="20% - Accent3 25 6" xfId="7549"/>
    <cellStyle name="20% - Accent3 25 7" xfId="7550"/>
    <cellStyle name="20% - Accent3 25 8" xfId="7551"/>
    <cellStyle name="20% - Accent3 25 9" xfId="7552"/>
    <cellStyle name="20% - Accent3 26" xfId="7553"/>
    <cellStyle name="20% - Accent3 26 10" xfId="7554"/>
    <cellStyle name="20% - Accent3 26 11" xfId="7555"/>
    <cellStyle name="20% - Accent3 26 2" xfId="7556"/>
    <cellStyle name="20% - Accent3 26 3" xfId="7557"/>
    <cellStyle name="20% - Accent3 26 4" xfId="7558"/>
    <cellStyle name="20% - Accent3 26 5" xfId="7559"/>
    <cellStyle name="20% - Accent3 26 6" xfId="7560"/>
    <cellStyle name="20% - Accent3 26 7" xfId="7561"/>
    <cellStyle name="20% - Accent3 26 8" xfId="7562"/>
    <cellStyle name="20% - Accent3 26 9" xfId="7563"/>
    <cellStyle name="20% - Accent3 27" xfId="7564"/>
    <cellStyle name="20% - Accent3 27 10" xfId="7565"/>
    <cellStyle name="20% - Accent3 27 11" xfId="7566"/>
    <cellStyle name="20% - Accent3 27 2" xfId="7567"/>
    <cellStyle name="20% - Accent3 27 3" xfId="7568"/>
    <cellStyle name="20% - Accent3 27 4" xfId="7569"/>
    <cellStyle name="20% - Accent3 27 5" xfId="7570"/>
    <cellStyle name="20% - Accent3 27 6" xfId="7571"/>
    <cellStyle name="20% - Accent3 27 7" xfId="7572"/>
    <cellStyle name="20% - Accent3 27 8" xfId="7573"/>
    <cellStyle name="20% - Accent3 27 9" xfId="7574"/>
    <cellStyle name="20% - Accent3 28" xfId="7575"/>
    <cellStyle name="20% - Accent3 28 10" xfId="7576"/>
    <cellStyle name="20% - Accent3 28 11" xfId="7577"/>
    <cellStyle name="20% - Accent3 28 2" xfId="7578"/>
    <cellStyle name="20% - Accent3 28 3" xfId="7579"/>
    <cellStyle name="20% - Accent3 28 4" xfId="7580"/>
    <cellStyle name="20% - Accent3 28 5" xfId="7581"/>
    <cellStyle name="20% - Accent3 28 6" xfId="7582"/>
    <cellStyle name="20% - Accent3 28 7" xfId="7583"/>
    <cellStyle name="20% - Accent3 28 8" xfId="7584"/>
    <cellStyle name="20% - Accent3 28 9" xfId="7585"/>
    <cellStyle name="20% - Accent3 29" xfId="7586"/>
    <cellStyle name="20% - Accent3 29 10" xfId="7587"/>
    <cellStyle name="20% - Accent3 29 11" xfId="7588"/>
    <cellStyle name="20% - Accent3 29 2" xfId="7589"/>
    <cellStyle name="20% - Accent3 29 3" xfId="7590"/>
    <cellStyle name="20% - Accent3 29 4" xfId="7591"/>
    <cellStyle name="20% - Accent3 29 5" xfId="7592"/>
    <cellStyle name="20% - Accent3 29 6" xfId="7593"/>
    <cellStyle name="20% - Accent3 29 7" xfId="7594"/>
    <cellStyle name="20% - Accent3 29 8" xfId="7595"/>
    <cellStyle name="20% - Accent3 29 9" xfId="7596"/>
    <cellStyle name="20% - Accent3 3" xfId="27"/>
    <cellStyle name="20% - Accent3 3 10" xfId="2814"/>
    <cellStyle name="20% - Accent3 3 10 2" xfId="4242"/>
    <cellStyle name="20% - Accent3 3 11" xfId="2813"/>
    <cellStyle name="20% - Accent3 3 11 2" xfId="4243"/>
    <cellStyle name="20% - Accent3 3 12" xfId="2815"/>
    <cellStyle name="20% - Accent3 3 2" xfId="2812"/>
    <cellStyle name="20% - Accent3 3 2 2" xfId="4244"/>
    <cellStyle name="20% - Accent3 3 3" xfId="2811"/>
    <cellStyle name="20% - Accent3 3 3 2" xfId="4245"/>
    <cellStyle name="20% - Accent3 3 4" xfId="2810"/>
    <cellStyle name="20% - Accent3 3 4 2" xfId="4246"/>
    <cellStyle name="20% - Accent3 3 5" xfId="2809"/>
    <cellStyle name="20% - Accent3 3 5 2" xfId="4247"/>
    <cellStyle name="20% - Accent3 3 6" xfId="2808"/>
    <cellStyle name="20% - Accent3 3 6 2" xfId="4248"/>
    <cellStyle name="20% - Accent3 3 7" xfId="2807"/>
    <cellStyle name="20% - Accent3 3 7 2" xfId="4249"/>
    <cellStyle name="20% - Accent3 3 8" xfId="2806"/>
    <cellStyle name="20% - Accent3 3 8 2" xfId="4250"/>
    <cellStyle name="20% - Accent3 3 9" xfId="2805"/>
    <cellStyle name="20% - Accent3 3 9 2" xfId="4251"/>
    <cellStyle name="20% - Accent3 30" xfId="7597"/>
    <cellStyle name="20% - Accent3 30 10" xfId="7598"/>
    <cellStyle name="20% - Accent3 30 11" xfId="7599"/>
    <cellStyle name="20% - Accent3 30 2" xfId="7600"/>
    <cellStyle name="20% - Accent3 30 3" xfId="7601"/>
    <cellStyle name="20% - Accent3 30 4" xfId="7602"/>
    <cellStyle name="20% - Accent3 30 5" xfId="7603"/>
    <cellStyle name="20% - Accent3 30 6" xfId="7604"/>
    <cellStyle name="20% - Accent3 30 7" xfId="7605"/>
    <cellStyle name="20% - Accent3 30 8" xfId="7606"/>
    <cellStyle name="20% - Accent3 30 9" xfId="7607"/>
    <cellStyle name="20% - Accent3 31" xfId="7608"/>
    <cellStyle name="20% - Accent3 31 10" xfId="7609"/>
    <cellStyle name="20% - Accent3 31 11" xfId="7610"/>
    <cellStyle name="20% - Accent3 31 2" xfId="7611"/>
    <cellStyle name="20% - Accent3 31 3" xfId="7612"/>
    <cellStyle name="20% - Accent3 31 4" xfId="7613"/>
    <cellStyle name="20% - Accent3 31 5" xfId="7614"/>
    <cellStyle name="20% - Accent3 31 6" xfId="7615"/>
    <cellStyle name="20% - Accent3 31 7" xfId="7616"/>
    <cellStyle name="20% - Accent3 31 8" xfId="7617"/>
    <cellStyle name="20% - Accent3 31 9" xfId="7618"/>
    <cellStyle name="20% - Accent3 32" xfId="7619"/>
    <cellStyle name="20% - Accent3 32 10" xfId="7620"/>
    <cellStyle name="20% - Accent3 32 11" xfId="7621"/>
    <cellStyle name="20% - Accent3 32 2" xfId="7622"/>
    <cellStyle name="20% - Accent3 32 3" xfId="7623"/>
    <cellStyle name="20% - Accent3 32 4" xfId="7624"/>
    <cellStyle name="20% - Accent3 32 5" xfId="7625"/>
    <cellStyle name="20% - Accent3 32 6" xfId="7626"/>
    <cellStyle name="20% - Accent3 32 7" xfId="7627"/>
    <cellStyle name="20% - Accent3 32 8" xfId="7628"/>
    <cellStyle name="20% - Accent3 32 9" xfId="7629"/>
    <cellStyle name="20% - Accent3 33" xfId="7630"/>
    <cellStyle name="20% - Accent3 33 10" xfId="7631"/>
    <cellStyle name="20% - Accent3 33 11" xfId="7632"/>
    <cellStyle name="20% - Accent3 33 2" xfId="7633"/>
    <cellStyle name="20% - Accent3 33 3" xfId="7634"/>
    <cellStyle name="20% - Accent3 33 4" xfId="7635"/>
    <cellStyle name="20% - Accent3 33 5" xfId="7636"/>
    <cellStyle name="20% - Accent3 33 6" xfId="7637"/>
    <cellStyle name="20% - Accent3 33 7" xfId="7638"/>
    <cellStyle name="20% - Accent3 33 8" xfId="7639"/>
    <cellStyle name="20% - Accent3 33 9" xfId="7640"/>
    <cellStyle name="20% - Accent3 34" xfId="7641"/>
    <cellStyle name="20% - Accent3 34 10" xfId="7642"/>
    <cellStyle name="20% - Accent3 34 11" xfId="7643"/>
    <cellStyle name="20% - Accent3 34 2" xfId="7644"/>
    <cellStyle name="20% - Accent3 34 3" xfId="7645"/>
    <cellStyle name="20% - Accent3 34 4" xfId="7646"/>
    <cellStyle name="20% - Accent3 34 5" xfId="7647"/>
    <cellStyle name="20% - Accent3 34 6" xfId="7648"/>
    <cellStyle name="20% - Accent3 34 7" xfId="7649"/>
    <cellStyle name="20% - Accent3 34 8" xfId="7650"/>
    <cellStyle name="20% - Accent3 34 9" xfId="7651"/>
    <cellStyle name="20% - Accent3 35" xfId="7652"/>
    <cellStyle name="20% - Accent3 35 10" xfId="7653"/>
    <cellStyle name="20% - Accent3 35 11" xfId="7654"/>
    <cellStyle name="20% - Accent3 35 2" xfId="7655"/>
    <cellStyle name="20% - Accent3 35 3" xfId="7656"/>
    <cellStyle name="20% - Accent3 35 4" xfId="7657"/>
    <cellStyle name="20% - Accent3 35 5" xfId="7658"/>
    <cellStyle name="20% - Accent3 35 6" xfId="7659"/>
    <cellStyle name="20% - Accent3 35 7" xfId="7660"/>
    <cellStyle name="20% - Accent3 35 8" xfId="7661"/>
    <cellStyle name="20% - Accent3 35 9" xfId="7662"/>
    <cellStyle name="20% - Accent3 36" xfId="7663"/>
    <cellStyle name="20% - Accent3 36 10" xfId="7664"/>
    <cellStyle name="20% - Accent3 36 11" xfId="7665"/>
    <cellStyle name="20% - Accent3 36 2" xfId="7666"/>
    <cellStyle name="20% - Accent3 36 3" xfId="7667"/>
    <cellStyle name="20% - Accent3 36 4" xfId="7668"/>
    <cellStyle name="20% - Accent3 36 5" xfId="7669"/>
    <cellStyle name="20% - Accent3 36 6" xfId="7670"/>
    <cellStyle name="20% - Accent3 36 7" xfId="7671"/>
    <cellStyle name="20% - Accent3 36 8" xfId="7672"/>
    <cellStyle name="20% - Accent3 36 9" xfId="7673"/>
    <cellStyle name="20% - Accent3 37" xfId="7674"/>
    <cellStyle name="20% - Accent3 37 10" xfId="7675"/>
    <cellStyle name="20% - Accent3 37 11" xfId="7676"/>
    <cellStyle name="20% - Accent3 37 2" xfId="7677"/>
    <cellStyle name="20% - Accent3 37 3" xfId="7678"/>
    <cellStyle name="20% - Accent3 37 4" xfId="7679"/>
    <cellStyle name="20% - Accent3 37 5" xfId="7680"/>
    <cellStyle name="20% - Accent3 37 6" xfId="7681"/>
    <cellStyle name="20% - Accent3 37 7" xfId="7682"/>
    <cellStyle name="20% - Accent3 37 8" xfId="7683"/>
    <cellStyle name="20% - Accent3 37 9" xfId="7684"/>
    <cellStyle name="20% - Accent3 38" xfId="7685"/>
    <cellStyle name="20% - Accent3 38 10" xfId="7686"/>
    <cellStyle name="20% - Accent3 38 11" xfId="7687"/>
    <cellStyle name="20% - Accent3 38 2" xfId="7688"/>
    <cellStyle name="20% - Accent3 38 3" xfId="7689"/>
    <cellStyle name="20% - Accent3 38 4" xfId="7690"/>
    <cellStyle name="20% - Accent3 38 5" xfId="7691"/>
    <cellStyle name="20% - Accent3 38 6" xfId="7692"/>
    <cellStyle name="20% - Accent3 38 7" xfId="7693"/>
    <cellStyle name="20% - Accent3 38 8" xfId="7694"/>
    <cellStyle name="20% - Accent3 38 9" xfId="7695"/>
    <cellStyle name="20% - Accent3 39" xfId="7696"/>
    <cellStyle name="20% - Accent3 39 10" xfId="7697"/>
    <cellStyle name="20% - Accent3 39 11" xfId="7698"/>
    <cellStyle name="20% - Accent3 39 2" xfId="7699"/>
    <cellStyle name="20% - Accent3 39 3" xfId="7700"/>
    <cellStyle name="20% - Accent3 39 4" xfId="7701"/>
    <cellStyle name="20% - Accent3 39 5" xfId="7702"/>
    <cellStyle name="20% - Accent3 39 6" xfId="7703"/>
    <cellStyle name="20% - Accent3 39 7" xfId="7704"/>
    <cellStyle name="20% - Accent3 39 8" xfId="7705"/>
    <cellStyle name="20% - Accent3 39 9" xfId="7706"/>
    <cellStyle name="20% - Accent3 4" xfId="2804"/>
    <cellStyle name="20% - Accent3 4 10" xfId="2803"/>
    <cellStyle name="20% - Accent3 4 10 2" xfId="4252"/>
    <cellStyle name="20% - Accent3 4 11" xfId="2802"/>
    <cellStyle name="20% - Accent3 4 11 2" xfId="4253"/>
    <cellStyle name="20% - Accent3 4 12" xfId="4254"/>
    <cellStyle name="20% - Accent3 4 2" xfId="2801"/>
    <cellStyle name="20% - Accent3 4 2 2" xfId="4255"/>
    <cellStyle name="20% - Accent3 4 3" xfId="2800"/>
    <cellStyle name="20% - Accent3 4 3 2" xfId="4256"/>
    <cellStyle name="20% - Accent3 4 4" xfId="2799"/>
    <cellStyle name="20% - Accent3 4 4 2" xfId="4257"/>
    <cellStyle name="20% - Accent3 4 5" xfId="2798"/>
    <cellStyle name="20% - Accent3 4 5 2" xfId="4258"/>
    <cellStyle name="20% - Accent3 4 6" xfId="2797"/>
    <cellStyle name="20% - Accent3 4 6 2" xfId="4259"/>
    <cellStyle name="20% - Accent3 4 7" xfId="2796"/>
    <cellStyle name="20% - Accent3 4 7 2" xfId="4260"/>
    <cellStyle name="20% - Accent3 4 8" xfId="2795"/>
    <cellStyle name="20% - Accent3 4 8 2" xfId="4261"/>
    <cellStyle name="20% - Accent3 4 9" xfId="2794"/>
    <cellStyle name="20% - Accent3 4 9 2" xfId="4262"/>
    <cellStyle name="20% - Accent3 40" xfId="7707"/>
    <cellStyle name="20% - Accent3 40 10" xfId="7708"/>
    <cellStyle name="20% - Accent3 40 2" xfId="7709"/>
    <cellStyle name="20% - Accent3 40 3" xfId="7710"/>
    <cellStyle name="20% - Accent3 40 4" xfId="7711"/>
    <cellStyle name="20% - Accent3 40 5" xfId="7712"/>
    <cellStyle name="20% - Accent3 40 6" xfId="7713"/>
    <cellStyle name="20% - Accent3 40 7" xfId="7714"/>
    <cellStyle name="20% - Accent3 40 8" xfId="7715"/>
    <cellStyle name="20% - Accent3 40 9" xfId="7716"/>
    <cellStyle name="20% - Accent3 41" xfId="7717"/>
    <cellStyle name="20% - Accent3 42" xfId="7718"/>
    <cellStyle name="20% - Accent3 43" xfId="7719"/>
    <cellStyle name="20% - Accent3 44" xfId="7720"/>
    <cellStyle name="20% - Accent3 45" xfId="7721"/>
    <cellStyle name="20% - Accent3 46" xfId="7722"/>
    <cellStyle name="20% - Accent3 47" xfId="7723"/>
    <cellStyle name="20% - Accent3 48" xfId="7724"/>
    <cellStyle name="20% - Accent3 49" xfId="7725"/>
    <cellStyle name="20% - Accent3 5" xfId="2793"/>
    <cellStyle name="20% - Accent3 5 10" xfId="2792"/>
    <cellStyle name="20% - Accent3 5 10 2" xfId="4263"/>
    <cellStyle name="20% - Accent3 5 11" xfId="2791"/>
    <cellStyle name="20% - Accent3 5 11 2" xfId="4264"/>
    <cellStyle name="20% - Accent3 5 12" xfId="4265"/>
    <cellStyle name="20% - Accent3 5 2" xfId="2790"/>
    <cellStyle name="20% - Accent3 5 2 2" xfId="4266"/>
    <cellStyle name="20% - Accent3 5 3" xfId="2789"/>
    <cellStyle name="20% - Accent3 5 3 2" xfId="4267"/>
    <cellStyle name="20% - Accent3 5 4" xfId="2788"/>
    <cellStyle name="20% - Accent3 5 4 2" xfId="4268"/>
    <cellStyle name="20% - Accent3 5 5" xfId="2787"/>
    <cellStyle name="20% - Accent3 5 5 2" xfId="4269"/>
    <cellStyle name="20% - Accent3 5 6" xfId="2786"/>
    <cellStyle name="20% - Accent3 5 6 2" xfId="4270"/>
    <cellStyle name="20% - Accent3 5 7" xfId="2785"/>
    <cellStyle name="20% - Accent3 5 7 2" xfId="4271"/>
    <cellStyle name="20% - Accent3 5 8" xfId="2784"/>
    <cellStyle name="20% - Accent3 5 8 2" xfId="4272"/>
    <cellStyle name="20% - Accent3 5 9" xfId="2783"/>
    <cellStyle name="20% - Accent3 5 9 2" xfId="4273"/>
    <cellStyle name="20% - Accent3 50" xfId="25"/>
    <cellStyle name="20% - Accent3 6" xfId="2782"/>
    <cellStyle name="20% - Accent3 6 10" xfId="7726"/>
    <cellStyle name="20% - Accent3 6 11" xfId="7727"/>
    <cellStyle name="20% - Accent3 6 2" xfId="4274"/>
    <cellStyle name="20% - Accent3 6 3" xfId="7728"/>
    <cellStyle name="20% - Accent3 6 4" xfId="7729"/>
    <cellStyle name="20% - Accent3 6 5" xfId="7730"/>
    <cellStyle name="20% - Accent3 6 6" xfId="7731"/>
    <cellStyle name="20% - Accent3 6 7" xfId="7732"/>
    <cellStyle name="20% - Accent3 6 8" xfId="7733"/>
    <cellStyle name="20% - Accent3 6 9" xfId="7734"/>
    <cellStyle name="20% - Accent3 7" xfId="2781"/>
    <cellStyle name="20% - Accent3 7 10" xfId="7735"/>
    <cellStyle name="20% - Accent3 7 11" xfId="7736"/>
    <cellStyle name="20% - Accent3 7 2" xfId="4275"/>
    <cellStyle name="20% - Accent3 7 3" xfId="7737"/>
    <cellStyle name="20% - Accent3 7 4" xfId="7738"/>
    <cellStyle name="20% - Accent3 7 5" xfId="7739"/>
    <cellStyle name="20% - Accent3 7 6" xfId="7740"/>
    <cellStyle name="20% - Accent3 7 7" xfId="7741"/>
    <cellStyle name="20% - Accent3 7 8" xfId="7742"/>
    <cellStyle name="20% - Accent3 7 9" xfId="7743"/>
    <cellStyle name="20% - Accent3 8" xfId="2780"/>
    <cellStyle name="20% - Accent3 8 10" xfId="7744"/>
    <cellStyle name="20% - Accent3 8 11" xfId="7745"/>
    <cellStyle name="20% - Accent3 8 2" xfId="4276"/>
    <cellStyle name="20% - Accent3 8 3" xfId="7746"/>
    <cellStyle name="20% - Accent3 8 4" xfId="7747"/>
    <cellStyle name="20% - Accent3 8 5" xfId="7748"/>
    <cellStyle name="20% - Accent3 8 6" xfId="7749"/>
    <cellStyle name="20% - Accent3 8 7" xfId="7750"/>
    <cellStyle name="20% - Accent3 8 8" xfId="7751"/>
    <cellStyle name="20% - Accent3 8 9" xfId="7752"/>
    <cellStyle name="20% - Accent3 9" xfId="2779"/>
    <cellStyle name="20% - Accent3 9 10" xfId="7753"/>
    <cellStyle name="20% - Accent3 9 11" xfId="7754"/>
    <cellStyle name="20% - Accent3 9 2" xfId="4277"/>
    <cellStyle name="20% - Accent3 9 3" xfId="7755"/>
    <cellStyle name="20% - Accent3 9 4" xfId="7756"/>
    <cellStyle name="20% - Accent3 9 5" xfId="7757"/>
    <cellStyle name="20% - Accent3 9 6" xfId="7758"/>
    <cellStyle name="20% - Accent3 9 7" xfId="7759"/>
    <cellStyle name="20% - Accent3 9 8" xfId="7760"/>
    <cellStyle name="20% - Accent3 9 9" xfId="7761"/>
    <cellStyle name="20% - Accent4 10" xfId="2778"/>
    <cellStyle name="20% - Accent4 10 10" xfId="7762"/>
    <cellStyle name="20% - Accent4 10 11" xfId="7763"/>
    <cellStyle name="20% - Accent4 10 2" xfId="4278"/>
    <cellStyle name="20% - Accent4 10 3" xfId="7764"/>
    <cellStyle name="20% - Accent4 10 4" xfId="7765"/>
    <cellStyle name="20% - Accent4 10 5" xfId="7766"/>
    <cellStyle name="20% - Accent4 10 6" xfId="7767"/>
    <cellStyle name="20% - Accent4 10 7" xfId="7768"/>
    <cellStyle name="20% - Accent4 10 8" xfId="7769"/>
    <cellStyle name="20% - Accent4 10 9" xfId="7770"/>
    <cellStyle name="20% - Accent4 11" xfId="2777"/>
    <cellStyle name="20% - Accent4 11 10" xfId="7771"/>
    <cellStyle name="20% - Accent4 11 11" xfId="7772"/>
    <cellStyle name="20% - Accent4 11 2" xfId="4279"/>
    <cellStyle name="20% - Accent4 11 3" xfId="7773"/>
    <cellStyle name="20% - Accent4 11 4" xfId="7774"/>
    <cellStyle name="20% - Accent4 11 5" xfId="7775"/>
    <cellStyle name="20% - Accent4 11 6" xfId="7776"/>
    <cellStyle name="20% - Accent4 11 7" xfId="7777"/>
    <cellStyle name="20% - Accent4 11 8" xfId="7778"/>
    <cellStyle name="20% - Accent4 11 9" xfId="7779"/>
    <cellStyle name="20% - Accent4 12" xfId="2776"/>
    <cellStyle name="20% - Accent4 12 10" xfId="7780"/>
    <cellStyle name="20% - Accent4 12 11" xfId="7781"/>
    <cellStyle name="20% - Accent4 12 2" xfId="4280"/>
    <cellStyle name="20% - Accent4 12 3" xfId="7782"/>
    <cellStyle name="20% - Accent4 12 4" xfId="7783"/>
    <cellStyle name="20% - Accent4 12 5" xfId="7784"/>
    <cellStyle name="20% - Accent4 12 6" xfId="7785"/>
    <cellStyle name="20% - Accent4 12 7" xfId="7786"/>
    <cellStyle name="20% - Accent4 12 8" xfId="7787"/>
    <cellStyle name="20% - Accent4 12 9" xfId="7788"/>
    <cellStyle name="20% - Accent4 13" xfId="2775"/>
    <cellStyle name="20% - Accent4 13 10" xfId="7789"/>
    <cellStyle name="20% - Accent4 13 11" xfId="7790"/>
    <cellStyle name="20% - Accent4 13 2" xfId="4281"/>
    <cellStyle name="20% - Accent4 13 3" xfId="7791"/>
    <cellStyle name="20% - Accent4 13 4" xfId="7792"/>
    <cellStyle name="20% - Accent4 13 5" xfId="7793"/>
    <cellStyle name="20% - Accent4 13 6" xfId="7794"/>
    <cellStyle name="20% - Accent4 13 7" xfId="7795"/>
    <cellStyle name="20% - Accent4 13 8" xfId="7796"/>
    <cellStyle name="20% - Accent4 13 9" xfId="7797"/>
    <cellStyle name="20% - Accent4 14" xfId="2774"/>
    <cellStyle name="20% - Accent4 14 10" xfId="7798"/>
    <cellStyle name="20% - Accent4 14 11" xfId="7799"/>
    <cellStyle name="20% - Accent4 14 2" xfId="4282"/>
    <cellStyle name="20% - Accent4 14 3" xfId="7800"/>
    <cellStyle name="20% - Accent4 14 4" xfId="7801"/>
    <cellStyle name="20% - Accent4 14 5" xfId="7802"/>
    <cellStyle name="20% - Accent4 14 6" xfId="7803"/>
    <cellStyle name="20% - Accent4 14 7" xfId="7804"/>
    <cellStyle name="20% - Accent4 14 8" xfId="7805"/>
    <cellStyle name="20% - Accent4 14 9" xfId="7806"/>
    <cellStyle name="20% - Accent4 15" xfId="2773"/>
    <cellStyle name="20% - Accent4 15 10" xfId="7807"/>
    <cellStyle name="20% - Accent4 15 11" xfId="7808"/>
    <cellStyle name="20% - Accent4 15 2" xfId="4283"/>
    <cellStyle name="20% - Accent4 15 3" xfId="7809"/>
    <cellStyle name="20% - Accent4 15 4" xfId="7810"/>
    <cellStyle name="20% - Accent4 15 5" xfId="7811"/>
    <cellStyle name="20% - Accent4 15 6" xfId="7812"/>
    <cellStyle name="20% - Accent4 15 7" xfId="7813"/>
    <cellStyle name="20% - Accent4 15 8" xfId="7814"/>
    <cellStyle name="20% - Accent4 15 9" xfId="7815"/>
    <cellStyle name="20% - Accent4 16" xfId="7816"/>
    <cellStyle name="20% - Accent4 16 10" xfId="7817"/>
    <cellStyle name="20% - Accent4 16 11" xfId="7818"/>
    <cellStyle name="20% - Accent4 16 2" xfId="7819"/>
    <cellStyle name="20% - Accent4 16 3" xfId="7820"/>
    <cellStyle name="20% - Accent4 16 4" xfId="7821"/>
    <cellStyle name="20% - Accent4 16 5" xfId="7822"/>
    <cellStyle name="20% - Accent4 16 6" xfId="7823"/>
    <cellStyle name="20% - Accent4 16 7" xfId="7824"/>
    <cellStyle name="20% - Accent4 16 8" xfId="7825"/>
    <cellStyle name="20% - Accent4 16 9" xfId="7826"/>
    <cellStyle name="20% - Accent4 17" xfId="7827"/>
    <cellStyle name="20% - Accent4 17 10" xfId="7828"/>
    <cellStyle name="20% - Accent4 17 11" xfId="7829"/>
    <cellStyle name="20% - Accent4 17 2" xfId="7830"/>
    <cellStyle name="20% - Accent4 17 3" xfId="7831"/>
    <cellStyle name="20% - Accent4 17 4" xfId="7832"/>
    <cellStyle name="20% - Accent4 17 5" xfId="7833"/>
    <cellStyle name="20% - Accent4 17 6" xfId="7834"/>
    <cellStyle name="20% - Accent4 17 7" xfId="7835"/>
    <cellStyle name="20% - Accent4 17 8" xfId="7836"/>
    <cellStyle name="20% - Accent4 17 9" xfId="7837"/>
    <cellStyle name="20% - Accent4 18" xfId="7838"/>
    <cellStyle name="20% - Accent4 18 10" xfId="7839"/>
    <cellStyle name="20% - Accent4 18 11" xfId="7840"/>
    <cellStyle name="20% - Accent4 18 2" xfId="7841"/>
    <cellStyle name="20% - Accent4 18 3" xfId="7842"/>
    <cellStyle name="20% - Accent4 18 4" xfId="7843"/>
    <cellStyle name="20% - Accent4 18 5" xfId="7844"/>
    <cellStyle name="20% - Accent4 18 6" xfId="7845"/>
    <cellStyle name="20% - Accent4 18 7" xfId="7846"/>
    <cellStyle name="20% - Accent4 18 8" xfId="7847"/>
    <cellStyle name="20% - Accent4 18 9" xfId="7848"/>
    <cellStyle name="20% - Accent4 19" xfId="7849"/>
    <cellStyle name="20% - Accent4 19 10" xfId="7850"/>
    <cellStyle name="20% - Accent4 19 11" xfId="7851"/>
    <cellStyle name="20% - Accent4 19 2" xfId="7852"/>
    <cellStyle name="20% - Accent4 19 3" xfId="7853"/>
    <cellStyle name="20% - Accent4 19 4" xfId="7854"/>
    <cellStyle name="20% - Accent4 19 5" xfId="7855"/>
    <cellStyle name="20% - Accent4 19 6" xfId="7856"/>
    <cellStyle name="20% - Accent4 19 7" xfId="7857"/>
    <cellStyle name="20% - Accent4 19 8" xfId="7858"/>
    <cellStyle name="20% - Accent4 19 9" xfId="7859"/>
    <cellStyle name="20% - Accent4 2" xfId="29"/>
    <cellStyle name="20% - Accent4 2 10" xfId="2771"/>
    <cellStyle name="20% - Accent4 2 10 2" xfId="4284"/>
    <cellStyle name="20% - Accent4 2 11" xfId="2770"/>
    <cellStyle name="20% - Accent4 2 11 2" xfId="4285"/>
    <cellStyle name="20% - Accent4 2 12" xfId="2772"/>
    <cellStyle name="20% - Accent4 2 2" xfId="456"/>
    <cellStyle name="20% - Accent4 2 2 2" xfId="2769"/>
    <cellStyle name="20% - Accent4 2 3" xfId="2768"/>
    <cellStyle name="20% - Accent4 2 3 2" xfId="4286"/>
    <cellStyle name="20% - Accent4 2 4" xfId="2767"/>
    <cellStyle name="20% - Accent4 2 4 2" xfId="4287"/>
    <cellStyle name="20% - Accent4 2 5" xfId="2766"/>
    <cellStyle name="20% - Accent4 2 5 2" xfId="4288"/>
    <cellStyle name="20% - Accent4 2 6" xfId="2765"/>
    <cellStyle name="20% - Accent4 2 6 2" xfId="4289"/>
    <cellStyle name="20% - Accent4 2 7" xfId="2764"/>
    <cellStyle name="20% - Accent4 2 7 2" xfId="4290"/>
    <cellStyle name="20% - Accent4 2 8" xfId="2763"/>
    <cellStyle name="20% - Accent4 2 8 2" xfId="4291"/>
    <cellStyle name="20% - Accent4 2 9" xfId="2762"/>
    <cellStyle name="20% - Accent4 2 9 2" xfId="4292"/>
    <cellStyle name="20% - Accent4 20" xfId="7860"/>
    <cellStyle name="20% - Accent4 20 10" xfId="7861"/>
    <cellStyle name="20% - Accent4 20 11" xfId="7862"/>
    <cellStyle name="20% - Accent4 20 2" xfId="7863"/>
    <cellStyle name="20% - Accent4 20 3" xfId="7864"/>
    <cellStyle name="20% - Accent4 20 4" xfId="7865"/>
    <cellStyle name="20% - Accent4 20 5" xfId="7866"/>
    <cellStyle name="20% - Accent4 20 6" xfId="7867"/>
    <cellStyle name="20% - Accent4 20 7" xfId="7868"/>
    <cellStyle name="20% - Accent4 20 8" xfId="7869"/>
    <cellStyle name="20% - Accent4 20 9" xfId="7870"/>
    <cellStyle name="20% - Accent4 21" xfId="7871"/>
    <cellStyle name="20% - Accent4 21 10" xfId="7872"/>
    <cellStyle name="20% - Accent4 21 11" xfId="7873"/>
    <cellStyle name="20% - Accent4 21 2" xfId="7874"/>
    <cellStyle name="20% - Accent4 21 3" xfId="7875"/>
    <cellStyle name="20% - Accent4 21 4" xfId="7876"/>
    <cellStyle name="20% - Accent4 21 5" xfId="7877"/>
    <cellStyle name="20% - Accent4 21 6" xfId="7878"/>
    <cellStyle name="20% - Accent4 21 7" xfId="7879"/>
    <cellStyle name="20% - Accent4 21 8" xfId="7880"/>
    <cellStyle name="20% - Accent4 21 9" xfId="7881"/>
    <cellStyle name="20% - Accent4 22" xfId="7882"/>
    <cellStyle name="20% - Accent4 22 10" xfId="7883"/>
    <cellStyle name="20% - Accent4 22 11" xfId="7884"/>
    <cellStyle name="20% - Accent4 22 2" xfId="7885"/>
    <cellStyle name="20% - Accent4 22 3" xfId="7886"/>
    <cellStyle name="20% - Accent4 22 4" xfId="7887"/>
    <cellStyle name="20% - Accent4 22 5" xfId="7888"/>
    <cellStyle name="20% - Accent4 22 6" xfId="7889"/>
    <cellStyle name="20% - Accent4 22 7" xfId="7890"/>
    <cellStyle name="20% - Accent4 22 8" xfId="7891"/>
    <cellStyle name="20% - Accent4 22 9" xfId="7892"/>
    <cellStyle name="20% - Accent4 23" xfId="7893"/>
    <cellStyle name="20% - Accent4 23 10" xfId="7894"/>
    <cellStyle name="20% - Accent4 23 11" xfId="7895"/>
    <cellStyle name="20% - Accent4 23 2" xfId="7896"/>
    <cellStyle name="20% - Accent4 23 3" xfId="7897"/>
    <cellStyle name="20% - Accent4 23 4" xfId="7898"/>
    <cellStyle name="20% - Accent4 23 5" xfId="7899"/>
    <cellStyle name="20% - Accent4 23 6" xfId="7900"/>
    <cellStyle name="20% - Accent4 23 7" xfId="7901"/>
    <cellStyle name="20% - Accent4 23 8" xfId="7902"/>
    <cellStyle name="20% - Accent4 23 9" xfId="7903"/>
    <cellStyle name="20% - Accent4 24" xfId="7904"/>
    <cellStyle name="20% - Accent4 24 10" xfId="7905"/>
    <cellStyle name="20% - Accent4 24 11" xfId="7906"/>
    <cellStyle name="20% - Accent4 24 2" xfId="7907"/>
    <cellStyle name="20% - Accent4 24 3" xfId="7908"/>
    <cellStyle name="20% - Accent4 24 4" xfId="7909"/>
    <cellStyle name="20% - Accent4 24 5" xfId="7910"/>
    <cellStyle name="20% - Accent4 24 6" xfId="7911"/>
    <cellStyle name="20% - Accent4 24 7" xfId="7912"/>
    <cellStyle name="20% - Accent4 24 8" xfId="7913"/>
    <cellStyle name="20% - Accent4 24 9" xfId="7914"/>
    <cellStyle name="20% - Accent4 25" xfId="7915"/>
    <cellStyle name="20% - Accent4 25 10" xfId="7916"/>
    <cellStyle name="20% - Accent4 25 11" xfId="7917"/>
    <cellStyle name="20% - Accent4 25 2" xfId="7918"/>
    <cellStyle name="20% - Accent4 25 3" xfId="7919"/>
    <cellStyle name="20% - Accent4 25 4" xfId="7920"/>
    <cellStyle name="20% - Accent4 25 5" xfId="7921"/>
    <cellStyle name="20% - Accent4 25 6" xfId="7922"/>
    <cellStyle name="20% - Accent4 25 7" xfId="7923"/>
    <cellStyle name="20% - Accent4 25 8" xfId="7924"/>
    <cellStyle name="20% - Accent4 25 9" xfId="7925"/>
    <cellStyle name="20% - Accent4 26" xfId="7926"/>
    <cellStyle name="20% - Accent4 26 10" xfId="7927"/>
    <cellStyle name="20% - Accent4 26 11" xfId="7928"/>
    <cellStyle name="20% - Accent4 26 2" xfId="7929"/>
    <cellStyle name="20% - Accent4 26 3" xfId="7930"/>
    <cellStyle name="20% - Accent4 26 4" xfId="7931"/>
    <cellStyle name="20% - Accent4 26 5" xfId="7932"/>
    <cellStyle name="20% - Accent4 26 6" xfId="7933"/>
    <cellStyle name="20% - Accent4 26 7" xfId="7934"/>
    <cellStyle name="20% - Accent4 26 8" xfId="7935"/>
    <cellStyle name="20% - Accent4 26 9" xfId="7936"/>
    <cellStyle name="20% - Accent4 27" xfId="7937"/>
    <cellStyle name="20% - Accent4 27 10" xfId="7938"/>
    <cellStyle name="20% - Accent4 27 11" xfId="7939"/>
    <cellStyle name="20% - Accent4 27 2" xfId="7940"/>
    <cellStyle name="20% - Accent4 27 3" xfId="7941"/>
    <cellStyle name="20% - Accent4 27 4" xfId="7942"/>
    <cellStyle name="20% - Accent4 27 5" xfId="7943"/>
    <cellStyle name="20% - Accent4 27 6" xfId="7944"/>
    <cellStyle name="20% - Accent4 27 7" xfId="7945"/>
    <cellStyle name="20% - Accent4 27 8" xfId="7946"/>
    <cellStyle name="20% - Accent4 27 9" xfId="7947"/>
    <cellStyle name="20% - Accent4 28" xfId="7948"/>
    <cellStyle name="20% - Accent4 28 10" xfId="7949"/>
    <cellStyle name="20% - Accent4 28 11" xfId="7950"/>
    <cellStyle name="20% - Accent4 28 2" xfId="7951"/>
    <cellStyle name="20% - Accent4 28 3" xfId="7952"/>
    <cellStyle name="20% - Accent4 28 4" xfId="7953"/>
    <cellStyle name="20% - Accent4 28 5" xfId="7954"/>
    <cellStyle name="20% - Accent4 28 6" xfId="7955"/>
    <cellStyle name="20% - Accent4 28 7" xfId="7956"/>
    <cellStyle name="20% - Accent4 28 8" xfId="7957"/>
    <cellStyle name="20% - Accent4 28 9" xfId="7958"/>
    <cellStyle name="20% - Accent4 29" xfId="7959"/>
    <cellStyle name="20% - Accent4 29 10" xfId="7960"/>
    <cellStyle name="20% - Accent4 29 11" xfId="7961"/>
    <cellStyle name="20% - Accent4 29 2" xfId="7962"/>
    <cellStyle name="20% - Accent4 29 3" xfId="7963"/>
    <cellStyle name="20% - Accent4 29 4" xfId="7964"/>
    <cellStyle name="20% - Accent4 29 5" xfId="7965"/>
    <cellStyle name="20% - Accent4 29 6" xfId="7966"/>
    <cellStyle name="20% - Accent4 29 7" xfId="7967"/>
    <cellStyle name="20% - Accent4 29 8" xfId="7968"/>
    <cellStyle name="20% - Accent4 29 9" xfId="7969"/>
    <cellStyle name="20% - Accent4 3" xfId="30"/>
    <cellStyle name="20% - Accent4 3 10" xfId="2760"/>
    <cellStyle name="20% - Accent4 3 10 2" xfId="4293"/>
    <cellStyle name="20% - Accent4 3 11" xfId="2759"/>
    <cellStyle name="20% - Accent4 3 11 2" xfId="4294"/>
    <cellStyle name="20% - Accent4 3 12" xfId="2761"/>
    <cellStyle name="20% - Accent4 3 2" xfId="2758"/>
    <cellStyle name="20% - Accent4 3 2 2" xfId="4295"/>
    <cellStyle name="20% - Accent4 3 3" xfId="2757"/>
    <cellStyle name="20% - Accent4 3 3 2" xfId="4296"/>
    <cellStyle name="20% - Accent4 3 4" xfId="2756"/>
    <cellStyle name="20% - Accent4 3 4 2" xfId="4297"/>
    <cellStyle name="20% - Accent4 3 5" xfId="2755"/>
    <cellStyle name="20% - Accent4 3 5 2" xfId="4298"/>
    <cellStyle name="20% - Accent4 3 6" xfId="2754"/>
    <cellStyle name="20% - Accent4 3 6 2" xfId="4299"/>
    <cellStyle name="20% - Accent4 3 7" xfId="2753"/>
    <cellStyle name="20% - Accent4 3 7 2" xfId="4300"/>
    <cellStyle name="20% - Accent4 3 8" xfId="2752"/>
    <cellStyle name="20% - Accent4 3 8 2" xfId="4301"/>
    <cellStyle name="20% - Accent4 3 9" xfId="2751"/>
    <cellStyle name="20% - Accent4 3 9 2" xfId="4302"/>
    <cellStyle name="20% - Accent4 30" xfId="7970"/>
    <cellStyle name="20% - Accent4 30 10" xfId="7971"/>
    <cellStyle name="20% - Accent4 30 11" xfId="7972"/>
    <cellStyle name="20% - Accent4 30 2" xfId="7973"/>
    <cellStyle name="20% - Accent4 30 3" xfId="7974"/>
    <cellStyle name="20% - Accent4 30 4" xfId="7975"/>
    <cellStyle name="20% - Accent4 30 5" xfId="7976"/>
    <cellStyle name="20% - Accent4 30 6" xfId="7977"/>
    <cellStyle name="20% - Accent4 30 7" xfId="7978"/>
    <cellStyle name="20% - Accent4 30 8" xfId="7979"/>
    <cellStyle name="20% - Accent4 30 9" xfId="7980"/>
    <cellStyle name="20% - Accent4 31" xfId="7981"/>
    <cellStyle name="20% - Accent4 31 10" xfId="7982"/>
    <cellStyle name="20% - Accent4 31 11" xfId="7983"/>
    <cellStyle name="20% - Accent4 31 2" xfId="7984"/>
    <cellStyle name="20% - Accent4 31 3" xfId="7985"/>
    <cellStyle name="20% - Accent4 31 4" xfId="7986"/>
    <cellStyle name="20% - Accent4 31 5" xfId="7987"/>
    <cellStyle name="20% - Accent4 31 6" xfId="7988"/>
    <cellStyle name="20% - Accent4 31 7" xfId="7989"/>
    <cellStyle name="20% - Accent4 31 8" xfId="7990"/>
    <cellStyle name="20% - Accent4 31 9" xfId="7991"/>
    <cellStyle name="20% - Accent4 32" xfId="7992"/>
    <cellStyle name="20% - Accent4 32 10" xfId="7993"/>
    <cellStyle name="20% - Accent4 32 11" xfId="7994"/>
    <cellStyle name="20% - Accent4 32 2" xfId="7995"/>
    <cellStyle name="20% - Accent4 32 3" xfId="7996"/>
    <cellStyle name="20% - Accent4 32 4" xfId="7997"/>
    <cellStyle name="20% - Accent4 32 5" xfId="7998"/>
    <cellStyle name="20% - Accent4 32 6" xfId="7999"/>
    <cellStyle name="20% - Accent4 32 7" xfId="8000"/>
    <cellStyle name="20% - Accent4 32 8" xfId="8001"/>
    <cellStyle name="20% - Accent4 32 9" xfId="8002"/>
    <cellStyle name="20% - Accent4 33" xfId="8003"/>
    <cellStyle name="20% - Accent4 33 10" xfId="8004"/>
    <cellStyle name="20% - Accent4 33 11" xfId="8005"/>
    <cellStyle name="20% - Accent4 33 2" xfId="8006"/>
    <cellStyle name="20% - Accent4 33 3" xfId="8007"/>
    <cellStyle name="20% - Accent4 33 4" xfId="8008"/>
    <cellStyle name="20% - Accent4 33 5" xfId="8009"/>
    <cellStyle name="20% - Accent4 33 6" xfId="8010"/>
    <cellStyle name="20% - Accent4 33 7" xfId="8011"/>
    <cellStyle name="20% - Accent4 33 8" xfId="8012"/>
    <cellStyle name="20% - Accent4 33 9" xfId="8013"/>
    <cellStyle name="20% - Accent4 34" xfId="8014"/>
    <cellStyle name="20% - Accent4 34 10" xfId="8015"/>
    <cellStyle name="20% - Accent4 34 11" xfId="8016"/>
    <cellStyle name="20% - Accent4 34 2" xfId="8017"/>
    <cellStyle name="20% - Accent4 34 3" xfId="8018"/>
    <cellStyle name="20% - Accent4 34 4" xfId="8019"/>
    <cellStyle name="20% - Accent4 34 5" xfId="8020"/>
    <cellStyle name="20% - Accent4 34 6" xfId="8021"/>
    <cellStyle name="20% - Accent4 34 7" xfId="8022"/>
    <cellStyle name="20% - Accent4 34 8" xfId="8023"/>
    <cellStyle name="20% - Accent4 34 9" xfId="8024"/>
    <cellStyle name="20% - Accent4 35" xfId="8025"/>
    <cellStyle name="20% - Accent4 35 10" xfId="8026"/>
    <cellStyle name="20% - Accent4 35 11" xfId="8027"/>
    <cellStyle name="20% - Accent4 35 2" xfId="8028"/>
    <cellStyle name="20% - Accent4 35 3" xfId="8029"/>
    <cellStyle name="20% - Accent4 35 4" xfId="8030"/>
    <cellStyle name="20% - Accent4 35 5" xfId="8031"/>
    <cellStyle name="20% - Accent4 35 6" xfId="8032"/>
    <cellStyle name="20% - Accent4 35 7" xfId="8033"/>
    <cellStyle name="20% - Accent4 35 8" xfId="8034"/>
    <cellStyle name="20% - Accent4 35 9" xfId="8035"/>
    <cellStyle name="20% - Accent4 36" xfId="8036"/>
    <cellStyle name="20% - Accent4 36 10" xfId="8037"/>
    <cellStyle name="20% - Accent4 36 11" xfId="8038"/>
    <cellStyle name="20% - Accent4 36 2" xfId="8039"/>
    <cellStyle name="20% - Accent4 36 3" xfId="8040"/>
    <cellStyle name="20% - Accent4 36 4" xfId="8041"/>
    <cellStyle name="20% - Accent4 36 5" xfId="8042"/>
    <cellStyle name="20% - Accent4 36 6" xfId="8043"/>
    <cellStyle name="20% - Accent4 36 7" xfId="8044"/>
    <cellStyle name="20% - Accent4 36 8" xfId="8045"/>
    <cellStyle name="20% - Accent4 36 9" xfId="8046"/>
    <cellStyle name="20% - Accent4 37" xfId="8047"/>
    <cellStyle name="20% - Accent4 37 10" xfId="8048"/>
    <cellStyle name="20% - Accent4 37 11" xfId="8049"/>
    <cellStyle name="20% - Accent4 37 2" xfId="8050"/>
    <cellStyle name="20% - Accent4 37 3" xfId="8051"/>
    <cellStyle name="20% - Accent4 37 4" xfId="8052"/>
    <cellStyle name="20% - Accent4 37 5" xfId="8053"/>
    <cellStyle name="20% - Accent4 37 6" xfId="8054"/>
    <cellStyle name="20% - Accent4 37 7" xfId="8055"/>
    <cellStyle name="20% - Accent4 37 8" xfId="8056"/>
    <cellStyle name="20% - Accent4 37 9" xfId="8057"/>
    <cellStyle name="20% - Accent4 38" xfId="8058"/>
    <cellStyle name="20% - Accent4 38 10" xfId="8059"/>
    <cellStyle name="20% - Accent4 38 11" xfId="8060"/>
    <cellStyle name="20% - Accent4 38 2" xfId="8061"/>
    <cellStyle name="20% - Accent4 38 3" xfId="8062"/>
    <cellStyle name="20% - Accent4 38 4" xfId="8063"/>
    <cellStyle name="20% - Accent4 38 5" xfId="8064"/>
    <cellStyle name="20% - Accent4 38 6" xfId="8065"/>
    <cellStyle name="20% - Accent4 38 7" xfId="8066"/>
    <cellStyle name="20% - Accent4 38 8" xfId="8067"/>
    <cellStyle name="20% - Accent4 38 9" xfId="8068"/>
    <cellStyle name="20% - Accent4 39" xfId="8069"/>
    <cellStyle name="20% - Accent4 39 10" xfId="8070"/>
    <cellStyle name="20% - Accent4 39 11" xfId="8071"/>
    <cellStyle name="20% - Accent4 39 2" xfId="8072"/>
    <cellStyle name="20% - Accent4 39 3" xfId="8073"/>
    <cellStyle name="20% - Accent4 39 4" xfId="8074"/>
    <cellStyle name="20% - Accent4 39 5" xfId="8075"/>
    <cellStyle name="20% - Accent4 39 6" xfId="8076"/>
    <cellStyle name="20% - Accent4 39 7" xfId="8077"/>
    <cellStyle name="20% - Accent4 39 8" xfId="8078"/>
    <cellStyle name="20% - Accent4 39 9" xfId="8079"/>
    <cellStyle name="20% - Accent4 4" xfId="2750"/>
    <cellStyle name="20% - Accent4 4 10" xfId="2749"/>
    <cellStyle name="20% - Accent4 4 10 2" xfId="4303"/>
    <cellStyle name="20% - Accent4 4 11" xfId="2748"/>
    <cellStyle name="20% - Accent4 4 11 2" xfId="4304"/>
    <cellStyle name="20% - Accent4 4 12" xfId="4305"/>
    <cellStyle name="20% - Accent4 4 2" xfId="2747"/>
    <cellStyle name="20% - Accent4 4 2 2" xfId="4306"/>
    <cellStyle name="20% - Accent4 4 3" xfId="2746"/>
    <cellStyle name="20% - Accent4 4 3 2" xfId="4307"/>
    <cellStyle name="20% - Accent4 4 4" xfId="2745"/>
    <cellStyle name="20% - Accent4 4 4 2" xfId="4308"/>
    <cellStyle name="20% - Accent4 4 5" xfId="2744"/>
    <cellStyle name="20% - Accent4 4 5 2" xfId="4309"/>
    <cellStyle name="20% - Accent4 4 6" xfId="2743"/>
    <cellStyle name="20% - Accent4 4 6 2" xfId="4310"/>
    <cellStyle name="20% - Accent4 4 7" xfId="2742"/>
    <cellStyle name="20% - Accent4 4 7 2" xfId="4311"/>
    <cellStyle name="20% - Accent4 4 8" xfId="2741"/>
    <cellStyle name="20% - Accent4 4 8 2" xfId="4312"/>
    <cellStyle name="20% - Accent4 4 9" xfId="2740"/>
    <cellStyle name="20% - Accent4 4 9 2" xfId="4313"/>
    <cellStyle name="20% - Accent4 40" xfId="8080"/>
    <cellStyle name="20% - Accent4 40 10" xfId="8081"/>
    <cellStyle name="20% - Accent4 40 2" xfId="8082"/>
    <cellStyle name="20% - Accent4 40 3" xfId="8083"/>
    <cellStyle name="20% - Accent4 40 4" xfId="8084"/>
    <cellStyle name="20% - Accent4 40 5" xfId="8085"/>
    <cellStyle name="20% - Accent4 40 6" xfId="8086"/>
    <cellStyle name="20% - Accent4 40 7" xfId="8087"/>
    <cellStyle name="20% - Accent4 40 8" xfId="8088"/>
    <cellStyle name="20% - Accent4 40 9" xfId="8089"/>
    <cellStyle name="20% - Accent4 41" xfId="8090"/>
    <cellStyle name="20% - Accent4 42" xfId="8091"/>
    <cellStyle name="20% - Accent4 43" xfId="8092"/>
    <cellStyle name="20% - Accent4 44" xfId="8093"/>
    <cellStyle name="20% - Accent4 45" xfId="8094"/>
    <cellStyle name="20% - Accent4 46" xfId="8095"/>
    <cellStyle name="20% - Accent4 47" xfId="8096"/>
    <cellStyle name="20% - Accent4 48" xfId="8097"/>
    <cellStyle name="20% - Accent4 49" xfId="8098"/>
    <cellStyle name="20% - Accent4 5" xfId="2739"/>
    <cellStyle name="20% - Accent4 5 10" xfId="2738"/>
    <cellStyle name="20% - Accent4 5 10 2" xfId="4314"/>
    <cellStyle name="20% - Accent4 5 11" xfId="2737"/>
    <cellStyle name="20% - Accent4 5 11 2" xfId="4315"/>
    <cellStyle name="20% - Accent4 5 12" xfId="4316"/>
    <cellStyle name="20% - Accent4 5 2" xfId="2736"/>
    <cellStyle name="20% - Accent4 5 2 2" xfId="4317"/>
    <cellStyle name="20% - Accent4 5 3" xfId="2735"/>
    <cellStyle name="20% - Accent4 5 3 2" xfId="4318"/>
    <cellStyle name="20% - Accent4 5 4" xfId="2734"/>
    <cellStyle name="20% - Accent4 5 4 2" xfId="4319"/>
    <cellStyle name="20% - Accent4 5 5" xfId="2733"/>
    <cellStyle name="20% - Accent4 5 5 2" xfId="4320"/>
    <cellStyle name="20% - Accent4 5 6" xfId="2732"/>
    <cellStyle name="20% - Accent4 5 6 2" xfId="4321"/>
    <cellStyle name="20% - Accent4 5 7" xfId="2731"/>
    <cellStyle name="20% - Accent4 5 7 2" xfId="4322"/>
    <cellStyle name="20% - Accent4 5 8" xfId="2730"/>
    <cellStyle name="20% - Accent4 5 8 2" xfId="4323"/>
    <cellStyle name="20% - Accent4 5 9" xfId="2729"/>
    <cellStyle name="20% - Accent4 5 9 2" xfId="4324"/>
    <cellStyle name="20% - Accent4 50" xfId="28"/>
    <cellStyle name="20% - Accent4 6" xfId="2728"/>
    <cellStyle name="20% - Accent4 6 10" xfId="8099"/>
    <cellStyle name="20% - Accent4 6 11" xfId="8100"/>
    <cellStyle name="20% - Accent4 6 2" xfId="4325"/>
    <cellStyle name="20% - Accent4 6 3" xfId="8101"/>
    <cellStyle name="20% - Accent4 6 4" xfId="8102"/>
    <cellStyle name="20% - Accent4 6 5" xfId="8103"/>
    <cellStyle name="20% - Accent4 6 6" xfId="8104"/>
    <cellStyle name="20% - Accent4 6 7" xfId="8105"/>
    <cellStyle name="20% - Accent4 6 8" xfId="8106"/>
    <cellStyle name="20% - Accent4 6 9" xfId="8107"/>
    <cellStyle name="20% - Accent4 7" xfId="2727"/>
    <cellStyle name="20% - Accent4 7 10" xfId="8108"/>
    <cellStyle name="20% - Accent4 7 11" xfId="8109"/>
    <cellStyle name="20% - Accent4 7 2" xfId="4326"/>
    <cellStyle name="20% - Accent4 7 3" xfId="8110"/>
    <cellStyle name="20% - Accent4 7 4" xfId="8111"/>
    <cellStyle name="20% - Accent4 7 5" xfId="8112"/>
    <cellStyle name="20% - Accent4 7 6" xfId="8113"/>
    <cellStyle name="20% - Accent4 7 7" xfId="8114"/>
    <cellStyle name="20% - Accent4 7 8" xfId="8115"/>
    <cellStyle name="20% - Accent4 7 9" xfId="8116"/>
    <cellStyle name="20% - Accent4 8" xfId="2726"/>
    <cellStyle name="20% - Accent4 8 10" xfId="8117"/>
    <cellStyle name="20% - Accent4 8 11" xfId="8118"/>
    <cellStyle name="20% - Accent4 8 2" xfId="4327"/>
    <cellStyle name="20% - Accent4 8 3" xfId="8119"/>
    <cellStyle name="20% - Accent4 8 4" xfId="8120"/>
    <cellStyle name="20% - Accent4 8 5" xfId="8121"/>
    <cellStyle name="20% - Accent4 8 6" xfId="8122"/>
    <cellStyle name="20% - Accent4 8 7" xfId="8123"/>
    <cellStyle name="20% - Accent4 8 8" xfId="8124"/>
    <cellStyle name="20% - Accent4 8 9" xfId="8125"/>
    <cellStyle name="20% - Accent4 9" xfId="2725"/>
    <cellStyle name="20% - Accent4 9 10" xfId="8126"/>
    <cellStyle name="20% - Accent4 9 11" xfId="8127"/>
    <cellStyle name="20% - Accent4 9 2" xfId="4328"/>
    <cellStyle name="20% - Accent4 9 3" xfId="8128"/>
    <cellStyle name="20% - Accent4 9 4" xfId="8129"/>
    <cellStyle name="20% - Accent4 9 5" xfId="8130"/>
    <cellStyle name="20% - Accent4 9 6" xfId="8131"/>
    <cellStyle name="20% - Accent4 9 7" xfId="8132"/>
    <cellStyle name="20% - Accent4 9 8" xfId="8133"/>
    <cellStyle name="20% - Accent4 9 9" xfId="8134"/>
    <cellStyle name="20% - Accent5 10" xfId="2724"/>
    <cellStyle name="20% - Accent5 10 10" xfId="8135"/>
    <cellStyle name="20% - Accent5 10 11" xfId="8136"/>
    <cellStyle name="20% - Accent5 10 2" xfId="4329"/>
    <cellStyle name="20% - Accent5 10 3" xfId="8137"/>
    <cellStyle name="20% - Accent5 10 4" xfId="8138"/>
    <cellStyle name="20% - Accent5 10 5" xfId="8139"/>
    <cellStyle name="20% - Accent5 10 6" xfId="8140"/>
    <cellStyle name="20% - Accent5 10 7" xfId="8141"/>
    <cellStyle name="20% - Accent5 10 8" xfId="8142"/>
    <cellStyle name="20% - Accent5 10 9" xfId="8143"/>
    <cellStyle name="20% - Accent5 11" xfId="2723"/>
    <cellStyle name="20% - Accent5 11 10" xfId="8144"/>
    <cellStyle name="20% - Accent5 11 11" xfId="8145"/>
    <cellStyle name="20% - Accent5 11 2" xfId="4330"/>
    <cellStyle name="20% - Accent5 11 3" xfId="8146"/>
    <cellStyle name="20% - Accent5 11 4" xfId="8147"/>
    <cellStyle name="20% - Accent5 11 5" xfId="8148"/>
    <cellStyle name="20% - Accent5 11 6" xfId="8149"/>
    <cellStyle name="20% - Accent5 11 7" xfId="8150"/>
    <cellStyle name="20% - Accent5 11 8" xfId="8151"/>
    <cellStyle name="20% - Accent5 11 9" xfId="8152"/>
    <cellStyle name="20% - Accent5 12" xfId="2722"/>
    <cellStyle name="20% - Accent5 12 10" xfId="8153"/>
    <cellStyle name="20% - Accent5 12 11" xfId="8154"/>
    <cellStyle name="20% - Accent5 12 2" xfId="4331"/>
    <cellStyle name="20% - Accent5 12 3" xfId="8155"/>
    <cellStyle name="20% - Accent5 12 4" xfId="8156"/>
    <cellStyle name="20% - Accent5 12 5" xfId="8157"/>
    <cellStyle name="20% - Accent5 12 6" xfId="8158"/>
    <cellStyle name="20% - Accent5 12 7" xfId="8159"/>
    <cellStyle name="20% - Accent5 12 8" xfId="8160"/>
    <cellStyle name="20% - Accent5 12 9" xfId="8161"/>
    <cellStyle name="20% - Accent5 13" xfId="2721"/>
    <cellStyle name="20% - Accent5 13 10" xfId="8162"/>
    <cellStyle name="20% - Accent5 13 11" xfId="8163"/>
    <cellStyle name="20% - Accent5 13 2" xfId="4332"/>
    <cellStyle name="20% - Accent5 13 3" xfId="8164"/>
    <cellStyle name="20% - Accent5 13 4" xfId="8165"/>
    <cellStyle name="20% - Accent5 13 5" xfId="8166"/>
    <cellStyle name="20% - Accent5 13 6" xfId="8167"/>
    <cellStyle name="20% - Accent5 13 7" xfId="8168"/>
    <cellStyle name="20% - Accent5 13 8" xfId="8169"/>
    <cellStyle name="20% - Accent5 13 9" xfId="8170"/>
    <cellStyle name="20% - Accent5 14" xfId="2720"/>
    <cellStyle name="20% - Accent5 14 10" xfId="8171"/>
    <cellStyle name="20% - Accent5 14 11" xfId="8172"/>
    <cellStyle name="20% - Accent5 14 2" xfId="4333"/>
    <cellStyle name="20% - Accent5 14 3" xfId="8173"/>
    <cellStyle name="20% - Accent5 14 4" xfId="8174"/>
    <cellStyle name="20% - Accent5 14 5" xfId="8175"/>
    <cellStyle name="20% - Accent5 14 6" xfId="8176"/>
    <cellStyle name="20% - Accent5 14 7" xfId="8177"/>
    <cellStyle name="20% - Accent5 14 8" xfId="8178"/>
    <cellStyle name="20% - Accent5 14 9" xfId="8179"/>
    <cellStyle name="20% - Accent5 15" xfId="2719"/>
    <cellStyle name="20% - Accent5 15 10" xfId="8180"/>
    <cellStyle name="20% - Accent5 15 11" xfId="8181"/>
    <cellStyle name="20% - Accent5 15 2" xfId="4334"/>
    <cellStyle name="20% - Accent5 15 3" xfId="8182"/>
    <cellStyle name="20% - Accent5 15 4" xfId="8183"/>
    <cellStyle name="20% - Accent5 15 5" xfId="8184"/>
    <cellStyle name="20% - Accent5 15 6" xfId="8185"/>
    <cellStyle name="20% - Accent5 15 7" xfId="8186"/>
    <cellStyle name="20% - Accent5 15 8" xfId="8187"/>
    <cellStyle name="20% - Accent5 15 9" xfId="8188"/>
    <cellStyle name="20% - Accent5 16" xfId="8189"/>
    <cellStyle name="20% - Accent5 16 10" xfId="8190"/>
    <cellStyle name="20% - Accent5 16 11" xfId="8191"/>
    <cellStyle name="20% - Accent5 16 2" xfId="8192"/>
    <cellStyle name="20% - Accent5 16 3" xfId="8193"/>
    <cellStyle name="20% - Accent5 16 4" xfId="8194"/>
    <cellStyle name="20% - Accent5 16 5" xfId="8195"/>
    <cellStyle name="20% - Accent5 16 6" xfId="8196"/>
    <cellStyle name="20% - Accent5 16 7" xfId="8197"/>
    <cellStyle name="20% - Accent5 16 8" xfId="8198"/>
    <cellStyle name="20% - Accent5 16 9" xfId="8199"/>
    <cellStyle name="20% - Accent5 17" xfId="8200"/>
    <cellStyle name="20% - Accent5 17 10" xfId="8201"/>
    <cellStyle name="20% - Accent5 17 11" xfId="8202"/>
    <cellStyle name="20% - Accent5 17 2" xfId="8203"/>
    <cellStyle name="20% - Accent5 17 3" xfId="8204"/>
    <cellStyle name="20% - Accent5 17 4" xfId="8205"/>
    <cellStyle name="20% - Accent5 17 5" xfId="8206"/>
    <cellStyle name="20% - Accent5 17 6" xfId="8207"/>
    <cellStyle name="20% - Accent5 17 7" xfId="8208"/>
    <cellStyle name="20% - Accent5 17 8" xfId="8209"/>
    <cellStyle name="20% - Accent5 17 9" xfId="8210"/>
    <cellStyle name="20% - Accent5 18" xfId="8211"/>
    <cellStyle name="20% - Accent5 18 10" xfId="8212"/>
    <cellStyle name="20% - Accent5 18 11" xfId="8213"/>
    <cellStyle name="20% - Accent5 18 2" xfId="8214"/>
    <cellStyle name="20% - Accent5 18 3" xfId="8215"/>
    <cellStyle name="20% - Accent5 18 4" xfId="8216"/>
    <cellStyle name="20% - Accent5 18 5" xfId="8217"/>
    <cellStyle name="20% - Accent5 18 6" xfId="8218"/>
    <cellStyle name="20% - Accent5 18 7" xfId="8219"/>
    <cellStyle name="20% - Accent5 18 8" xfId="8220"/>
    <cellStyle name="20% - Accent5 18 9" xfId="8221"/>
    <cellStyle name="20% - Accent5 19" xfId="8222"/>
    <cellStyle name="20% - Accent5 19 10" xfId="8223"/>
    <cellStyle name="20% - Accent5 19 11" xfId="8224"/>
    <cellStyle name="20% - Accent5 19 2" xfId="8225"/>
    <cellStyle name="20% - Accent5 19 3" xfId="8226"/>
    <cellStyle name="20% - Accent5 19 4" xfId="8227"/>
    <cellStyle name="20% - Accent5 19 5" xfId="8228"/>
    <cellStyle name="20% - Accent5 19 6" xfId="8229"/>
    <cellStyle name="20% - Accent5 19 7" xfId="8230"/>
    <cellStyle name="20% - Accent5 19 8" xfId="8231"/>
    <cellStyle name="20% - Accent5 19 9" xfId="8232"/>
    <cellStyle name="20% - Accent5 2" xfId="32"/>
    <cellStyle name="20% - Accent5 2 10" xfId="2717"/>
    <cellStyle name="20% - Accent5 2 10 2" xfId="4335"/>
    <cellStyle name="20% - Accent5 2 11" xfId="2716"/>
    <cellStyle name="20% - Accent5 2 11 2" xfId="4336"/>
    <cellStyle name="20% - Accent5 2 12" xfId="2718"/>
    <cellStyle name="20% - Accent5 2 2" xfId="458"/>
    <cellStyle name="20% - Accent5 2 2 2" xfId="2715"/>
    <cellStyle name="20% - Accent5 2 3" xfId="2714"/>
    <cellStyle name="20% - Accent5 2 3 2" xfId="4337"/>
    <cellStyle name="20% - Accent5 2 4" xfId="2713"/>
    <cellStyle name="20% - Accent5 2 4 2" xfId="4338"/>
    <cellStyle name="20% - Accent5 2 5" xfId="2712"/>
    <cellStyle name="20% - Accent5 2 5 2" xfId="4339"/>
    <cellStyle name="20% - Accent5 2 6" xfId="2711"/>
    <cellStyle name="20% - Accent5 2 6 2" xfId="4340"/>
    <cellStyle name="20% - Accent5 2 7" xfId="2710"/>
    <cellStyle name="20% - Accent5 2 7 2" xfId="4341"/>
    <cellStyle name="20% - Accent5 2 8" xfId="2709"/>
    <cellStyle name="20% - Accent5 2 8 2" xfId="4342"/>
    <cellStyle name="20% - Accent5 2 9" xfId="2708"/>
    <cellStyle name="20% - Accent5 2 9 2" xfId="4343"/>
    <cellStyle name="20% - Accent5 20" xfId="8233"/>
    <cellStyle name="20% - Accent5 20 10" xfId="8234"/>
    <cellStyle name="20% - Accent5 20 11" xfId="8235"/>
    <cellStyle name="20% - Accent5 20 2" xfId="8236"/>
    <cellStyle name="20% - Accent5 20 3" xfId="8237"/>
    <cellStyle name="20% - Accent5 20 4" xfId="8238"/>
    <cellStyle name="20% - Accent5 20 5" xfId="8239"/>
    <cellStyle name="20% - Accent5 20 6" xfId="8240"/>
    <cellStyle name="20% - Accent5 20 7" xfId="8241"/>
    <cellStyle name="20% - Accent5 20 8" xfId="8242"/>
    <cellStyle name="20% - Accent5 20 9" xfId="8243"/>
    <cellStyle name="20% - Accent5 21" xfId="8244"/>
    <cellStyle name="20% - Accent5 21 10" xfId="8245"/>
    <cellStyle name="20% - Accent5 21 11" xfId="8246"/>
    <cellStyle name="20% - Accent5 21 2" xfId="8247"/>
    <cellStyle name="20% - Accent5 21 3" xfId="8248"/>
    <cellStyle name="20% - Accent5 21 4" xfId="8249"/>
    <cellStyle name="20% - Accent5 21 5" xfId="8250"/>
    <cellStyle name="20% - Accent5 21 6" xfId="8251"/>
    <cellStyle name="20% - Accent5 21 7" xfId="8252"/>
    <cellStyle name="20% - Accent5 21 8" xfId="8253"/>
    <cellStyle name="20% - Accent5 21 9" xfId="8254"/>
    <cellStyle name="20% - Accent5 22" xfId="8255"/>
    <cellStyle name="20% - Accent5 22 10" xfId="8256"/>
    <cellStyle name="20% - Accent5 22 11" xfId="8257"/>
    <cellStyle name="20% - Accent5 22 2" xfId="8258"/>
    <cellStyle name="20% - Accent5 22 3" xfId="8259"/>
    <cellStyle name="20% - Accent5 22 4" xfId="8260"/>
    <cellStyle name="20% - Accent5 22 5" xfId="8261"/>
    <cellStyle name="20% - Accent5 22 6" xfId="8262"/>
    <cellStyle name="20% - Accent5 22 7" xfId="8263"/>
    <cellStyle name="20% - Accent5 22 8" xfId="8264"/>
    <cellStyle name="20% - Accent5 22 9" xfId="8265"/>
    <cellStyle name="20% - Accent5 23" xfId="8266"/>
    <cellStyle name="20% - Accent5 23 10" xfId="8267"/>
    <cellStyle name="20% - Accent5 23 11" xfId="8268"/>
    <cellStyle name="20% - Accent5 23 2" xfId="8269"/>
    <cellStyle name="20% - Accent5 23 3" xfId="8270"/>
    <cellStyle name="20% - Accent5 23 4" xfId="8271"/>
    <cellStyle name="20% - Accent5 23 5" xfId="8272"/>
    <cellStyle name="20% - Accent5 23 6" xfId="8273"/>
    <cellStyle name="20% - Accent5 23 7" xfId="8274"/>
    <cellStyle name="20% - Accent5 23 8" xfId="8275"/>
    <cellStyle name="20% - Accent5 23 9" xfId="8276"/>
    <cellStyle name="20% - Accent5 24" xfId="8277"/>
    <cellStyle name="20% - Accent5 24 10" xfId="8278"/>
    <cellStyle name="20% - Accent5 24 11" xfId="8279"/>
    <cellStyle name="20% - Accent5 24 2" xfId="8280"/>
    <cellStyle name="20% - Accent5 24 3" xfId="8281"/>
    <cellStyle name="20% - Accent5 24 4" xfId="8282"/>
    <cellStyle name="20% - Accent5 24 5" xfId="8283"/>
    <cellStyle name="20% - Accent5 24 6" xfId="8284"/>
    <cellStyle name="20% - Accent5 24 7" xfId="8285"/>
    <cellStyle name="20% - Accent5 24 8" xfId="8286"/>
    <cellStyle name="20% - Accent5 24 9" xfId="8287"/>
    <cellStyle name="20% - Accent5 25" xfId="8288"/>
    <cellStyle name="20% - Accent5 25 10" xfId="8289"/>
    <cellStyle name="20% - Accent5 25 11" xfId="8290"/>
    <cellStyle name="20% - Accent5 25 2" xfId="8291"/>
    <cellStyle name="20% - Accent5 25 3" xfId="8292"/>
    <cellStyle name="20% - Accent5 25 4" xfId="8293"/>
    <cellStyle name="20% - Accent5 25 5" xfId="8294"/>
    <cellStyle name="20% - Accent5 25 6" xfId="8295"/>
    <cellStyle name="20% - Accent5 25 7" xfId="8296"/>
    <cellStyle name="20% - Accent5 25 8" xfId="8297"/>
    <cellStyle name="20% - Accent5 25 9" xfId="8298"/>
    <cellStyle name="20% - Accent5 26" xfId="8299"/>
    <cellStyle name="20% - Accent5 26 10" xfId="8300"/>
    <cellStyle name="20% - Accent5 26 11" xfId="8301"/>
    <cellStyle name="20% - Accent5 26 2" xfId="8302"/>
    <cellStyle name="20% - Accent5 26 3" xfId="8303"/>
    <cellStyle name="20% - Accent5 26 4" xfId="8304"/>
    <cellStyle name="20% - Accent5 26 5" xfId="8305"/>
    <cellStyle name="20% - Accent5 26 6" xfId="8306"/>
    <cellStyle name="20% - Accent5 26 7" xfId="8307"/>
    <cellStyle name="20% - Accent5 26 8" xfId="8308"/>
    <cellStyle name="20% - Accent5 26 9" xfId="8309"/>
    <cellStyle name="20% - Accent5 27" xfId="8310"/>
    <cellStyle name="20% - Accent5 27 10" xfId="8311"/>
    <cellStyle name="20% - Accent5 27 11" xfId="8312"/>
    <cellStyle name="20% - Accent5 27 2" xfId="8313"/>
    <cellStyle name="20% - Accent5 27 3" xfId="8314"/>
    <cellStyle name="20% - Accent5 27 4" xfId="8315"/>
    <cellStyle name="20% - Accent5 27 5" xfId="8316"/>
    <cellStyle name="20% - Accent5 27 6" xfId="8317"/>
    <cellStyle name="20% - Accent5 27 7" xfId="8318"/>
    <cellStyle name="20% - Accent5 27 8" xfId="8319"/>
    <cellStyle name="20% - Accent5 27 9" xfId="8320"/>
    <cellStyle name="20% - Accent5 28" xfId="8321"/>
    <cellStyle name="20% - Accent5 28 10" xfId="8322"/>
    <cellStyle name="20% - Accent5 28 11" xfId="8323"/>
    <cellStyle name="20% - Accent5 28 2" xfId="8324"/>
    <cellStyle name="20% - Accent5 28 3" xfId="8325"/>
    <cellStyle name="20% - Accent5 28 4" xfId="8326"/>
    <cellStyle name="20% - Accent5 28 5" xfId="8327"/>
    <cellStyle name="20% - Accent5 28 6" xfId="8328"/>
    <cellStyle name="20% - Accent5 28 7" xfId="8329"/>
    <cellStyle name="20% - Accent5 28 8" xfId="8330"/>
    <cellStyle name="20% - Accent5 28 9" xfId="8331"/>
    <cellStyle name="20% - Accent5 29" xfId="8332"/>
    <cellStyle name="20% - Accent5 29 10" xfId="8333"/>
    <cellStyle name="20% - Accent5 29 11" xfId="8334"/>
    <cellStyle name="20% - Accent5 29 2" xfId="8335"/>
    <cellStyle name="20% - Accent5 29 3" xfId="8336"/>
    <cellStyle name="20% - Accent5 29 4" xfId="8337"/>
    <cellStyle name="20% - Accent5 29 5" xfId="8338"/>
    <cellStyle name="20% - Accent5 29 6" xfId="8339"/>
    <cellStyle name="20% - Accent5 29 7" xfId="8340"/>
    <cellStyle name="20% - Accent5 29 8" xfId="8341"/>
    <cellStyle name="20% - Accent5 29 9" xfId="8342"/>
    <cellStyle name="20% - Accent5 3" xfId="33"/>
    <cellStyle name="20% - Accent5 3 10" xfId="2706"/>
    <cellStyle name="20% - Accent5 3 10 2" xfId="4344"/>
    <cellStyle name="20% - Accent5 3 11" xfId="2705"/>
    <cellStyle name="20% - Accent5 3 11 2" xfId="4345"/>
    <cellStyle name="20% - Accent5 3 12" xfId="2707"/>
    <cellStyle name="20% - Accent5 3 2" xfId="2704"/>
    <cellStyle name="20% - Accent5 3 2 2" xfId="4346"/>
    <cellStyle name="20% - Accent5 3 3" xfId="2703"/>
    <cellStyle name="20% - Accent5 3 3 2" xfId="4347"/>
    <cellStyle name="20% - Accent5 3 4" xfId="2702"/>
    <cellStyle name="20% - Accent5 3 4 2" xfId="4348"/>
    <cellStyle name="20% - Accent5 3 5" xfId="2701"/>
    <cellStyle name="20% - Accent5 3 5 2" xfId="4349"/>
    <cellStyle name="20% - Accent5 3 6" xfId="2700"/>
    <cellStyle name="20% - Accent5 3 6 2" xfId="4350"/>
    <cellStyle name="20% - Accent5 3 7" xfId="2699"/>
    <cellStyle name="20% - Accent5 3 7 2" xfId="4351"/>
    <cellStyle name="20% - Accent5 3 8" xfId="2698"/>
    <cellStyle name="20% - Accent5 3 8 2" xfId="4352"/>
    <cellStyle name="20% - Accent5 3 9" xfId="2697"/>
    <cellStyle name="20% - Accent5 3 9 2" xfId="4353"/>
    <cellStyle name="20% - Accent5 30" xfId="8343"/>
    <cellStyle name="20% - Accent5 30 10" xfId="8344"/>
    <cellStyle name="20% - Accent5 30 11" xfId="8345"/>
    <cellStyle name="20% - Accent5 30 2" xfId="8346"/>
    <cellStyle name="20% - Accent5 30 3" xfId="8347"/>
    <cellStyle name="20% - Accent5 30 4" xfId="8348"/>
    <cellStyle name="20% - Accent5 30 5" xfId="8349"/>
    <cellStyle name="20% - Accent5 30 6" xfId="8350"/>
    <cellStyle name="20% - Accent5 30 7" xfId="8351"/>
    <cellStyle name="20% - Accent5 30 8" xfId="8352"/>
    <cellStyle name="20% - Accent5 30 9" xfId="8353"/>
    <cellStyle name="20% - Accent5 31" xfId="8354"/>
    <cellStyle name="20% - Accent5 31 10" xfId="8355"/>
    <cellStyle name="20% - Accent5 31 11" xfId="8356"/>
    <cellStyle name="20% - Accent5 31 2" xfId="8357"/>
    <cellStyle name="20% - Accent5 31 3" xfId="8358"/>
    <cellStyle name="20% - Accent5 31 4" xfId="8359"/>
    <cellStyle name="20% - Accent5 31 5" xfId="8360"/>
    <cellStyle name="20% - Accent5 31 6" xfId="8361"/>
    <cellStyle name="20% - Accent5 31 7" xfId="8362"/>
    <cellStyle name="20% - Accent5 31 8" xfId="8363"/>
    <cellStyle name="20% - Accent5 31 9" xfId="8364"/>
    <cellStyle name="20% - Accent5 32" xfId="8365"/>
    <cellStyle name="20% - Accent5 32 10" xfId="8366"/>
    <cellStyle name="20% - Accent5 32 11" xfId="8367"/>
    <cellStyle name="20% - Accent5 32 2" xfId="8368"/>
    <cellStyle name="20% - Accent5 32 3" xfId="8369"/>
    <cellStyle name="20% - Accent5 32 4" xfId="8370"/>
    <cellStyle name="20% - Accent5 32 5" xfId="8371"/>
    <cellStyle name="20% - Accent5 32 6" xfId="8372"/>
    <cellStyle name="20% - Accent5 32 7" xfId="8373"/>
    <cellStyle name="20% - Accent5 32 8" xfId="8374"/>
    <cellStyle name="20% - Accent5 32 9" xfId="8375"/>
    <cellStyle name="20% - Accent5 33" xfId="8376"/>
    <cellStyle name="20% - Accent5 33 10" xfId="8377"/>
    <cellStyle name="20% - Accent5 33 11" xfId="8378"/>
    <cellStyle name="20% - Accent5 33 2" xfId="8379"/>
    <cellStyle name="20% - Accent5 33 3" xfId="8380"/>
    <cellStyle name="20% - Accent5 33 4" xfId="8381"/>
    <cellStyle name="20% - Accent5 33 5" xfId="8382"/>
    <cellStyle name="20% - Accent5 33 6" xfId="8383"/>
    <cellStyle name="20% - Accent5 33 7" xfId="8384"/>
    <cellStyle name="20% - Accent5 33 8" xfId="8385"/>
    <cellStyle name="20% - Accent5 33 9" xfId="8386"/>
    <cellStyle name="20% - Accent5 34" xfId="8387"/>
    <cellStyle name="20% - Accent5 34 10" xfId="8388"/>
    <cellStyle name="20% - Accent5 34 11" xfId="8389"/>
    <cellStyle name="20% - Accent5 34 2" xfId="8390"/>
    <cellStyle name="20% - Accent5 34 3" xfId="8391"/>
    <cellStyle name="20% - Accent5 34 4" xfId="8392"/>
    <cellStyle name="20% - Accent5 34 5" xfId="8393"/>
    <cellStyle name="20% - Accent5 34 6" xfId="8394"/>
    <cellStyle name="20% - Accent5 34 7" xfId="8395"/>
    <cellStyle name="20% - Accent5 34 8" xfId="8396"/>
    <cellStyle name="20% - Accent5 34 9" xfId="8397"/>
    <cellStyle name="20% - Accent5 35" xfId="8398"/>
    <cellStyle name="20% - Accent5 35 10" xfId="8399"/>
    <cellStyle name="20% - Accent5 35 11" xfId="8400"/>
    <cellStyle name="20% - Accent5 35 2" xfId="8401"/>
    <cellStyle name="20% - Accent5 35 3" xfId="8402"/>
    <cellStyle name="20% - Accent5 35 4" xfId="8403"/>
    <cellStyle name="20% - Accent5 35 5" xfId="8404"/>
    <cellStyle name="20% - Accent5 35 6" xfId="8405"/>
    <cellStyle name="20% - Accent5 35 7" xfId="8406"/>
    <cellStyle name="20% - Accent5 35 8" xfId="8407"/>
    <cellStyle name="20% - Accent5 35 9" xfId="8408"/>
    <cellStyle name="20% - Accent5 36" xfId="8409"/>
    <cellStyle name="20% - Accent5 36 10" xfId="8410"/>
    <cellStyle name="20% - Accent5 36 11" xfId="8411"/>
    <cellStyle name="20% - Accent5 36 2" xfId="8412"/>
    <cellStyle name="20% - Accent5 36 3" xfId="8413"/>
    <cellStyle name="20% - Accent5 36 4" xfId="8414"/>
    <cellStyle name="20% - Accent5 36 5" xfId="8415"/>
    <cellStyle name="20% - Accent5 36 6" xfId="8416"/>
    <cellStyle name="20% - Accent5 36 7" xfId="8417"/>
    <cellStyle name="20% - Accent5 36 8" xfId="8418"/>
    <cellStyle name="20% - Accent5 36 9" xfId="8419"/>
    <cellStyle name="20% - Accent5 37" xfId="8420"/>
    <cellStyle name="20% - Accent5 37 10" xfId="8421"/>
    <cellStyle name="20% - Accent5 37 11" xfId="8422"/>
    <cellStyle name="20% - Accent5 37 2" xfId="8423"/>
    <cellStyle name="20% - Accent5 37 3" xfId="8424"/>
    <cellStyle name="20% - Accent5 37 4" xfId="8425"/>
    <cellStyle name="20% - Accent5 37 5" xfId="8426"/>
    <cellStyle name="20% - Accent5 37 6" xfId="8427"/>
    <cellStyle name="20% - Accent5 37 7" xfId="8428"/>
    <cellStyle name="20% - Accent5 37 8" xfId="8429"/>
    <cellStyle name="20% - Accent5 37 9" xfId="8430"/>
    <cellStyle name="20% - Accent5 38" xfId="8431"/>
    <cellStyle name="20% - Accent5 38 10" xfId="8432"/>
    <cellStyle name="20% - Accent5 38 11" xfId="8433"/>
    <cellStyle name="20% - Accent5 38 2" xfId="8434"/>
    <cellStyle name="20% - Accent5 38 3" xfId="8435"/>
    <cellStyle name="20% - Accent5 38 4" xfId="8436"/>
    <cellStyle name="20% - Accent5 38 5" xfId="8437"/>
    <cellStyle name="20% - Accent5 38 6" xfId="8438"/>
    <cellStyle name="20% - Accent5 38 7" xfId="8439"/>
    <cellStyle name="20% - Accent5 38 8" xfId="8440"/>
    <cellStyle name="20% - Accent5 38 9" xfId="8441"/>
    <cellStyle name="20% - Accent5 39" xfId="8442"/>
    <cellStyle name="20% - Accent5 39 10" xfId="8443"/>
    <cellStyle name="20% - Accent5 39 11" xfId="8444"/>
    <cellStyle name="20% - Accent5 39 2" xfId="8445"/>
    <cellStyle name="20% - Accent5 39 3" xfId="8446"/>
    <cellStyle name="20% - Accent5 39 4" xfId="8447"/>
    <cellStyle name="20% - Accent5 39 5" xfId="8448"/>
    <cellStyle name="20% - Accent5 39 6" xfId="8449"/>
    <cellStyle name="20% - Accent5 39 7" xfId="8450"/>
    <cellStyle name="20% - Accent5 39 8" xfId="8451"/>
    <cellStyle name="20% - Accent5 39 9" xfId="8452"/>
    <cellStyle name="20% - Accent5 4" xfId="2696"/>
    <cellStyle name="20% - Accent5 4 10" xfId="2695"/>
    <cellStyle name="20% - Accent5 4 10 2" xfId="4354"/>
    <cellStyle name="20% - Accent5 4 11" xfId="2694"/>
    <cellStyle name="20% - Accent5 4 11 2" xfId="4355"/>
    <cellStyle name="20% - Accent5 4 12" xfId="4356"/>
    <cellStyle name="20% - Accent5 4 2" xfId="2693"/>
    <cellStyle name="20% - Accent5 4 2 2" xfId="4357"/>
    <cellStyle name="20% - Accent5 4 3" xfId="2692"/>
    <cellStyle name="20% - Accent5 4 3 2" xfId="4358"/>
    <cellStyle name="20% - Accent5 4 4" xfId="2691"/>
    <cellStyle name="20% - Accent5 4 4 2" xfId="4359"/>
    <cellStyle name="20% - Accent5 4 5" xfId="2690"/>
    <cellStyle name="20% - Accent5 4 5 2" xfId="4360"/>
    <cellStyle name="20% - Accent5 4 6" xfId="2689"/>
    <cellStyle name="20% - Accent5 4 6 2" xfId="4361"/>
    <cellStyle name="20% - Accent5 4 7" xfId="2688"/>
    <cellStyle name="20% - Accent5 4 7 2" xfId="4362"/>
    <cellStyle name="20% - Accent5 4 8" xfId="2687"/>
    <cellStyle name="20% - Accent5 4 8 2" xfId="4363"/>
    <cellStyle name="20% - Accent5 4 9" xfId="2686"/>
    <cellStyle name="20% - Accent5 4 9 2" xfId="4364"/>
    <cellStyle name="20% - Accent5 40" xfId="8453"/>
    <cellStyle name="20% - Accent5 40 10" xfId="8454"/>
    <cellStyle name="20% - Accent5 40 2" xfId="8455"/>
    <cellStyle name="20% - Accent5 40 3" xfId="8456"/>
    <cellStyle name="20% - Accent5 40 4" xfId="8457"/>
    <cellStyle name="20% - Accent5 40 5" xfId="8458"/>
    <cellStyle name="20% - Accent5 40 6" xfId="8459"/>
    <cellStyle name="20% - Accent5 40 7" xfId="8460"/>
    <cellStyle name="20% - Accent5 40 8" xfId="8461"/>
    <cellStyle name="20% - Accent5 40 9" xfId="8462"/>
    <cellStyle name="20% - Accent5 41" xfId="8463"/>
    <cellStyle name="20% - Accent5 42" xfId="8464"/>
    <cellStyle name="20% - Accent5 43" xfId="8465"/>
    <cellStyle name="20% - Accent5 44" xfId="8466"/>
    <cellStyle name="20% - Accent5 45" xfId="8467"/>
    <cellStyle name="20% - Accent5 46" xfId="8468"/>
    <cellStyle name="20% - Accent5 47" xfId="8469"/>
    <cellStyle name="20% - Accent5 48" xfId="8470"/>
    <cellStyle name="20% - Accent5 49" xfId="8471"/>
    <cellStyle name="20% - Accent5 5" xfId="2685"/>
    <cellStyle name="20% - Accent5 5 10" xfId="2684"/>
    <cellStyle name="20% - Accent5 5 10 2" xfId="4365"/>
    <cellStyle name="20% - Accent5 5 11" xfId="2683"/>
    <cellStyle name="20% - Accent5 5 11 2" xfId="4366"/>
    <cellStyle name="20% - Accent5 5 12" xfId="4367"/>
    <cellStyle name="20% - Accent5 5 2" xfId="2682"/>
    <cellStyle name="20% - Accent5 5 2 2" xfId="4368"/>
    <cellStyle name="20% - Accent5 5 3" xfId="2681"/>
    <cellStyle name="20% - Accent5 5 3 2" xfId="4369"/>
    <cellStyle name="20% - Accent5 5 4" xfId="2680"/>
    <cellStyle name="20% - Accent5 5 4 2" xfId="4370"/>
    <cellStyle name="20% - Accent5 5 5" xfId="2679"/>
    <cellStyle name="20% - Accent5 5 5 2" xfId="4371"/>
    <cellStyle name="20% - Accent5 5 6" xfId="2678"/>
    <cellStyle name="20% - Accent5 5 6 2" xfId="4372"/>
    <cellStyle name="20% - Accent5 5 7" xfId="2677"/>
    <cellStyle name="20% - Accent5 5 7 2" xfId="4373"/>
    <cellStyle name="20% - Accent5 5 8" xfId="2676"/>
    <cellStyle name="20% - Accent5 5 8 2" xfId="4374"/>
    <cellStyle name="20% - Accent5 5 9" xfId="2675"/>
    <cellStyle name="20% - Accent5 5 9 2" xfId="4375"/>
    <cellStyle name="20% - Accent5 50" xfId="31"/>
    <cellStyle name="20% - Accent5 6" xfId="2674"/>
    <cellStyle name="20% - Accent5 6 10" xfId="8472"/>
    <cellStyle name="20% - Accent5 6 11" xfId="8473"/>
    <cellStyle name="20% - Accent5 6 2" xfId="4376"/>
    <cellStyle name="20% - Accent5 6 3" xfId="8474"/>
    <cellStyle name="20% - Accent5 6 4" xfId="8475"/>
    <cellStyle name="20% - Accent5 6 5" xfId="8476"/>
    <cellStyle name="20% - Accent5 6 6" xfId="8477"/>
    <cellStyle name="20% - Accent5 6 7" xfId="8478"/>
    <cellStyle name="20% - Accent5 6 8" xfId="8479"/>
    <cellStyle name="20% - Accent5 6 9" xfId="8480"/>
    <cellStyle name="20% - Accent5 7" xfId="2673"/>
    <cellStyle name="20% - Accent5 7 10" xfId="8481"/>
    <cellStyle name="20% - Accent5 7 11" xfId="8482"/>
    <cellStyle name="20% - Accent5 7 2" xfId="4377"/>
    <cellStyle name="20% - Accent5 7 3" xfId="8483"/>
    <cellStyle name="20% - Accent5 7 4" xfId="8484"/>
    <cellStyle name="20% - Accent5 7 5" xfId="8485"/>
    <cellStyle name="20% - Accent5 7 6" xfId="8486"/>
    <cellStyle name="20% - Accent5 7 7" xfId="8487"/>
    <cellStyle name="20% - Accent5 7 8" xfId="8488"/>
    <cellStyle name="20% - Accent5 7 9" xfId="8489"/>
    <cellStyle name="20% - Accent5 8" xfId="2672"/>
    <cellStyle name="20% - Accent5 8 10" xfId="8490"/>
    <cellStyle name="20% - Accent5 8 11" xfId="8491"/>
    <cellStyle name="20% - Accent5 8 2" xfId="4378"/>
    <cellStyle name="20% - Accent5 8 3" xfId="8492"/>
    <cellStyle name="20% - Accent5 8 4" xfId="8493"/>
    <cellStyle name="20% - Accent5 8 5" xfId="8494"/>
    <cellStyle name="20% - Accent5 8 6" xfId="8495"/>
    <cellStyle name="20% - Accent5 8 7" xfId="8496"/>
    <cellStyle name="20% - Accent5 8 8" xfId="8497"/>
    <cellStyle name="20% - Accent5 8 9" xfId="8498"/>
    <cellStyle name="20% - Accent5 9" xfId="2671"/>
    <cellStyle name="20% - Accent5 9 10" xfId="8499"/>
    <cellStyle name="20% - Accent5 9 11" xfId="8500"/>
    <cellStyle name="20% - Accent5 9 2" xfId="4379"/>
    <cellStyle name="20% - Accent5 9 3" xfId="8501"/>
    <cellStyle name="20% - Accent5 9 4" xfId="8502"/>
    <cellStyle name="20% - Accent5 9 5" xfId="8503"/>
    <cellStyle name="20% - Accent5 9 6" xfId="8504"/>
    <cellStyle name="20% - Accent5 9 7" xfId="8505"/>
    <cellStyle name="20% - Accent5 9 8" xfId="8506"/>
    <cellStyle name="20% - Accent5 9 9" xfId="8507"/>
    <cellStyle name="20% - Accent6 10" xfId="2670"/>
    <cellStyle name="20% - Accent6 10 10" xfId="8508"/>
    <cellStyle name="20% - Accent6 10 11" xfId="8509"/>
    <cellStyle name="20% - Accent6 10 2" xfId="4380"/>
    <cellStyle name="20% - Accent6 10 3" xfId="8510"/>
    <cellStyle name="20% - Accent6 10 4" xfId="8511"/>
    <cellStyle name="20% - Accent6 10 5" xfId="8512"/>
    <cellStyle name="20% - Accent6 10 6" xfId="8513"/>
    <cellStyle name="20% - Accent6 10 7" xfId="8514"/>
    <cellStyle name="20% - Accent6 10 8" xfId="8515"/>
    <cellStyle name="20% - Accent6 10 9" xfId="8516"/>
    <cellStyle name="20% - Accent6 11" xfId="2669"/>
    <cellStyle name="20% - Accent6 11 10" xfId="8517"/>
    <cellStyle name="20% - Accent6 11 11" xfId="8518"/>
    <cellStyle name="20% - Accent6 11 2" xfId="4381"/>
    <cellStyle name="20% - Accent6 11 3" xfId="8519"/>
    <cellStyle name="20% - Accent6 11 4" xfId="8520"/>
    <cellStyle name="20% - Accent6 11 5" xfId="8521"/>
    <cellStyle name="20% - Accent6 11 6" xfId="8522"/>
    <cellStyle name="20% - Accent6 11 7" xfId="8523"/>
    <cellStyle name="20% - Accent6 11 8" xfId="8524"/>
    <cellStyle name="20% - Accent6 11 9" xfId="8525"/>
    <cellStyle name="20% - Accent6 12" xfId="2668"/>
    <cellStyle name="20% - Accent6 12 10" xfId="8526"/>
    <cellStyle name="20% - Accent6 12 11" xfId="8527"/>
    <cellStyle name="20% - Accent6 12 2" xfId="4382"/>
    <cellStyle name="20% - Accent6 12 3" xfId="8528"/>
    <cellStyle name="20% - Accent6 12 4" xfId="8529"/>
    <cellStyle name="20% - Accent6 12 5" xfId="8530"/>
    <cellStyle name="20% - Accent6 12 6" xfId="8531"/>
    <cellStyle name="20% - Accent6 12 7" xfId="8532"/>
    <cellStyle name="20% - Accent6 12 8" xfId="8533"/>
    <cellStyle name="20% - Accent6 12 9" xfId="8534"/>
    <cellStyle name="20% - Accent6 13" xfId="2667"/>
    <cellStyle name="20% - Accent6 13 10" xfId="8535"/>
    <cellStyle name="20% - Accent6 13 11" xfId="8536"/>
    <cellStyle name="20% - Accent6 13 2" xfId="4383"/>
    <cellStyle name="20% - Accent6 13 3" xfId="8537"/>
    <cellStyle name="20% - Accent6 13 4" xfId="8538"/>
    <cellStyle name="20% - Accent6 13 5" xfId="8539"/>
    <cellStyle name="20% - Accent6 13 6" xfId="8540"/>
    <cellStyle name="20% - Accent6 13 7" xfId="8541"/>
    <cellStyle name="20% - Accent6 13 8" xfId="8542"/>
    <cellStyle name="20% - Accent6 13 9" xfId="8543"/>
    <cellStyle name="20% - Accent6 14" xfId="2666"/>
    <cellStyle name="20% - Accent6 14 10" xfId="8544"/>
    <cellStyle name="20% - Accent6 14 11" xfId="8545"/>
    <cellStyle name="20% - Accent6 14 2" xfId="4384"/>
    <cellStyle name="20% - Accent6 14 3" xfId="8546"/>
    <cellStyle name="20% - Accent6 14 4" xfId="8547"/>
    <cellStyle name="20% - Accent6 14 5" xfId="8548"/>
    <cellStyle name="20% - Accent6 14 6" xfId="8549"/>
    <cellStyle name="20% - Accent6 14 7" xfId="8550"/>
    <cellStyle name="20% - Accent6 14 8" xfId="8551"/>
    <cellStyle name="20% - Accent6 14 9" xfId="8552"/>
    <cellStyle name="20% - Accent6 15" xfId="2665"/>
    <cellStyle name="20% - Accent6 15 10" xfId="8553"/>
    <cellStyle name="20% - Accent6 15 11" xfId="8554"/>
    <cellStyle name="20% - Accent6 15 2" xfId="4385"/>
    <cellStyle name="20% - Accent6 15 3" xfId="8555"/>
    <cellStyle name="20% - Accent6 15 4" xfId="8556"/>
    <cellStyle name="20% - Accent6 15 5" xfId="8557"/>
    <cellStyle name="20% - Accent6 15 6" xfId="8558"/>
    <cellStyle name="20% - Accent6 15 7" xfId="8559"/>
    <cellStyle name="20% - Accent6 15 8" xfId="8560"/>
    <cellStyle name="20% - Accent6 15 9" xfId="8561"/>
    <cellStyle name="20% - Accent6 16" xfId="8562"/>
    <cellStyle name="20% - Accent6 16 10" xfId="8563"/>
    <cellStyle name="20% - Accent6 16 11" xfId="8564"/>
    <cellStyle name="20% - Accent6 16 2" xfId="8565"/>
    <cellStyle name="20% - Accent6 16 3" xfId="8566"/>
    <cellStyle name="20% - Accent6 16 4" xfId="8567"/>
    <cellStyle name="20% - Accent6 16 5" xfId="8568"/>
    <cellStyle name="20% - Accent6 16 6" xfId="8569"/>
    <cellStyle name="20% - Accent6 16 7" xfId="8570"/>
    <cellStyle name="20% - Accent6 16 8" xfId="8571"/>
    <cellStyle name="20% - Accent6 16 9" xfId="8572"/>
    <cellStyle name="20% - Accent6 17" xfId="8573"/>
    <cellStyle name="20% - Accent6 17 10" xfId="8574"/>
    <cellStyle name="20% - Accent6 17 11" xfId="8575"/>
    <cellStyle name="20% - Accent6 17 2" xfId="8576"/>
    <cellStyle name="20% - Accent6 17 3" xfId="8577"/>
    <cellStyle name="20% - Accent6 17 4" xfId="8578"/>
    <cellStyle name="20% - Accent6 17 5" xfId="8579"/>
    <cellStyle name="20% - Accent6 17 6" xfId="8580"/>
    <cellStyle name="20% - Accent6 17 7" xfId="8581"/>
    <cellStyle name="20% - Accent6 17 8" xfId="8582"/>
    <cellStyle name="20% - Accent6 17 9" xfId="8583"/>
    <cellStyle name="20% - Accent6 18" xfId="8584"/>
    <cellStyle name="20% - Accent6 18 10" xfId="8585"/>
    <cellStyle name="20% - Accent6 18 11" xfId="8586"/>
    <cellStyle name="20% - Accent6 18 2" xfId="8587"/>
    <cellStyle name="20% - Accent6 18 3" xfId="8588"/>
    <cellStyle name="20% - Accent6 18 4" xfId="8589"/>
    <cellStyle name="20% - Accent6 18 5" xfId="8590"/>
    <cellStyle name="20% - Accent6 18 6" xfId="8591"/>
    <cellStyle name="20% - Accent6 18 7" xfId="8592"/>
    <cellStyle name="20% - Accent6 18 8" xfId="8593"/>
    <cellStyle name="20% - Accent6 18 9" xfId="8594"/>
    <cellStyle name="20% - Accent6 19" xfId="8595"/>
    <cellStyle name="20% - Accent6 19 10" xfId="8596"/>
    <cellStyle name="20% - Accent6 19 11" xfId="8597"/>
    <cellStyle name="20% - Accent6 19 2" xfId="8598"/>
    <cellStyle name="20% - Accent6 19 3" xfId="8599"/>
    <cellStyle name="20% - Accent6 19 4" xfId="8600"/>
    <cellStyle name="20% - Accent6 19 5" xfId="8601"/>
    <cellStyle name="20% - Accent6 19 6" xfId="8602"/>
    <cellStyle name="20% - Accent6 19 7" xfId="8603"/>
    <cellStyle name="20% - Accent6 19 8" xfId="8604"/>
    <cellStyle name="20% - Accent6 19 9" xfId="8605"/>
    <cellStyle name="20% - Accent6 2" xfId="35"/>
    <cellStyle name="20% - Accent6 2 10" xfId="2663"/>
    <cellStyle name="20% - Accent6 2 10 2" xfId="4386"/>
    <cellStyle name="20% - Accent6 2 11" xfId="2662"/>
    <cellStyle name="20% - Accent6 2 11 2" xfId="4387"/>
    <cellStyle name="20% - Accent6 2 12" xfId="2664"/>
    <cellStyle name="20% - Accent6 2 2" xfId="460"/>
    <cellStyle name="20% - Accent6 2 2 2" xfId="2661"/>
    <cellStyle name="20% - Accent6 2 3" xfId="2660"/>
    <cellStyle name="20% - Accent6 2 3 2" xfId="4388"/>
    <cellStyle name="20% - Accent6 2 4" xfId="2659"/>
    <cellStyle name="20% - Accent6 2 4 2" xfId="4389"/>
    <cellStyle name="20% - Accent6 2 5" xfId="2658"/>
    <cellStyle name="20% - Accent6 2 5 2" xfId="4390"/>
    <cellStyle name="20% - Accent6 2 6" xfId="2657"/>
    <cellStyle name="20% - Accent6 2 6 2" xfId="4391"/>
    <cellStyle name="20% - Accent6 2 7" xfId="2656"/>
    <cellStyle name="20% - Accent6 2 7 2" xfId="4392"/>
    <cellStyle name="20% - Accent6 2 8" xfId="2655"/>
    <cellStyle name="20% - Accent6 2 8 2" xfId="4393"/>
    <cellStyle name="20% - Accent6 2 9" xfId="2654"/>
    <cellStyle name="20% - Accent6 2 9 2" xfId="4394"/>
    <cellStyle name="20% - Accent6 20" xfId="8606"/>
    <cellStyle name="20% - Accent6 20 10" xfId="8607"/>
    <cellStyle name="20% - Accent6 20 11" xfId="8608"/>
    <cellStyle name="20% - Accent6 20 2" xfId="8609"/>
    <cellStyle name="20% - Accent6 20 3" xfId="8610"/>
    <cellStyle name="20% - Accent6 20 4" xfId="8611"/>
    <cellStyle name="20% - Accent6 20 5" xfId="8612"/>
    <cellStyle name="20% - Accent6 20 6" xfId="8613"/>
    <cellStyle name="20% - Accent6 20 7" xfId="8614"/>
    <cellStyle name="20% - Accent6 20 8" xfId="8615"/>
    <cellStyle name="20% - Accent6 20 9" xfId="8616"/>
    <cellStyle name="20% - Accent6 21" xfId="8617"/>
    <cellStyle name="20% - Accent6 21 10" xfId="8618"/>
    <cellStyle name="20% - Accent6 21 11" xfId="8619"/>
    <cellStyle name="20% - Accent6 21 2" xfId="8620"/>
    <cellStyle name="20% - Accent6 21 3" xfId="8621"/>
    <cellStyle name="20% - Accent6 21 4" xfId="8622"/>
    <cellStyle name="20% - Accent6 21 5" xfId="8623"/>
    <cellStyle name="20% - Accent6 21 6" xfId="8624"/>
    <cellStyle name="20% - Accent6 21 7" xfId="8625"/>
    <cellStyle name="20% - Accent6 21 8" xfId="8626"/>
    <cellStyle name="20% - Accent6 21 9" xfId="8627"/>
    <cellStyle name="20% - Accent6 22" xfId="8628"/>
    <cellStyle name="20% - Accent6 22 10" xfId="8629"/>
    <cellStyle name="20% - Accent6 22 11" xfId="8630"/>
    <cellStyle name="20% - Accent6 22 2" xfId="8631"/>
    <cellStyle name="20% - Accent6 22 3" xfId="8632"/>
    <cellStyle name="20% - Accent6 22 4" xfId="8633"/>
    <cellStyle name="20% - Accent6 22 5" xfId="8634"/>
    <cellStyle name="20% - Accent6 22 6" xfId="8635"/>
    <cellStyle name="20% - Accent6 22 7" xfId="8636"/>
    <cellStyle name="20% - Accent6 22 8" xfId="8637"/>
    <cellStyle name="20% - Accent6 22 9" xfId="8638"/>
    <cellStyle name="20% - Accent6 23" xfId="8639"/>
    <cellStyle name="20% - Accent6 23 10" xfId="8640"/>
    <cellStyle name="20% - Accent6 23 11" xfId="8641"/>
    <cellStyle name="20% - Accent6 23 2" xfId="8642"/>
    <cellStyle name="20% - Accent6 23 3" xfId="8643"/>
    <cellStyle name="20% - Accent6 23 4" xfId="8644"/>
    <cellStyle name="20% - Accent6 23 5" xfId="8645"/>
    <cellStyle name="20% - Accent6 23 6" xfId="8646"/>
    <cellStyle name="20% - Accent6 23 7" xfId="8647"/>
    <cellStyle name="20% - Accent6 23 8" xfId="8648"/>
    <cellStyle name="20% - Accent6 23 9" xfId="8649"/>
    <cellStyle name="20% - Accent6 24" xfId="8650"/>
    <cellStyle name="20% - Accent6 24 10" xfId="8651"/>
    <cellStyle name="20% - Accent6 24 11" xfId="8652"/>
    <cellStyle name="20% - Accent6 24 2" xfId="8653"/>
    <cellStyle name="20% - Accent6 24 3" xfId="8654"/>
    <cellStyle name="20% - Accent6 24 4" xfId="8655"/>
    <cellStyle name="20% - Accent6 24 5" xfId="8656"/>
    <cellStyle name="20% - Accent6 24 6" xfId="8657"/>
    <cellStyle name="20% - Accent6 24 7" xfId="8658"/>
    <cellStyle name="20% - Accent6 24 8" xfId="8659"/>
    <cellStyle name="20% - Accent6 24 9" xfId="8660"/>
    <cellStyle name="20% - Accent6 25" xfId="8661"/>
    <cellStyle name="20% - Accent6 25 10" xfId="8662"/>
    <cellStyle name="20% - Accent6 25 11" xfId="8663"/>
    <cellStyle name="20% - Accent6 25 2" xfId="8664"/>
    <cellStyle name="20% - Accent6 25 3" xfId="8665"/>
    <cellStyle name="20% - Accent6 25 4" xfId="8666"/>
    <cellStyle name="20% - Accent6 25 5" xfId="8667"/>
    <cellStyle name="20% - Accent6 25 6" xfId="8668"/>
    <cellStyle name="20% - Accent6 25 7" xfId="8669"/>
    <cellStyle name="20% - Accent6 25 8" xfId="8670"/>
    <cellStyle name="20% - Accent6 25 9" xfId="8671"/>
    <cellStyle name="20% - Accent6 26" xfId="8672"/>
    <cellStyle name="20% - Accent6 26 10" xfId="8673"/>
    <cellStyle name="20% - Accent6 26 11" xfId="8674"/>
    <cellStyle name="20% - Accent6 26 2" xfId="8675"/>
    <cellStyle name="20% - Accent6 26 3" xfId="8676"/>
    <cellStyle name="20% - Accent6 26 4" xfId="8677"/>
    <cellStyle name="20% - Accent6 26 5" xfId="8678"/>
    <cellStyle name="20% - Accent6 26 6" xfId="8679"/>
    <cellStyle name="20% - Accent6 26 7" xfId="8680"/>
    <cellStyle name="20% - Accent6 26 8" xfId="8681"/>
    <cellStyle name="20% - Accent6 26 9" xfId="8682"/>
    <cellStyle name="20% - Accent6 27" xfId="8683"/>
    <cellStyle name="20% - Accent6 27 10" xfId="8684"/>
    <cellStyle name="20% - Accent6 27 11" xfId="8685"/>
    <cellStyle name="20% - Accent6 27 2" xfId="8686"/>
    <cellStyle name="20% - Accent6 27 3" xfId="8687"/>
    <cellStyle name="20% - Accent6 27 4" xfId="8688"/>
    <cellStyle name="20% - Accent6 27 5" xfId="8689"/>
    <cellStyle name="20% - Accent6 27 6" xfId="8690"/>
    <cellStyle name="20% - Accent6 27 7" xfId="8691"/>
    <cellStyle name="20% - Accent6 27 8" xfId="8692"/>
    <cellStyle name="20% - Accent6 27 9" xfId="8693"/>
    <cellStyle name="20% - Accent6 28" xfId="8694"/>
    <cellStyle name="20% - Accent6 28 10" xfId="8695"/>
    <cellStyle name="20% - Accent6 28 11" xfId="8696"/>
    <cellStyle name="20% - Accent6 28 2" xfId="8697"/>
    <cellStyle name="20% - Accent6 28 3" xfId="8698"/>
    <cellStyle name="20% - Accent6 28 4" xfId="8699"/>
    <cellStyle name="20% - Accent6 28 5" xfId="8700"/>
    <cellStyle name="20% - Accent6 28 6" xfId="8701"/>
    <cellStyle name="20% - Accent6 28 7" xfId="8702"/>
    <cellStyle name="20% - Accent6 28 8" xfId="8703"/>
    <cellStyle name="20% - Accent6 28 9" xfId="8704"/>
    <cellStyle name="20% - Accent6 29" xfId="8705"/>
    <cellStyle name="20% - Accent6 29 10" xfId="8706"/>
    <cellStyle name="20% - Accent6 29 11" xfId="8707"/>
    <cellStyle name="20% - Accent6 29 2" xfId="8708"/>
    <cellStyle name="20% - Accent6 29 3" xfId="8709"/>
    <cellStyle name="20% - Accent6 29 4" xfId="8710"/>
    <cellStyle name="20% - Accent6 29 5" xfId="8711"/>
    <cellStyle name="20% - Accent6 29 6" xfId="8712"/>
    <cellStyle name="20% - Accent6 29 7" xfId="8713"/>
    <cellStyle name="20% - Accent6 29 8" xfId="8714"/>
    <cellStyle name="20% - Accent6 29 9" xfId="8715"/>
    <cellStyle name="20% - Accent6 3" xfId="36"/>
    <cellStyle name="20% - Accent6 3 10" xfId="2652"/>
    <cellStyle name="20% - Accent6 3 10 2" xfId="4395"/>
    <cellStyle name="20% - Accent6 3 11" xfId="2651"/>
    <cellStyle name="20% - Accent6 3 11 2" xfId="4396"/>
    <cellStyle name="20% - Accent6 3 12" xfId="2653"/>
    <cellStyle name="20% - Accent6 3 2" xfId="2650"/>
    <cellStyle name="20% - Accent6 3 2 2" xfId="4397"/>
    <cellStyle name="20% - Accent6 3 3" xfId="2649"/>
    <cellStyle name="20% - Accent6 3 3 2" xfId="4398"/>
    <cellStyle name="20% - Accent6 3 4" xfId="2648"/>
    <cellStyle name="20% - Accent6 3 4 2" xfId="4399"/>
    <cellStyle name="20% - Accent6 3 5" xfId="2647"/>
    <cellStyle name="20% - Accent6 3 5 2" xfId="4400"/>
    <cellStyle name="20% - Accent6 3 6" xfId="2646"/>
    <cellStyle name="20% - Accent6 3 6 2" xfId="4401"/>
    <cellStyle name="20% - Accent6 3 7" xfId="2645"/>
    <cellStyle name="20% - Accent6 3 7 2" xfId="4402"/>
    <cellStyle name="20% - Accent6 3 8" xfId="2644"/>
    <cellStyle name="20% - Accent6 3 8 2" xfId="4403"/>
    <cellStyle name="20% - Accent6 3 9" xfId="2643"/>
    <cellStyle name="20% - Accent6 3 9 2" xfId="4404"/>
    <cellStyle name="20% - Accent6 30" xfId="8716"/>
    <cellStyle name="20% - Accent6 30 10" xfId="8717"/>
    <cellStyle name="20% - Accent6 30 11" xfId="8718"/>
    <cellStyle name="20% - Accent6 30 2" xfId="8719"/>
    <cellStyle name="20% - Accent6 30 3" xfId="8720"/>
    <cellStyle name="20% - Accent6 30 4" xfId="8721"/>
    <cellStyle name="20% - Accent6 30 5" xfId="8722"/>
    <cellStyle name="20% - Accent6 30 6" xfId="8723"/>
    <cellStyle name="20% - Accent6 30 7" xfId="8724"/>
    <cellStyle name="20% - Accent6 30 8" xfId="8725"/>
    <cellStyle name="20% - Accent6 30 9" xfId="8726"/>
    <cellStyle name="20% - Accent6 31" xfId="8727"/>
    <cellStyle name="20% - Accent6 31 10" xfId="8728"/>
    <cellStyle name="20% - Accent6 31 11" xfId="8729"/>
    <cellStyle name="20% - Accent6 31 2" xfId="8730"/>
    <cellStyle name="20% - Accent6 31 3" xfId="8731"/>
    <cellStyle name="20% - Accent6 31 4" xfId="8732"/>
    <cellStyle name="20% - Accent6 31 5" xfId="8733"/>
    <cellStyle name="20% - Accent6 31 6" xfId="8734"/>
    <cellStyle name="20% - Accent6 31 7" xfId="8735"/>
    <cellStyle name="20% - Accent6 31 8" xfId="8736"/>
    <cellStyle name="20% - Accent6 31 9" xfId="8737"/>
    <cellStyle name="20% - Accent6 32" xfId="8738"/>
    <cellStyle name="20% - Accent6 32 10" xfId="8739"/>
    <cellStyle name="20% - Accent6 32 11" xfId="8740"/>
    <cellStyle name="20% - Accent6 32 2" xfId="8741"/>
    <cellStyle name="20% - Accent6 32 3" xfId="8742"/>
    <cellStyle name="20% - Accent6 32 4" xfId="8743"/>
    <cellStyle name="20% - Accent6 32 5" xfId="8744"/>
    <cellStyle name="20% - Accent6 32 6" xfId="8745"/>
    <cellStyle name="20% - Accent6 32 7" xfId="8746"/>
    <cellStyle name="20% - Accent6 32 8" xfId="8747"/>
    <cellStyle name="20% - Accent6 32 9" xfId="8748"/>
    <cellStyle name="20% - Accent6 33" xfId="8749"/>
    <cellStyle name="20% - Accent6 33 10" xfId="8750"/>
    <cellStyle name="20% - Accent6 33 11" xfId="8751"/>
    <cellStyle name="20% - Accent6 33 2" xfId="8752"/>
    <cellStyle name="20% - Accent6 33 3" xfId="8753"/>
    <cellStyle name="20% - Accent6 33 4" xfId="8754"/>
    <cellStyle name="20% - Accent6 33 5" xfId="8755"/>
    <cellStyle name="20% - Accent6 33 6" xfId="8756"/>
    <cellStyle name="20% - Accent6 33 7" xfId="8757"/>
    <cellStyle name="20% - Accent6 33 8" xfId="8758"/>
    <cellStyle name="20% - Accent6 33 9" xfId="8759"/>
    <cellStyle name="20% - Accent6 34" xfId="8760"/>
    <cellStyle name="20% - Accent6 34 10" xfId="8761"/>
    <cellStyle name="20% - Accent6 34 11" xfId="8762"/>
    <cellStyle name="20% - Accent6 34 2" xfId="8763"/>
    <cellStyle name="20% - Accent6 34 3" xfId="8764"/>
    <cellStyle name="20% - Accent6 34 4" xfId="8765"/>
    <cellStyle name="20% - Accent6 34 5" xfId="8766"/>
    <cellStyle name="20% - Accent6 34 6" xfId="8767"/>
    <cellStyle name="20% - Accent6 34 7" xfId="8768"/>
    <cellStyle name="20% - Accent6 34 8" xfId="8769"/>
    <cellStyle name="20% - Accent6 34 9" xfId="8770"/>
    <cellStyle name="20% - Accent6 35" xfId="8771"/>
    <cellStyle name="20% - Accent6 35 10" xfId="8772"/>
    <cellStyle name="20% - Accent6 35 11" xfId="8773"/>
    <cellStyle name="20% - Accent6 35 2" xfId="8774"/>
    <cellStyle name="20% - Accent6 35 3" xfId="8775"/>
    <cellStyle name="20% - Accent6 35 4" xfId="8776"/>
    <cellStyle name="20% - Accent6 35 5" xfId="8777"/>
    <cellStyle name="20% - Accent6 35 6" xfId="8778"/>
    <cellStyle name="20% - Accent6 35 7" xfId="8779"/>
    <cellStyle name="20% - Accent6 35 8" xfId="8780"/>
    <cellStyle name="20% - Accent6 35 9" xfId="8781"/>
    <cellStyle name="20% - Accent6 36" xfId="8782"/>
    <cellStyle name="20% - Accent6 36 10" xfId="8783"/>
    <cellStyle name="20% - Accent6 36 11" xfId="8784"/>
    <cellStyle name="20% - Accent6 36 2" xfId="8785"/>
    <cellStyle name="20% - Accent6 36 3" xfId="8786"/>
    <cellStyle name="20% - Accent6 36 4" xfId="8787"/>
    <cellStyle name="20% - Accent6 36 5" xfId="8788"/>
    <cellStyle name="20% - Accent6 36 6" xfId="8789"/>
    <cellStyle name="20% - Accent6 36 7" xfId="8790"/>
    <cellStyle name="20% - Accent6 36 8" xfId="8791"/>
    <cellStyle name="20% - Accent6 36 9" xfId="8792"/>
    <cellStyle name="20% - Accent6 37" xfId="8793"/>
    <cellStyle name="20% - Accent6 37 10" xfId="8794"/>
    <cellStyle name="20% - Accent6 37 11" xfId="8795"/>
    <cellStyle name="20% - Accent6 37 2" xfId="8796"/>
    <cellStyle name="20% - Accent6 37 3" xfId="8797"/>
    <cellStyle name="20% - Accent6 37 4" xfId="8798"/>
    <cellStyle name="20% - Accent6 37 5" xfId="8799"/>
    <cellStyle name="20% - Accent6 37 6" xfId="8800"/>
    <cellStyle name="20% - Accent6 37 7" xfId="8801"/>
    <cellStyle name="20% - Accent6 37 8" xfId="8802"/>
    <cellStyle name="20% - Accent6 37 9" xfId="8803"/>
    <cellStyle name="20% - Accent6 38" xfId="8804"/>
    <cellStyle name="20% - Accent6 38 10" xfId="8805"/>
    <cellStyle name="20% - Accent6 38 11" xfId="8806"/>
    <cellStyle name="20% - Accent6 38 2" xfId="8807"/>
    <cellStyle name="20% - Accent6 38 3" xfId="8808"/>
    <cellStyle name="20% - Accent6 38 4" xfId="8809"/>
    <cellStyle name="20% - Accent6 38 5" xfId="8810"/>
    <cellStyle name="20% - Accent6 38 6" xfId="8811"/>
    <cellStyle name="20% - Accent6 38 7" xfId="8812"/>
    <cellStyle name="20% - Accent6 38 8" xfId="8813"/>
    <cellStyle name="20% - Accent6 38 9" xfId="8814"/>
    <cellStyle name="20% - Accent6 39" xfId="8815"/>
    <cellStyle name="20% - Accent6 39 10" xfId="8816"/>
    <cellStyle name="20% - Accent6 39 11" xfId="8817"/>
    <cellStyle name="20% - Accent6 39 2" xfId="8818"/>
    <cellStyle name="20% - Accent6 39 3" xfId="8819"/>
    <cellStyle name="20% - Accent6 39 4" xfId="8820"/>
    <cellStyle name="20% - Accent6 39 5" xfId="8821"/>
    <cellStyle name="20% - Accent6 39 6" xfId="8822"/>
    <cellStyle name="20% - Accent6 39 7" xfId="8823"/>
    <cellStyle name="20% - Accent6 39 8" xfId="8824"/>
    <cellStyle name="20% - Accent6 39 9" xfId="8825"/>
    <cellStyle name="20% - Accent6 4" xfId="2642"/>
    <cellStyle name="20% - Accent6 4 10" xfId="2641"/>
    <cellStyle name="20% - Accent6 4 10 2" xfId="4405"/>
    <cellStyle name="20% - Accent6 4 11" xfId="2640"/>
    <cellStyle name="20% - Accent6 4 11 2" xfId="4406"/>
    <cellStyle name="20% - Accent6 4 12" xfId="4407"/>
    <cellStyle name="20% - Accent6 4 2" xfId="2639"/>
    <cellStyle name="20% - Accent6 4 2 2" xfId="4408"/>
    <cellStyle name="20% - Accent6 4 3" xfId="2638"/>
    <cellStyle name="20% - Accent6 4 3 2" xfId="4409"/>
    <cellStyle name="20% - Accent6 4 4" xfId="2637"/>
    <cellStyle name="20% - Accent6 4 4 2" xfId="4410"/>
    <cellStyle name="20% - Accent6 4 5" xfId="2636"/>
    <cellStyle name="20% - Accent6 4 5 2" xfId="4411"/>
    <cellStyle name="20% - Accent6 4 6" xfId="2635"/>
    <cellStyle name="20% - Accent6 4 6 2" xfId="4412"/>
    <cellStyle name="20% - Accent6 4 7" xfId="2634"/>
    <cellStyle name="20% - Accent6 4 7 2" xfId="4413"/>
    <cellStyle name="20% - Accent6 4 8" xfId="2633"/>
    <cellStyle name="20% - Accent6 4 8 2" xfId="4414"/>
    <cellStyle name="20% - Accent6 4 9" xfId="2632"/>
    <cellStyle name="20% - Accent6 4 9 2" xfId="4415"/>
    <cellStyle name="20% - Accent6 40" xfId="8826"/>
    <cellStyle name="20% - Accent6 40 10" xfId="8827"/>
    <cellStyle name="20% - Accent6 40 2" xfId="8828"/>
    <cellStyle name="20% - Accent6 40 3" xfId="8829"/>
    <cellStyle name="20% - Accent6 40 4" xfId="8830"/>
    <cellStyle name="20% - Accent6 40 5" xfId="8831"/>
    <cellStyle name="20% - Accent6 40 6" xfId="8832"/>
    <cellStyle name="20% - Accent6 40 7" xfId="8833"/>
    <cellStyle name="20% - Accent6 40 8" xfId="8834"/>
    <cellStyle name="20% - Accent6 40 9" xfId="8835"/>
    <cellStyle name="20% - Accent6 41" xfId="8836"/>
    <cellStyle name="20% - Accent6 42" xfId="8837"/>
    <cellStyle name="20% - Accent6 43" xfId="8838"/>
    <cellStyle name="20% - Accent6 44" xfId="8839"/>
    <cellStyle name="20% - Accent6 45" xfId="8840"/>
    <cellStyle name="20% - Accent6 46" xfId="8841"/>
    <cellStyle name="20% - Accent6 47" xfId="8842"/>
    <cellStyle name="20% - Accent6 48" xfId="8843"/>
    <cellStyle name="20% - Accent6 49" xfId="8844"/>
    <cellStyle name="20% - Accent6 5" xfId="2631"/>
    <cellStyle name="20% - Accent6 5 10" xfId="2630"/>
    <cellStyle name="20% - Accent6 5 10 2" xfId="4416"/>
    <cellStyle name="20% - Accent6 5 11" xfId="2629"/>
    <cellStyle name="20% - Accent6 5 11 2" xfId="4417"/>
    <cellStyle name="20% - Accent6 5 12" xfId="4418"/>
    <cellStyle name="20% - Accent6 5 2" xfId="2628"/>
    <cellStyle name="20% - Accent6 5 2 2" xfId="4419"/>
    <cellStyle name="20% - Accent6 5 3" xfId="2627"/>
    <cellStyle name="20% - Accent6 5 3 2" xfId="4420"/>
    <cellStyle name="20% - Accent6 5 4" xfId="2626"/>
    <cellStyle name="20% - Accent6 5 4 2" xfId="4421"/>
    <cellStyle name="20% - Accent6 5 5" xfId="2625"/>
    <cellStyle name="20% - Accent6 5 5 2" xfId="4422"/>
    <cellStyle name="20% - Accent6 5 6" xfId="2624"/>
    <cellStyle name="20% - Accent6 5 6 2" xfId="4423"/>
    <cellStyle name="20% - Accent6 5 7" xfId="2623"/>
    <cellStyle name="20% - Accent6 5 7 2" xfId="4424"/>
    <cellStyle name="20% - Accent6 5 8" xfId="2622"/>
    <cellStyle name="20% - Accent6 5 8 2" xfId="4425"/>
    <cellStyle name="20% - Accent6 5 9" xfId="2621"/>
    <cellStyle name="20% - Accent6 5 9 2" xfId="4426"/>
    <cellStyle name="20% - Accent6 50" xfId="34"/>
    <cellStyle name="20% - Accent6 6" xfId="2620"/>
    <cellStyle name="20% - Accent6 6 10" xfId="8845"/>
    <cellStyle name="20% - Accent6 6 11" xfId="8846"/>
    <cellStyle name="20% - Accent6 6 2" xfId="4427"/>
    <cellStyle name="20% - Accent6 6 3" xfId="8847"/>
    <cellStyle name="20% - Accent6 6 4" xfId="8848"/>
    <cellStyle name="20% - Accent6 6 5" xfId="8849"/>
    <cellStyle name="20% - Accent6 6 6" xfId="8850"/>
    <cellStyle name="20% - Accent6 6 7" xfId="8851"/>
    <cellStyle name="20% - Accent6 6 8" xfId="8852"/>
    <cellStyle name="20% - Accent6 6 9" xfId="8853"/>
    <cellStyle name="20% - Accent6 7" xfId="2619"/>
    <cellStyle name="20% - Accent6 7 10" xfId="8854"/>
    <cellStyle name="20% - Accent6 7 11" xfId="8855"/>
    <cellStyle name="20% - Accent6 7 2" xfId="4428"/>
    <cellStyle name="20% - Accent6 7 3" xfId="8856"/>
    <cellStyle name="20% - Accent6 7 4" xfId="8857"/>
    <cellStyle name="20% - Accent6 7 5" xfId="8858"/>
    <cellStyle name="20% - Accent6 7 6" xfId="8859"/>
    <cellStyle name="20% - Accent6 7 7" xfId="8860"/>
    <cellStyle name="20% - Accent6 7 8" xfId="8861"/>
    <cellStyle name="20% - Accent6 7 9" xfId="8862"/>
    <cellStyle name="20% - Accent6 8" xfId="2618"/>
    <cellStyle name="20% - Accent6 8 10" xfId="8863"/>
    <cellStyle name="20% - Accent6 8 11" xfId="8864"/>
    <cellStyle name="20% - Accent6 8 2" xfId="4429"/>
    <cellStyle name="20% - Accent6 8 3" xfId="8865"/>
    <cellStyle name="20% - Accent6 8 4" xfId="8866"/>
    <cellStyle name="20% - Accent6 8 5" xfId="8867"/>
    <cellStyle name="20% - Accent6 8 6" xfId="8868"/>
    <cellStyle name="20% - Accent6 8 7" xfId="8869"/>
    <cellStyle name="20% - Accent6 8 8" xfId="8870"/>
    <cellStyle name="20% - Accent6 8 9" xfId="8871"/>
    <cellStyle name="20% - Accent6 9" xfId="2617"/>
    <cellStyle name="20% - Accent6 9 10" xfId="8872"/>
    <cellStyle name="20% - Accent6 9 11" xfId="8873"/>
    <cellStyle name="20% - Accent6 9 2" xfId="4430"/>
    <cellStyle name="20% - Accent6 9 3" xfId="8874"/>
    <cellStyle name="20% - Accent6 9 4" xfId="8875"/>
    <cellStyle name="20% - Accent6 9 5" xfId="8876"/>
    <cellStyle name="20% - Accent6 9 6" xfId="8877"/>
    <cellStyle name="20% - Accent6 9 7" xfId="8878"/>
    <cellStyle name="20% - Accent6 9 8" xfId="8879"/>
    <cellStyle name="20% - Accent6 9 9" xfId="8880"/>
    <cellStyle name="20% - ส่วนที่ถูกเน้น1" xfId="2616"/>
    <cellStyle name="20% - ส่วนที่ถูกเน้น1 2" xfId="4431"/>
    <cellStyle name="20% - ส่วนที่ถูกเน้น1 2 2" xfId="5623"/>
    <cellStyle name="20% - ส่วนที่ถูกเน้น2" xfId="2615"/>
    <cellStyle name="20% - ส่วนที่ถูกเน้น2 2" xfId="4432"/>
    <cellStyle name="20% - ส่วนที่ถูกเน้น2 2 2" xfId="5624"/>
    <cellStyle name="20% - ส่วนที่ถูกเน้น3" xfId="2614"/>
    <cellStyle name="20% - ส่วนที่ถูกเน้น3 2" xfId="4433"/>
    <cellStyle name="20% - ส่วนที่ถูกเน้น3 2 2" xfId="5625"/>
    <cellStyle name="20% - ส่วนที่ถูกเน้น4" xfId="2613"/>
    <cellStyle name="20% - ส่วนที่ถูกเน้น4 2" xfId="4434"/>
    <cellStyle name="20% - ส่วนที่ถูกเน้น4 2 2" xfId="5626"/>
    <cellStyle name="20% - ส่วนที่ถูกเน้น5" xfId="2612"/>
    <cellStyle name="20% - ส่วนที่ถูกเน้น5 2" xfId="4435"/>
    <cellStyle name="20% - ส่วนที่ถูกเน้น5 2 2" xfId="5627"/>
    <cellStyle name="20% - ส่วนที่ถูกเน้น6" xfId="2611"/>
    <cellStyle name="20% - ส่วนที่ถูกเน้น6 2" xfId="4436"/>
    <cellStyle name="20% - ส่วนที่ถูกเน้น6 2 2" xfId="5628"/>
    <cellStyle name="40% - Accent1 10" xfId="2610"/>
    <cellStyle name="40% - Accent1 10 10" xfId="8881"/>
    <cellStyle name="40% - Accent1 10 11" xfId="8882"/>
    <cellStyle name="40% - Accent1 10 2" xfId="4437"/>
    <cellStyle name="40% - Accent1 10 3" xfId="8883"/>
    <cellStyle name="40% - Accent1 10 4" xfId="8884"/>
    <cellStyle name="40% - Accent1 10 5" xfId="8885"/>
    <cellStyle name="40% - Accent1 10 6" xfId="8886"/>
    <cellStyle name="40% - Accent1 10 7" xfId="8887"/>
    <cellStyle name="40% - Accent1 10 8" xfId="8888"/>
    <cellStyle name="40% - Accent1 10 9" xfId="8889"/>
    <cellStyle name="40% - Accent1 11" xfId="2609"/>
    <cellStyle name="40% - Accent1 11 10" xfId="8890"/>
    <cellStyle name="40% - Accent1 11 11" xfId="8891"/>
    <cellStyle name="40% - Accent1 11 2" xfId="4438"/>
    <cellStyle name="40% - Accent1 11 3" xfId="8892"/>
    <cellStyle name="40% - Accent1 11 4" xfId="8893"/>
    <cellStyle name="40% - Accent1 11 5" xfId="8894"/>
    <cellStyle name="40% - Accent1 11 6" xfId="8895"/>
    <cellStyle name="40% - Accent1 11 7" xfId="8896"/>
    <cellStyle name="40% - Accent1 11 8" xfId="8897"/>
    <cellStyle name="40% - Accent1 11 9" xfId="8898"/>
    <cellStyle name="40% - Accent1 12" xfId="2608"/>
    <cellStyle name="40% - Accent1 12 10" xfId="8899"/>
    <cellStyle name="40% - Accent1 12 11" xfId="8900"/>
    <cellStyle name="40% - Accent1 12 2" xfId="4439"/>
    <cellStyle name="40% - Accent1 12 3" xfId="8901"/>
    <cellStyle name="40% - Accent1 12 4" xfId="8902"/>
    <cellStyle name="40% - Accent1 12 5" xfId="8903"/>
    <cellStyle name="40% - Accent1 12 6" xfId="8904"/>
    <cellStyle name="40% - Accent1 12 7" xfId="8905"/>
    <cellStyle name="40% - Accent1 12 8" xfId="8906"/>
    <cellStyle name="40% - Accent1 12 9" xfId="8907"/>
    <cellStyle name="40% - Accent1 13" xfId="2607"/>
    <cellStyle name="40% - Accent1 13 10" xfId="8908"/>
    <cellStyle name="40% - Accent1 13 11" xfId="8909"/>
    <cellStyle name="40% - Accent1 13 2" xfId="4440"/>
    <cellStyle name="40% - Accent1 13 3" xfId="8910"/>
    <cellStyle name="40% - Accent1 13 4" xfId="8911"/>
    <cellStyle name="40% - Accent1 13 5" xfId="8912"/>
    <cellStyle name="40% - Accent1 13 6" xfId="8913"/>
    <cellStyle name="40% - Accent1 13 7" xfId="8914"/>
    <cellStyle name="40% - Accent1 13 8" xfId="8915"/>
    <cellStyle name="40% - Accent1 13 9" xfId="8916"/>
    <cellStyle name="40% - Accent1 14" xfId="2606"/>
    <cellStyle name="40% - Accent1 14 10" xfId="8917"/>
    <cellStyle name="40% - Accent1 14 11" xfId="8918"/>
    <cellStyle name="40% - Accent1 14 2" xfId="4441"/>
    <cellStyle name="40% - Accent1 14 3" xfId="8919"/>
    <cellStyle name="40% - Accent1 14 4" xfId="8920"/>
    <cellStyle name="40% - Accent1 14 5" xfId="8921"/>
    <cellStyle name="40% - Accent1 14 6" xfId="8922"/>
    <cellStyle name="40% - Accent1 14 7" xfId="8923"/>
    <cellStyle name="40% - Accent1 14 8" xfId="8924"/>
    <cellStyle name="40% - Accent1 14 9" xfId="8925"/>
    <cellStyle name="40% - Accent1 15" xfId="2605"/>
    <cellStyle name="40% - Accent1 15 10" xfId="8926"/>
    <cellStyle name="40% - Accent1 15 11" xfId="8927"/>
    <cellStyle name="40% - Accent1 15 2" xfId="4442"/>
    <cellStyle name="40% - Accent1 15 3" xfId="8928"/>
    <cellStyle name="40% - Accent1 15 4" xfId="8929"/>
    <cellStyle name="40% - Accent1 15 5" xfId="8930"/>
    <cellStyle name="40% - Accent1 15 6" xfId="8931"/>
    <cellStyle name="40% - Accent1 15 7" xfId="8932"/>
    <cellStyle name="40% - Accent1 15 8" xfId="8933"/>
    <cellStyle name="40% - Accent1 15 9" xfId="8934"/>
    <cellStyle name="40% - Accent1 16" xfId="8935"/>
    <cellStyle name="40% - Accent1 16 10" xfId="8936"/>
    <cellStyle name="40% - Accent1 16 11" xfId="8937"/>
    <cellStyle name="40% - Accent1 16 2" xfId="8938"/>
    <cellStyle name="40% - Accent1 16 3" xfId="8939"/>
    <cellStyle name="40% - Accent1 16 4" xfId="8940"/>
    <cellStyle name="40% - Accent1 16 5" xfId="8941"/>
    <cellStyle name="40% - Accent1 16 6" xfId="8942"/>
    <cellStyle name="40% - Accent1 16 7" xfId="8943"/>
    <cellStyle name="40% - Accent1 16 8" xfId="8944"/>
    <cellStyle name="40% - Accent1 16 9" xfId="8945"/>
    <cellStyle name="40% - Accent1 17" xfId="8946"/>
    <cellStyle name="40% - Accent1 17 10" xfId="8947"/>
    <cellStyle name="40% - Accent1 17 11" xfId="8948"/>
    <cellStyle name="40% - Accent1 17 2" xfId="8949"/>
    <cellStyle name="40% - Accent1 17 3" xfId="8950"/>
    <cellStyle name="40% - Accent1 17 4" xfId="8951"/>
    <cellStyle name="40% - Accent1 17 5" xfId="8952"/>
    <cellStyle name="40% - Accent1 17 6" xfId="8953"/>
    <cellStyle name="40% - Accent1 17 7" xfId="8954"/>
    <cellStyle name="40% - Accent1 17 8" xfId="8955"/>
    <cellStyle name="40% - Accent1 17 9" xfId="8956"/>
    <cellStyle name="40% - Accent1 18" xfId="8957"/>
    <cellStyle name="40% - Accent1 18 10" xfId="8958"/>
    <cellStyle name="40% - Accent1 18 11" xfId="8959"/>
    <cellStyle name="40% - Accent1 18 2" xfId="8960"/>
    <cellStyle name="40% - Accent1 18 3" xfId="8961"/>
    <cellStyle name="40% - Accent1 18 4" xfId="8962"/>
    <cellStyle name="40% - Accent1 18 5" xfId="8963"/>
    <cellStyle name="40% - Accent1 18 6" xfId="8964"/>
    <cellStyle name="40% - Accent1 18 7" xfId="8965"/>
    <cellStyle name="40% - Accent1 18 8" xfId="8966"/>
    <cellStyle name="40% - Accent1 18 9" xfId="8967"/>
    <cellStyle name="40% - Accent1 19" xfId="8968"/>
    <cellStyle name="40% - Accent1 19 10" xfId="8969"/>
    <cellStyle name="40% - Accent1 19 11" xfId="8970"/>
    <cellStyle name="40% - Accent1 19 2" xfId="8971"/>
    <cellStyle name="40% - Accent1 19 3" xfId="8972"/>
    <cellStyle name="40% - Accent1 19 4" xfId="8973"/>
    <cellStyle name="40% - Accent1 19 5" xfId="8974"/>
    <cellStyle name="40% - Accent1 19 6" xfId="8975"/>
    <cellStyle name="40% - Accent1 19 7" xfId="8976"/>
    <cellStyle name="40% - Accent1 19 8" xfId="8977"/>
    <cellStyle name="40% - Accent1 19 9" xfId="8978"/>
    <cellStyle name="40% - Accent1 2" xfId="38"/>
    <cellStyle name="40% - Accent1 2 10" xfId="2603"/>
    <cellStyle name="40% - Accent1 2 10 2" xfId="4443"/>
    <cellStyle name="40% - Accent1 2 11" xfId="2602"/>
    <cellStyle name="40% - Accent1 2 11 2" xfId="4444"/>
    <cellStyle name="40% - Accent1 2 12" xfId="2604"/>
    <cellStyle name="40% - Accent1 2 2" xfId="462"/>
    <cellStyle name="40% - Accent1 2 2 2" xfId="2601"/>
    <cellStyle name="40% - Accent1 2 3" xfId="2600"/>
    <cellStyle name="40% - Accent1 2 3 2" xfId="4445"/>
    <cellStyle name="40% - Accent1 2 4" xfId="2599"/>
    <cellStyle name="40% - Accent1 2 4 2" xfId="4446"/>
    <cellStyle name="40% - Accent1 2 5" xfId="2598"/>
    <cellStyle name="40% - Accent1 2 5 2" xfId="4447"/>
    <cellStyle name="40% - Accent1 2 6" xfId="2597"/>
    <cellStyle name="40% - Accent1 2 6 2" xfId="4448"/>
    <cellStyle name="40% - Accent1 2 7" xfId="2596"/>
    <cellStyle name="40% - Accent1 2 7 2" xfId="4449"/>
    <cellStyle name="40% - Accent1 2 8" xfId="2595"/>
    <cellStyle name="40% - Accent1 2 8 2" xfId="4450"/>
    <cellStyle name="40% - Accent1 2 9" xfId="2594"/>
    <cellStyle name="40% - Accent1 2 9 2" xfId="4451"/>
    <cellStyle name="40% - Accent1 20" xfId="8979"/>
    <cellStyle name="40% - Accent1 20 10" xfId="8980"/>
    <cellStyle name="40% - Accent1 20 11" xfId="8981"/>
    <cellStyle name="40% - Accent1 20 2" xfId="8982"/>
    <cellStyle name="40% - Accent1 20 3" xfId="8983"/>
    <cellStyle name="40% - Accent1 20 4" xfId="8984"/>
    <cellStyle name="40% - Accent1 20 5" xfId="8985"/>
    <cellStyle name="40% - Accent1 20 6" xfId="8986"/>
    <cellStyle name="40% - Accent1 20 7" xfId="8987"/>
    <cellStyle name="40% - Accent1 20 8" xfId="8988"/>
    <cellStyle name="40% - Accent1 20 9" xfId="8989"/>
    <cellStyle name="40% - Accent1 21" xfId="8990"/>
    <cellStyle name="40% - Accent1 21 10" xfId="8991"/>
    <cellStyle name="40% - Accent1 21 11" xfId="8992"/>
    <cellStyle name="40% - Accent1 21 2" xfId="8993"/>
    <cellStyle name="40% - Accent1 21 3" xfId="8994"/>
    <cellStyle name="40% - Accent1 21 4" xfId="8995"/>
    <cellStyle name="40% - Accent1 21 5" xfId="8996"/>
    <cellStyle name="40% - Accent1 21 6" xfId="8997"/>
    <cellStyle name="40% - Accent1 21 7" xfId="8998"/>
    <cellStyle name="40% - Accent1 21 8" xfId="8999"/>
    <cellStyle name="40% - Accent1 21 9" xfId="9000"/>
    <cellStyle name="40% - Accent1 22" xfId="9001"/>
    <cellStyle name="40% - Accent1 22 10" xfId="9002"/>
    <cellStyle name="40% - Accent1 22 11" xfId="9003"/>
    <cellStyle name="40% - Accent1 22 2" xfId="9004"/>
    <cellStyle name="40% - Accent1 22 3" xfId="9005"/>
    <cellStyle name="40% - Accent1 22 4" xfId="9006"/>
    <cellStyle name="40% - Accent1 22 5" xfId="9007"/>
    <cellStyle name="40% - Accent1 22 6" xfId="9008"/>
    <cellStyle name="40% - Accent1 22 7" xfId="9009"/>
    <cellStyle name="40% - Accent1 22 8" xfId="9010"/>
    <cellStyle name="40% - Accent1 22 9" xfId="9011"/>
    <cellStyle name="40% - Accent1 23" xfId="9012"/>
    <cellStyle name="40% - Accent1 23 10" xfId="9013"/>
    <cellStyle name="40% - Accent1 23 11" xfId="9014"/>
    <cellStyle name="40% - Accent1 23 2" xfId="9015"/>
    <cellStyle name="40% - Accent1 23 3" xfId="9016"/>
    <cellStyle name="40% - Accent1 23 4" xfId="9017"/>
    <cellStyle name="40% - Accent1 23 5" xfId="9018"/>
    <cellStyle name="40% - Accent1 23 6" xfId="9019"/>
    <cellStyle name="40% - Accent1 23 7" xfId="9020"/>
    <cellStyle name="40% - Accent1 23 8" xfId="9021"/>
    <cellStyle name="40% - Accent1 23 9" xfId="9022"/>
    <cellStyle name="40% - Accent1 24" xfId="9023"/>
    <cellStyle name="40% - Accent1 24 10" xfId="9024"/>
    <cellStyle name="40% - Accent1 24 11" xfId="9025"/>
    <cellStyle name="40% - Accent1 24 2" xfId="9026"/>
    <cellStyle name="40% - Accent1 24 3" xfId="9027"/>
    <cellStyle name="40% - Accent1 24 4" xfId="9028"/>
    <cellStyle name="40% - Accent1 24 5" xfId="9029"/>
    <cellStyle name="40% - Accent1 24 6" xfId="9030"/>
    <cellStyle name="40% - Accent1 24 7" xfId="9031"/>
    <cellStyle name="40% - Accent1 24 8" xfId="9032"/>
    <cellStyle name="40% - Accent1 24 9" xfId="9033"/>
    <cellStyle name="40% - Accent1 25" xfId="9034"/>
    <cellStyle name="40% - Accent1 25 10" xfId="9035"/>
    <cellStyle name="40% - Accent1 25 11" xfId="9036"/>
    <cellStyle name="40% - Accent1 25 2" xfId="9037"/>
    <cellStyle name="40% - Accent1 25 3" xfId="9038"/>
    <cellStyle name="40% - Accent1 25 4" xfId="9039"/>
    <cellStyle name="40% - Accent1 25 5" xfId="9040"/>
    <cellStyle name="40% - Accent1 25 6" xfId="9041"/>
    <cellStyle name="40% - Accent1 25 7" xfId="9042"/>
    <cellStyle name="40% - Accent1 25 8" xfId="9043"/>
    <cellStyle name="40% - Accent1 25 9" xfId="9044"/>
    <cellStyle name="40% - Accent1 26" xfId="9045"/>
    <cellStyle name="40% - Accent1 26 10" xfId="9046"/>
    <cellStyle name="40% - Accent1 26 11" xfId="9047"/>
    <cellStyle name="40% - Accent1 26 2" xfId="9048"/>
    <cellStyle name="40% - Accent1 26 3" xfId="9049"/>
    <cellStyle name="40% - Accent1 26 4" xfId="9050"/>
    <cellStyle name="40% - Accent1 26 5" xfId="9051"/>
    <cellStyle name="40% - Accent1 26 6" xfId="9052"/>
    <cellStyle name="40% - Accent1 26 7" xfId="9053"/>
    <cellStyle name="40% - Accent1 26 8" xfId="9054"/>
    <cellStyle name="40% - Accent1 26 9" xfId="9055"/>
    <cellStyle name="40% - Accent1 27" xfId="9056"/>
    <cellStyle name="40% - Accent1 27 10" xfId="9057"/>
    <cellStyle name="40% - Accent1 27 11" xfId="9058"/>
    <cellStyle name="40% - Accent1 27 2" xfId="9059"/>
    <cellStyle name="40% - Accent1 27 3" xfId="9060"/>
    <cellStyle name="40% - Accent1 27 4" xfId="9061"/>
    <cellStyle name="40% - Accent1 27 5" xfId="9062"/>
    <cellStyle name="40% - Accent1 27 6" xfId="9063"/>
    <cellStyle name="40% - Accent1 27 7" xfId="9064"/>
    <cellStyle name="40% - Accent1 27 8" xfId="9065"/>
    <cellStyle name="40% - Accent1 27 9" xfId="9066"/>
    <cellStyle name="40% - Accent1 28" xfId="9067"/>
    <cellStyle name="40% - Accent1 28 10" xfId="9068"/>
    <cellStyle name="40% - Accent1 28 11" xfId="9069"/>
    <cellStyle name="40% - Accent1 28 2" xfId="9070"/>
    <cellStyle name="40% - Accent1 28 3" xfId="9071"/>
    <cellStyle name="40% - Accent1 28 4" xfId="9072"/>
    <cellStyle name="40% - Accent1 28 5" xfId="9073"/>
    <cellStyle name="40% - Accent1 28 6" xfId="9074"/>
    <cellStyle name="40% - Accent1 28 7" xfId="9075"/>
    <cellStyle name="40% - Accent1 28 8" xfId="9076"/>
    <cellStyle name="40% - Accent1 28 9" xfId="9077"/>
    <cellStyle name="40% - Accent1 29" xfId="9078"/>
    <cellStyle name="40% - Accent1 29 10" xfId="9079"/>
    <cellStyle name="40% - Accent1 29 11" xfId="9080"/>
    <cellStyle name="40% - Accent1 29 2" xfId="9081"/>
    <cellStyle name="40% - Accent1 29 3" xfId="9082"/>
    <cellStyle name="40% - Accent1 29 4" xfId="9083"/>
    <cellStyle name="40% - Accent1 29 5" xfId="9084"/>
    <cellStyle name="40% - Accent1 29 6" xfId="9085"/>
    <cellStyle name="40% - Accent1 29 7" xfId="9086"/>
    <cellStyle name="40% - Accent1 29 8" xfId="9087"/>
    <cellStyle name="40% - Accent1 29 9" xfId="9088"/>
    <cellStyle name="40% - Accent1 3" xfId="39"/>
    <cellStyle name="40% - Accent1 3 10" xfId="2592"/>
    <cellStyle name="40% - Accent1 3 10 2" xfId="4452"/>
    <cellStyle name="40% - Accent1 3 11" xfId="2591"/>
    <cellStyle name="40% - Accent1 3 11 2" xfId="4453"/>
    <cellStyle name="40% - Accent1 3 12" xfId="2593"/>
    <cellStyle name="40% - Accent1 3 2" xfId="2590"/>
    <cellStyle name="40% - Accent1 3 2 2" xfId="4454"/>
    <cellStyle name="40% - Accent1 3 3" xfId="2589"/>
    <cellStyle name="40% - Accent1 3 3 2" xfId="4455"/>
    <cellStyle name="40% - Accent1 3 4" xfId="2588"/>
    <cellStyle name="40% - Accent1 3 4 2" xfId="4456"/>
    <cellStyle name="40% - Accent1 3 5" xfId="2587"/>
    <cellStyle name="40% - Accent1 3 5 2" xfId="4457"/>
    <cellStyle name="40% - Accent1 3 6" xfId="2586"/>
    <cellStyle name="40% - Accent1 3 6 2" xfId="4458"/>
    <cellStyle name="40% - Accent1 3 7" xfId="2585"/>
    <cellStyle name="40% - Accent1 3 7 2" xfId="4459"/>
    <cellStyle name="40% - Accent1 3 8" xfId="2584"/>
    <cellStyle name="40% - Accent1 3 8 2" xfId="4460"/>
    <cellStyle name="40% - Accent1 3 9" xfId="2583"/>
    <cellStyle name="40% - Accent1 3 9 2" xfId="4461"/>
    <cellStyle name="40% - Accent1 30" xfId="9089"/>
    <cellStyle name="40% - Accent1 30 10" xfId="9090"/>
    <cellStyle name="40% - Accent1 30 11" xfId="9091"/>
    <cellStyle name="40% - Accent1 30 2" xfId="9092"/>
    <cellStyle name="40% - Accent1 30 3" xfId="9093"/>
    <cellStyle name="40% - Accent1 30 4" xfId="9094"/>
    <cellStyle name="40% - Accent1 30 5" xfId="9095"/>
    <cellStyle name="40% - Accent1 30 6" xfId="9096"/>
    <cellStyle name="40% - Accent1 30 7" xfId="9097"/>
    <cellStyle name="40% - Accent1 30 8" xfId="9098"/>
    <cellStyle name="40% - Accent1 30 9" xfId="9099"/>
    <cellStyle name="40% - Accent1 31" xfId="9100"/>
    <cellStyle name="40% - Accent1 31 10" xfId="9101"/>
    <cellStyle name="40% - Accent1 31 11" xfId="9102"/>
    <cellStyle name="40% - Accent1 31 2" xfId="9103"/>
    <cellStyle name="40% - Accent1 31 3" xfId="9104"/>
    <cellStyle name="40% - Accent1 31 4" xfId="9105"/>
    <cellStyle name="40% - Accent1 31 5" xfId="9106"/>
    <cellStyle name="40% - Accent1 31 6" xfId="9107"/>
    <cellStyle name="40% - Accent1 31 7" xfId="9108"/>
    <cellStyle name="40% - Accent1 31 8" xfId="9109"/>
    <cellStyle name="40% - Accent1 31 9" xfId="9110"/>
    <cellStyle name="40% - Accent1 32" xfId="9111"/>
    <cellStyle name="40% - Accent1 32 10" xfId="9112"/>
    <cellStyle name="40% - Accent1 32 11" xfId="9113"/>
    <cellStyle name="40% - Accent1 32 2" xfId="9114"/>
    <cellStyle name="40% - Accent1 32 3" xfId="9115"/>
    <cellStyle name="40% - Accent1 32 4" xfId="9116"/>
    <cellStyle name="40% - Accent1 32 5" xfId="9117"/>
    <cellStyle name="40% - Accent1 32 6" xfId="9118"/>
    <cellStyle name="40% - Accent1 32 7" xfId="9119"/>
    <cellStyle name="40% - Accent1 32 8" xfId="9120"/>
    <cellStyle name="40% - Accent1 32 9" xfId="9121"/>
    <cellStyle name="40% - Accent1 33" xfId="9122"/>
    <cellStyle name="40% - Accent1 33 10" xfId="9123"/>
    <cellStyle name="40% - Accent1 33 11" xfId="9124"/>
    <cellStyle name="40% - Accent1 33 2" xfId="9125"/>
    <cellStyle name="40% - Accent1 33 3" xfId="9126"/>
    <cellStyle name="40% - Accent1 33 4" xfId="9127"/>
    <cellStyle name="40% - Accent1 33 5" xfId="9128"/>
    <cellStyle name="40% - Accent1 33 6" xfId="9129"/>
    <cellStyle name="40% - Accent1 33 7" xfId="9130"/>
    <cellStyle name="40% - Accent1 33 8" xfId="9131"/>
    <cellStyle name="40% - Accent1 33 9" xfId="9132"/>
    <cellStyle name="40% - Accent1 34" xfId="9133"/>
    <cellStyle name="40% - Accent1 34 10" xfId="9134"/>
    <cellStyle name="40% - Accent1 34 11" xfId="9135"/>
    <cellStyle name="40% - Accent1 34 2" xfId="9136"/>
    <cellStyle name="40% - Accent1 34 3" xfId="9137"/>
    <cellStyle name="40% - Accent1 34 4" xfId="9138"/>
    <cellStyle name="40% - Accent1 34 5" xfId="9139"/>
    <cellStyle name="40% - Accent1 34 6" xfId="9140"/>
    <cellStyle name="40% - Accent1 34 7" xfId="9141"/>
    <cellStyle name="40% - Accent1 34 8" xfId="9142"/>
    <cellStyle name="40% - Accent1 34 9" xfId="9143"/>
    <cellStyle name="40% - Accent1 35" xfId="9144"/>
    <cellStyle name="40% - Accent1 35 10" xfId="9145"/>
    <cellStyle name="40% - Accent1 35 11" xfId="9146"/>
    <cellStyle name="40% - Accent1 35 2" xfId="9147"/>
    <cellStyle name="40% - Accent1 35 3" xfId="9148"/>
    <cellStyle name="40% - Accent1 35 4" xfId="9149"/>
    <cellStyle name="40% - Accent1 35 5" xfId="9150"/>
    <cellStyle name="40% - Accent1 35 6" xfId="9151"/>
    <cellStyle name="40% - Accent1 35 7" xfId="9152"/>
    <cellStyle name="40% - Accent1 35 8" xfId="9153"/>
    <cellStyle name="40% - Accent1 35 9" xfId="9154"/>
    <cellStyle name="40% - Accent1 36" xfId="9155"/>
    <cellStyle name="40% - Accent1 36 10" xfId="9156"/>
    <cellStyle name="40% - Accent1 36 11" xfId="9157"/>
    <cellStyle name="40% - Accent1 36 2" xfId="9158"/>
    <cellStyle name="40% - Accent1 36 3" xfId="9159"/>
    <cellStyle name="40% - Accent1 36 4" xfId="9160"/>
    <cellStyle name="40% - Accent1 36 5" xfId="9161"/>
    <cellStyle name="40% - Accent1 36 6" xfId="9162"/>
    <cellStyle name="40% - Accent1 36 7" xfId="9163"/>
    <cellStyle name="40% - Accent1 36 8" xfId="9164"/>
    <cellStyle name="40% - Accent1 36 9" xfId="9165"/>
    <cellStyle name="40% - Accent1 37" xfId="9166"/>
    <cellStyle name="40% - Accent1 37 10" xfId="9167"/>
    <cellStyle name="40% - Accent1 37 11" xfId="9168"/>
    <cellStyle name="40% - Accent1 37 2" xfId="9169"/>
    <cellStyle name="40% - Accent1 37 3" xfId="9170"/>
    <cellStyle name="40% - Accent1 37 4" xfId="9171"/>
    <cellStyle name="40% - Accent1 37 5" xfId="9172"/>
    <cellStyle name="40% - Accent1 37 6" xfId="9173"/>
    <cellStyle name="40% - Accent1 37 7" xfId="9174"/>
    <cellStyle name="40% - Accent1 37 8" xfId="9175"/>
    <cellStyle name="40% - Accent1 37 9" xfId="9176"/>
    <cellStyle name="40% - Accent1 38" xfId="9177"/>
    <cellStyle name="40% - Accent1 38 10" xfId="9178"/>
    <cellStyle name="40% - Accent1 38 11" xfId="9179"/>
    <cellStyle name="40% - Accent1 38 2" xfId="9180"/>
    <cellStyle name="40% - Accent1 38 3" xfId="9181"/>
    <cellStyle name="40% - Accent1 38 4" xfId="9182"/>
    <cellStyle name="40% - Accent1 38 5" xfId="9183"/>
    <cellStyle name="40% - Accent1 38 6" xfId="9184"/>
    <cellStyle name="40% - Accent1 38 7" xfId="9185"/>
    <cellStyle name="40% - Accent1 38 8" xfId="9186"/>
    <cellStyle name="40% - Accent1 38 9" xfId="9187"/>
    <cellStyle name="40% - Accent1 39" xfId="9188"/>
    <cellStyle name="40% - Accent1 39 10" xfId="9189"/>
    <cellStyle name="40% - Accent1 39 11" xfId="9190"/>
    <cellStyle name="40% - Accent1 39 2" xfId="9191"/>
    <cellStyle name="40% - Accent1 39 3" xfId="9192"/>
    <cellStyle name="40% - Accent1 39 4" xfId="9193"/>
    <cellStyle name="40% - Accent1 39 5" xfId="9194"/>
    <cellStyle name="40% - Accent1 39 6" xfId="9195"/>
    <cellStyle name="40% - Accent1 39 7" xfId="9196"/>
    <cellStyle name="40% - Accent1 39 8" xfId="9197"/>
    <cellStyle name="40% - Accent1 39 9" xfId="9198"/>
    <cellStyle name="40% - Accent1 4" xfId="2582"/>
    <cellStyle name="40% - Accent1 4 10" xfId="2581"/>
    <cellStyle name="40% - Accent1 4 10 2" xfId="4462"/>
    <cellStyle name="40% - Accent1 4 11" xfId="2580"/>
    <cellStyle name="40% - Accent1 4 11 2" xfId="4463"/>
    <cellStyle name="40% - Accent1 4 12" xfId="4464"/>
    <cellStyle name="40% - Accent1 4 2" xfId="2579"/>
    <cellStyle name="40% - Accent1 4 2 2" xfId="4465"/>
    <cellStyle name="40% - Accent1 4 3" xfId="2578"/>
    <cellStyle name="40% - Accent1 4 3 2" xfId="4466"/>
    <cellStyle name="40% - Accent1 4 4" xfId="2577"/>
    <cellStyle name="40% - Accent1 4 4 2" xfId="4467"/>
    <cellStyle name="40% - Accent1 4 5" xfId="2576"/>
    <cellStyle name="40% - Accent1 4 5 2" xfId="4468"/>
    <cellStyle name="40% - Accent1 4 6" xfId="2575"/>
    <cellStyle name="40% - Accent1 4 6 2" xfId="4469"/>
    <cellStyle name="40% - Accent1 4 7" xfId="2574"/>
    <cellStyle name="40% - Accent1 4 7 2" xfId="4470"/>
    <cellStyle name="40% - Accent1 4 8" xfId="2573"/>
    <cellStyle name="40% - Accent1 4 8 2" xfId="4471"/>
    <cellStyle name="40% - Accent1 4 9" xfId="2572"/>
    <cellStyle name="40% - Accent1 4 9 2" xfId="4472"/>
    <cellStyle name="40% - Accent1 40" xfId="9199"/>
    <cellStyle name="40% - Accent1 40 10" xfId="9200"/>
    <cellStyle name="40% - Accent1 40 2" xfId="9201"/>
    <cellStyle name="40% - Accent1 40 3" xfId="9202"/>
    <cellStyle name="40% - Accent1 40 4" xfId="9203"/>
    <cellStyle name="40% - Accent1 40 5" xfId="9204"/>
    <cellStyle name="40% - Accent1 40 6" xfId="9205"/>
    <cellStyle name="40% - Accent1 40 7" xfId="9206"/>
    <cellStyle name="40% - Accent1 40 8" xfId="9207"/>
    <cellStyle name="40% - Accent1 40 9" xfId="9208"/>
    <cellStyle name="40% - Accent1 41" xfId="9209"/>
    <cellStyle name="40% - Accent1 42" xfId="9210"/>
    <cellStyle name="40% - Accent1 43" xfId="9211"/>
    <cellStyle name="40% - Accent1 44" xfId="9212"/>
    <cellStyle name="40% - Accent1 45" xfId="9213"/>
    <cellStyle name="40% - Accent1 46" xfId="9214"/>
    <cellStyle name="40% - Accent1 47" xfId="9215"/>
    <cellStyle name="40% - Accent1 48" xfId="9216"/>
    <cellStyle name="40% - Accent1 49" xfId="9217"/>
    <cellStyle name="40% - Accent1 5" xfId="2571"/>
    <cellStyle name="40% - Accent1 5 10" xfId="2570"/>
    <cellStyle name="40% - Accent1 5 10 2" xfId="4473"/>
    <cellStyle name="40% - Accent1 5 11" xfId="2569"/>
    <cellStyle name="40% - Accent1 5 11 2" xfId="4474"/>
    <cellStyle name="40% - Accent1 5 12" xfId="4475"/>
    <cellStyle name="40% - Accent1 5 2" xfId="2568"/>
    <cellStyle name="40% - Accent1 5 2 2" xfId="4476"/>
    <cellStyle name="40% - Accent1 5 3" xfId="2567"/>
    <cellStyle name="40% - Accent1 5 3 2" xfId="4477"/>
    <cellStyle name="40% - Accent1 5 4" xfId="2566"/>
    <cellStyle name="40% - Accent1 5 4 2" xfId="4478"/>
    <cellStyle name="40% - Accent1 5 5" xfId="2565"/>
    <cellStyle name="40% - Accent1 5 5 2" xfId="4479"/>
    <cellStyle name="40% - Accent1 5 6" xfId="2564"/>
    <cellStyle name="40% - Accent1 5 6 2" xfId="4480"/>
    <cellStyle name="40% - Accent1 5 7" xfId="2563"/>
    <cellStyle name="40% - Accent1 5 7 2" xfId="4481"/>
    <cellStyle name="40% - Accent1 5 8" xfId="2562"/>
    <cellStyle name="40% - Accent1 5 8 2" xfId="4482"/>
    <cellStyle name="40% - Accent1 5 9" xfId="2561"/>
    <cellStyle name="40% - Accent1 5 9 2" xfId="4483"/>
    <cellStyle name="40% - Accent1 50" xfId="37"/>
    <cellStyle name="40% - Accent1 6" xfId="2560"/>
    <cellStyle name="40% - Accent1 6 10" xfId="9218"/>
    <cellStyle name="40% - Accent1 6 11" xfId="9219"/>
    <cellStyle name="40% - Accent1 6 2" xfId="4484"/>
    <cellStyle name="40% - Accent1 6 3" xfId="9220"/>
    <cellStyle name="40% - Accent1 6 4" xfId="9221"/>
    <cellStyle name="40% - Accent1 6 5" xfId="9222"/>
    <cellStyle name="40% - Accent1 6 6" xfId="9223"/>
    <cellStyle name="40% - Accent1 6 7" xfId="9224"/>
    <cellStyle name="40% - Accent1 6 8" xfId="9225"/>
    <cellStyle name="40% - Accent1 6 9" xfId="9226"/>
    <cellStyle name="40% - Accent1 7" xfId="2559"/>
    <cellStyle name="40% - Accent1 7 10" xfId="9227"/>
    <cellStyle name="40% - Accent1 7 11" xfId="9228"/>
    <cellStyle name="40% - Accent1 7 2" xfId="4485"/>
    <cellStyle name="40% - Accent1 7 3" xfId="9229"/>
    <cellStyle name="40% - Accent1 7 4" xfId="9230"/>
    <cellStyle name="40% - Accent1 7 5" xfId="9231"/>
    <cellStyle name="40% - Accent1 7 6" xfId="9232"/>
    <cellStyle name="40% - Accent1 7 7" xfId="9233"/>
    <cellStyle name="40% - Accent1 7 8" xfId="9234"/>
    <cellStyle name="40% - Accent1 7 9" xfId="9235"/>
    <cellStyle name="40% - Accent1 8" xfId="2558"/>
    <cellStyle name="40% - Accent1 8 10" xfId="9236"/>
    <cellStyle name="40% - Accent1 8 11" xfId="9237"/>
    <cellStyle name="40% - Accent1 8 2" xfId="4486"/>
    <cellStyle name="40% - Accent1 8 3" xfId="9238"/>
    <cellStyle name="40% - Accent1 8 4" xfId="9239"/>
    <cellStyle name="40% - Accent1 8 5" xfId="9240"/>
    <cellStyle name="40% - Accent1 8 6" xfId="9241"/>
    <cellStyle name="40% - Accent1 8 7" xfId="9242"/>
    <cellStyle name="40% - Accent1 8 8" xfId="9243"/>
    <cellStyle name="40% - Accent1 8 9" xfId="9244"/>
    <cellStyle name="40% - Accent1 9" xfId="2557"/>
    <cellStyle name="40% - Accent1 9 10" xfId="9245"/>
    <cellStyle name="40% - Accent1 9 11" xfId="9246"/>
    <cellStyle name="40% - Accent1 9 2" xfId="4487"/>
    <cellStyle name="40% - Accent1 9 3" xfId="9247"/>
    <cellStyle name="40% - Accent1 9 4" xfId="9248"/>
    <cellStyle name="40% - Accent1 9 5" xfId="9249"/>
    <cellStyle name="40% - Accent1 9 6" xfId="9250"/>
    <cellStyle name="40% - Accent1 9 7" xfId="9251"/>
    <cellStyle name="40% - Accent1 9 8" xfId="9252"/>
    <cellStyle name="40% - Accent1 9 9" xfId="9253"/>
    <cellStyle name="40% - Accent2 10" xfId="2556"/>
    <cellStyle name="40% - Accent2 10 10" xfId="9254"/>
    <cellStyle name="40% - Accent2 10 11" xfId="9255"/>
    <cellStyle name="40% - Accent2 10 2" xfId="4488"/>
    <cellStyle name="40% - Accent2 10 3" xfId="9256"/>
    <cellStyle name="40% - Accent2 10 4" xfId="9257"/>
    <cellStyle name="40% - Accent2 10 5" xfId="9258"/>
    <cellStyle name="40% - Accent2 10 6" xfId="9259"/>
    <cellStyle name="40% - Accent2 10 7" xfId="9260"/>
    <cellStyle name="40% - Accent2 10 8" xfId="9261"/>
    <cellStyle name="40% - Accent2 10 9" xfId="9262"/>
    <cellStyle name="40% - Accent2 11" xfId="2555"/>
    <cellStyle name="40% - Accent2 11 10" xfId="9263"/>
    <cellStyle name="40% - Accent2 11 11" xfId="9264"/>
    <cellStyle name="40% - Accent2 11 2" xfId="4489"/>
    <cellStyle name="40% - Accent2 11 3" xfId="9265"/>
    <cellStyle name="40% - Accent2 11 4" xfId="9266"/>
    <cellStyle name="40% - Accent2 11 5" xfId="9267"/>
    <cellStyle name="40% - Accent2 11 6" xfId="9268"/>
    <cellStyle name="40% - Accent2 11 7" xfId="9269"/>
    <cellStyle name="40% - Accent2 11 8" xfId="9270"/>
    <cellStyle name="40% - Accent2 11 9" xfId="9271"/>
    <cellStyle name="40% - Accent2 12" xfId="2554"/>
    <cellStyle name="40% - Accent2 12 10" xfId="9272"/>
    <cellStyle name="40% - Accent2 12 11" xfId="9273"/>
    <cellStyle name="40% - Accent2 12 2" xfId="4490"/>
    <cellStyle name="40% - Accent2 12 3" xfId="9274"/>
    <cellStyle name="40% - Accent2 12 4" xfId="9275"/>
    <cellStyle name="40% - Accent2 12 5" xfId="9276"/>
    <cellStyle name="40% - Accent2 12 6" xfId="9277"/>
    <cellStyle name="40% - Accent2 12 7" xfId="9278"/>
    <cellStyle name="40% - Accent2 12 8" xfId="9279"/>
    <cellStyle name="40% - Accent2 12 9" xfId="9280"/>
    <cellStyle name="40% - Accent2 13" xfId="2553"/>
    <cellStyle name="40% - Accent2 13 10" xfId="9281"/>
    <cellStyle name="40% - Accent2 13 11" xfId="9282"/>
    <cellStyle name="40% - Accent2 13 2" xfId="4491"/>
    <cellStyle name="40% - Accent2 13 3" xfId="9283"/>
    <cellStyle name="40% - Accent2 13 4" xfId="9284"/>
    <cellStyle name="40% - Accent2 13 5" xfId="9285"/>
    <cellStyle name="40% - Accent2 13 6" xfId="9286"/>
    <cellStyle name="40% - Accent2 13 7" xfId="9287"/>
    <cellStyle name="40% - Accent2 13 8" xfId="9288"/>
    <cellStyle name="40% - Accent2 13 9" xfId="9289"/>
    <cellStyle name="40% - Accent2 14" xfId="2552"/>
    <cellStyle name="40% - Accent2 14 10" xfId="9290"/>
    <cellStyle name="40% - Accent2 14 11" xfId="9291"/>
    <cellStyle name="40% - Accent2 14 2" xfId="4492"/>
    <cellStyle name="40% - Accent2 14 3" xfId="9292"/>
    <cellStyle name="40% - Accent2 14 4" xfId="9293"/>
    <cellStyle name="40% - Accent2 14 5" xfId="9294"/>
    <cellStyle name="40% - Accent2 14 6" xfId="9295"/>
    <cellStyle name="40% - Accent2 14 7" xfId="9296"/>
    <cellStyle name="40% - Accent2 14 8" xfId="9297"/>
    <cellStyle name="40% - Accent2 14 9" xfId="9298"/>
    <cellStyle name="40% - Accent2 15" xfId="2551"/>
    <cellStyle name="40% - Accent2 15 10" xfId="9299"/>
    <cellStyle name="40% - Accent2 15 11" xfId="9300"/>
    <cellStyle name="40% - Accent2 15 2" xfId="4493"/>
    <cellStyle name="40% - Accent2 15 3" xfId="9301"/>
    <cellStyle name="40% - Accent2 15 4" xfId="9302"/>
    <cellStyle name="40% - Accent2 15 5" xfId="9303"/>
    <cellStyle name="40% - Accent2 15 6" xfId="9304"/>
    <cellStyle name="40% - Accent2 15 7" xfId="9305"/>
    <cellStyle name="40% - Accent2 15 8" xfId="9306"/>
    <cellStyle name="40% - Accent2 15 9" xfId="9307"/>
    <cellStyle name="40% - Accent2 16" xfId="9308"/>
    <cellStyle name="40% - Accent2 16 10" xfId="9309"/>
    <cellStyle name="40% - Accent2 16 11" xfId="9310"/>
    <cellStyle name="40% - Accent2 16 2" xfId="9311"/>
    <cellStyle name="40% - Accent2 16 3" xfId="9312"/>
    <cellStyle name="40% - Accent2 16 4" xfId="9313"/>
    <cellStyle name="40% - Accent2 16 5" xfId="9314"/>
    <cellStyle name="40% - Accent2 16 6" xfId="9315"/>
    <cellStyle name="40% - Accent2 16 7" xfId="9316"/>
    <cellStyle name="40% - Accent2 16 8" xfId="9317"/>
    <cellStyle name="40% - Accent2 16 9" xfId="9318"/>
    <cellStyle name="40% - Accent2 17" xfId="9319"/>
    <cellStyle name="40% - Accent2 17 10" xfId="9320"/>
    <cellStyle name="40% - Accent2 17 11" xfId="9321"/>
    <cellStyle name="40% - Accent2 17 2" xfId="9322"/>
    <cellStyle name="40% - Accent2 17 3" xfId="9323"/>
    <cellStyle name="40% - Accent2 17 4" xfId="9324"/>
    <cellStyle name="40% - Accent2 17 5" xfId="9325"/>
    <cellStyle name="40% - Accent2 17 6" xfId="9326"/>
    <cellStyle name="40% - Accent2 17 7" xfId="9327"/>
    <cellStyle name="40% - Accent2 17 8" xfId="9328"/>
    <cellStyle name="40% - Accent2 17 9" xfId="9329"/>
    <cellStyle name="40% - Accent2 18" xfId="9330"/>
    <cellStyle name="40% - Accent2 18 10" xfId="9331"/>
    <cellStyle name="40% - Accent2 18 11" xfId="9332"/>
    <cellStyle name="40% - Accent2 18 2" xfId="9333"/>
    <cellStyle name="40% - Accent2 18 3" xfId="9334"/>
    <cellStyle name="40% - Accent2 18 4" xfId="9335"/>
    <cellStyle name="40% - Accent2 18 5" xfId="9336"/>
    <cellStyle name="40% - Accent2 18 6" xfId="9337"/>
    <cellStyle name="40% - Accent2 18 7" xfId="9338"/>
    <cellStyle name="40% - Accent2 18 8" xfId="9339"/>
    <cellStyle name="40% - Accent2 18 9" xfId="9340"/>
    <cellStyle name="40% - Accent2 19" xfId="9341"/>
    <cellStyle name="40% - Accent2 19 10" xfId="9342"/>
    <cellStyle name="40% - Accent2 19 11" xfId="9343"/>
    <cellStyle name="40% - Accent2 19 2" xfId="9344"/>
    <cellStyle name="40% - Accent2 19 3" xfId="9345"/>
    <cellStyle name="40% - Accent2 19 4" xfId="9346"/>
    <cellStyle name="40% - Accent2 19 5" xfId="9347"/>
    <cellStyle name="40% - Accent2 19 6" xfId="9348"/>
    <cellStyle name="40% - Accent2 19 7" xfId="9349"/>
    <cellStyle name="40% - Accent2 19 8" xfId="9350"/>
    <cellStyle name="40% - Accent2 19 9" xfId="9351"/>
    <cellStyle name="40% - Accent2 2" xfId="41"/>
    <cellStyle name="40% - Accent2 2 10" xfId="2549"/>
    <cellStyle name="40% - Accent2 2 10 2" xfId="4494"/>
    <cellStyle name="40% - Accent2 2 11" xfId="2548"/>
    <cellStyle name="40% - Accent2 2 11 2" xfId="4495"/>
    <cellStyle name="40% - Accent2 2 12" xfId="2550"/>
    <cellStyle name="40% - Accent2 2 2" xfId="464"/>
    <cellStyle name="40% - Accent2 2 2 2" xfId="2547"/>
    <cellStyle name="40% - Accent2 2 3" xfId="2546"/>
    <cellStyle name="40% - Accent2 2 3 2" xfId="4496"/>
    <cellStyle name="40% - Accent2 2 4" xfId="2545"/>
    <cellStyle name="40% - Accent2 2 4 2" xfId="4497"/>
    <cellStyle name="40% - Accent2 2 5" xfId="2544"/>
    <cellStyle name="40% - Accent2 2 5 2" xfId="4498"/>
    <cellStyle name="40% - Accent2 2 6" xfId="2543"/>
    <cellStyle name="40% - Accent2 2 6 2" xfId="4499"/>
    <cellStyle name="40% - Accent2 2 7" xfId="2542"/>
    <cellStyle name="40% - Accent2 2 7 2" xfId="4500"/>
    <cellStyle name="40% - Accent2 2 8" xfId="2541"/>
    <cellStyle name="40% - Accent2 2 8 2" xfId="4501"/>
    <cellStyle name="40% - Accent2 2 9" xfId="2540"/>
    <cellStyle name="40% - Accent2 2 9 2" xfId="4502"/>
    <cellStyle name="40% - Accent2 20" xfId="9352"/>
    <cellStyle name="40% - Accent2 20 10" xfId="9353"/>
    <cellStyle name="40% - Accent2 20 11" xfId="9354"/>
    <cellStyle name="40% - Accent2 20 2" xfId="9355"/>
    <cellStyle name="40% - Accent2 20 3" xfId="9356"/>
    <cellStyle name="40% - Accent2 20 4" xfId="9357"/>
    <cellStyle name="40% - Accent2 20 5" xfId="9358"/>
    <cellStyle name="40% - Accent2 20 6" xfId="9359"/>
    <cellStyle name="40% - Accent2 20 7" xfId="9360"/>
    <cellStyle name="40% - Accent2 20 8" xfId="9361"/>
    <cellStyle name="40% - Accent2 20 9" xfId="9362"/>
    <cellStyle name="40% - Accent2 21" xfId="9363"/>
    <cellStyle name="40% - Accent2 21 10" xfId="9364"/>
    <cellStyle name="40% - Accent2 21 11" xfId="9365"/>
    <cellStyle name="40% - Accent2 21 2" xfId="9366"/>
    <cellStyle name="40% - Accent2 21 3" xfId="9367"/>
    <cellStyle name="40% - Accent2 21 4" xfId="9368"/>
    <cellStyle name="40% - Accent2 21 5" xfId="9369"/>
    <cellStyle name="40% - Accent2 21 6" xfId="9370"/>
    <cellStyle name="40% - Accent2 21 7" xfId="9371"/>
    <cellStyle name="40% - Accent2 21 8" xfId="9372"/>
    <cellStyle name="40% - Accent2 21 9" xfId="9373"/>
    <cellStyle name="40% - Accent2 22" xfId="9374"/>
    <cellStyle name="40% - Accent2 22 10" xfId="9375"/>
    <cellStyle name="40% - Accent2 22 11" xfId="9376"/>
    <cellStyle name="40% - Accent2 22 2" xfId="9377"/>
    <cellStyle name="40% - Accent2 22 3" xfId="9378"/>
    <cellStyle name="40% - Accent2 22 4" xfId="9379"/>
    <cellStyle name="40% - Accent2 22 5" xfId="9380"/>
    <cellStyle name="40% - Accent2 22 6" xfId="9381"/>
    <cellStyle name="40% - Accent2 22 7" xfId="9382"/>
    <cellStyle name="40% - Accent2 22 8" xfId="9383"/>
    <cellStyle name="40% - Accent2 22 9" xfId="9384"/>
    <cellStyle name="40% - Accent2 23" xfId="9385"/>
    <cellStyle name="40% - Accent2 23 10" xfId="9386"/>
    <cellStyle name="40% - Accent2 23 11" xfId="9387"/>
    <cellStyle name="40% - Accent2 23 2" xfId="9388"/>
    <cellStyle name="40% - Accent2 23 3" xfId="9389"/>
    <cellStyle name="40% - Accent2 23 4" xfId="9390"/>
    <cellStyle name="40% - Accent2 23 5" xfId="9391"/>
    <cellStyle name="40% - Accent2 23 6" xfId="9392"/>
    <cellStyle name="40% - Accent2 23 7" xfId="9393"/>
    <cellStyle name="40% - Accent2 23 8" xfId="9394"/>
    <cellStyle name="40% - Accent2 23 9" xfId="9395"/>
    <cellStyle name="40% - Accent2 24" xfId="9396"/>
    <cellStyle name="40% - Accent2 24 10" xfId="9397"/>
    <cellStyle name="40% - Accent2 24 11" xfId="9398"/>
    <cellStyle name="40% - Accent2 24 2" xfId="9399"/>
    <cellStyle name="40% - Accent2 24 3" xfId="9400"/>
    <cellStyle name="40% - Accent2 24 4" xfId="9401"/>
    <cellStyle name="40% - Accent2 24 5" xfId="9402"/>
    <cellStyle name="40% - Accent2 24 6" xfId="9403"/>
    <cellStyle name="40% - Accent2 24 7" xfId="9404"/>
    <cellStyle name="40% - Accent2 24 8" xfId="9405"/>
    <cellStyle name="40% - Accent2 24 9" xfId="9406"/>
    <cellStyle name="40% - Accent2 25" xfId="9407"/>
    <cellStyle name="40% - Accent2 25 10" xfId="9408"/>
    <cellStyle name="40% - Accent2 25 11" xfId="9409"/>
    <cellStyle name="40% - Accent2 25 2" xfId="9410"/>
    <cellStyle name="40% - Accent2 25 3" xfId="9411"/>
    <cellStyle name="40% - Accent2 25 4" xfId="9412"/>
    <cellStyle name="40% - Accent2 25 5" xfId="9413"/>
    <cellStyle name="40% - Accent2 25 6" xfId="9414"/>
    <cellStyle name="40% - Accent2 25 7" xfId="9415"/>
    <cellStyle name="40% - Accent2 25 8" xfId="9416"/>
    <cellStyle name="40% - Accent2 25 9" xfId="9417"/>
    <cellStyle name="40% - Accent2 26" xfId="9418"/>
    <cellStyle name="40% - Accent2 26 10" xfId="9419"/>
    <cellStyle name="40% - Accent2 26 11" xfId="9420"/>
    <cellStyle name="40% - Accent2 26 2" xfId="9421"/>
    <cellStyle name="40% - Accent2 26 3" xfId="9422"/>
    <cellStyle name="40% - Accent2 26 4" xfId="9423"/>
    <cellStyle name="40% - Accent2 26 5" xfId="9424"/>
    <cellStyle name="40% - Accent2 26 6" xfId="9425"/>
    <cellStyle name="40% - Accent2 26 7" xfId="9426"/>
    <cellStyle name="40% - Accent2 26 8" xfId="9427"/>
    <cellStyle name="40% - Accent2 26 9" xfId="9428"/>
    <cellStyle name="40% - Accent2 27" xfId="9429"/>
    <cellStyle name="40% - Accent2 27 10" xfId="9430"/>
    <cellStyle name="40% - Accent2 27 11" xfId="9431"/>
    <cellStyle name="40% - Accent2 27 2" xfId="9432"/>
    <cellStyle name="40% - Accent2 27 3" xfId="9433"/>
    <cellStyle name="40% - Accent2 27 4" xfId="9434"/>
    <cellStyle name="40% - Accent2 27 5" xfId="9435"/>
    <cellStyle name="40% - Accent2 27 6" xfId="9436"/>
    <cellStyle name="40% - Accent2 27 7" xfId="9437"/>
    <cellStyle name="40% - Accent2 27 8" xfId="9438"/>
    <cellStyle name="40% - Accent2 27 9" xfId="9439"/>
    <cellStyle name="40% - Accent2 28" xfId="9440"/>
    <cellStyle name="40% - Accent2 28 10" xfId="9441"/>
    <cellStyle name="40% - Accent2 28 11" xfId="9442"/>
    <cellStyle name="40% - Accent2 28 2" xfId="9443"/>
    <cellStyle name="40% - Accent2 28 3" xfId="9444"/>
    <cellStyle name="40% - Accent2 28 4" xfId="9445"/>
    <cellStyle name="40% - Accent2 28 5" xfId="9446"/>
    <cellStyle name="40% - Accent2 28 6" xfId="9447"/>
    <cellStyle name="40% - Accent2 28 7" xfId="9448"/>
    <cellStyle name="40% - Accent2 28 8" xfId="9449"/>
    <cellStyle name="40% - Accent2 28 9" xfId="9450"/>
    <cellStyle name="40% - Accent2 29" xfId="9451"/>
    <cellStyle name="40% - Accent2 29 10" xfId="9452"/>
    <cellStyle name="40% - Accent2 29 11" xfId="9453"/>
    <cellStyle name="40% - Accent2 29 2" xfId="9454"/>
    <cellStyle name="40% - Accent2 29 3" xfId="9455"/>
    <cellStyle name="40% - Accent2 29 4" xfId="9456"/>
    <cellStyle name="40% - Accent2 29 5" xfId="9457"/>
    <cellStyle name="40% - Accent2 29 6" xfId="9458"/>
    <cellStyle name="40% - Accent2 29 7" xfId="9459"/>
    <cellStyle name="40% - Accent2 29 8" xfId="9460"/>
    <cellStyle name="40% - Accent2 29 9" xfId="9461"/>
    <cellStyle name="40% - Accent2 3" xfId="42"/>
    <cellStyle name="40% - Accent2 3 10" xfId="2538"/>
    <cellStyle name="40% - Accent2 3 10 2" xfId="4503"/>
    <cellStyle name="40% - Accent2 3 11" xfId="2537"/>
    <cellStyle name="40% - Accent2 3 11 2" xfId="4504"/>
    <cellStyle name="40% - Accent2 3 12" xfId="2539"/>
    <cellStyle name="40% - Accent2 3 2" xfId="2536"/>
    <cellStyle name="40% - Accent2 3 2 2" xfId="4505"/>
    <cellStyle name="40% - Accent2 3 3" xfId="2535"/>
    <cellStyle name="40% - Accent2 3 3 2" xfId="4506"/>
    <cellStyle name="40% - Accent2 3 4" xfId="2534"/>
    <cellStyle name="40% - Accent2 3 4 2" xfId="4507"/>
    <cellStyle name="40% - Accent2 3 5" xfId="2533"/>
    <cellStyle name="40% - Accent2 3 5 2" xfId="4508"/>
    <cellStyle name="40% - Accent2 3 6" xfId="2532"/>
    <cellStyle name="40% - Accent2 3 6 2" xfId="4509"/>
    <cellStyle name="40% - Accent2 3 7" xfId="2531"/>
    <cellStyle name="40% - Accent2 3 7 2" xfId="4510"/>
    <cellStyle name="40% - Accent2 3 8" xfId="2530"/>
    <cellStyle name="40% - Accent2 3 8 2" xfId="4511"/>
    <cellStyle name="40% - Accent2 3 9" xfId="2529"/>
    <cellStyle name="40% - Accent2 3 9 2" xfId="4512"/>
    <cellStyle name="40% - Accent2 30" xfId="9462"/>
    <cellStyle name="40% - Accent2 30 10" xfId="9463"/>
    <cellStyle name="40% - Accent2 30 11" xfId="9464"/>
    <cellStyle name="40% - Accent2 30 2" xfId="9465"/>
    <cellStyle name="40% - Accent2 30 3" xfId="9466"/>
    <cellStyle name="40% - Accent2 30 4" xfId="9467"/>
    <cellStyle name="40% - Accent2 30 5" xfId="9468"/>
    <cellStyle name="40% - Accent2 30 6" xfId="9469"/>
    <cellStyle name="40% - Accent2 30 7" xfId="9470"/>
    <cellStyle name="40% - Accent2 30 8" xfId="9471"/>
    <cellStyle name="40% - Accent2 30 9" xfId="9472"/>
    <cellStyle name="40% - Accent2 31" xfId="9473"/>
    <cellStyle name="40% - Accent2 31 10" xfId="9474"/>
    <cellStyle name="40% - Accent2 31 11" xfId="9475"/>
    <cellStyle name="40% - Accent2 31 2" xfId="9476"/>
    <cellStyle name="40% - Accent2 31 3" xfId="9477"/>
    <cellStyle name="40% - Accent2 31 4" xfId="9478"/>
    <cellStyle name="40% - Accent2 31 5" xfId="9479"/>
    <cellStyle name="40% - Accent2 31 6" xfId="9480"/>
    <cellStyle name="40% - Accent2 31 7" xfId="9481"/>
    <cellStyle name="40% - Accent2 31 8" xfId="9482"/>
    <cellStyle name="40% - Accent2 31 9" xfId="9483"/>
    <cellStyle name="40% - Accent2 32" xfId="9484"/>
    <cellStyle name="40% - Accent2 32 10" xfId="9485"/>
    <cellStyle name="40% - Accent2 32 11" xfId="9486"/>
    <cellStyle name="40% - Accent2 32 2" xfId="9487"/>
    <cellStyle name="40% - Accent2 32 3" xfId="9488"/>
    <cellStyle name="40% - Accent2 32 4" xfId="9489"/>
    <cellStyle name="40% - Accent2 32 5" xfId="9490"/>
    <cellStyle name="40% - Accent2 32 6" xfId="9491"/>
    <cellStyle name="40% - Accent2 32 7" xfId="9492"/>
    <cellStyle name="40% - Accent2 32 8" xfId="9493"/>
    <cellStyle name="40% - Accent2 32 9" xfId="9494"/>
    <cellStyle name="40% - Accent2 33" xfId="9495"/>
    <cellStyle name="40% - Accent2 33 10" xfId="9496"/>
    <cellStyle name="40% - Accent2 33 11" xfId="9497"/>
    <cellStyle name="40% - Accent2 33 2" xfId="9498"/>
    <cellStyle name="40% - Accent2 33 3" xfId="9499"/>
    <cellStyle name="40% - Accent2 33 4" xfId="9500"/>
    <cellStyle name="40% - Accent2 33 5" xfId="9501"/>
    <cellStyle name="40% - Accent2 33 6" xfId="9502"/>
    <cellStyle name="40% - Accent2 33 7" xfId="9503"/>
    <cellStyle name="40% - Accent2 33 8" xfId="9504"/>
    <cellStyle name="40% - Accent2 33 9" xfId="9505"/>
    <cellStyle name="40% - Accent2 34" xfId="9506"/>
    <cellStyle name="40% - Accent2 34 10" xfId="9507"/>
    <cellStyle name="40% - Accent2 34 11" xfId="9508"/>
    <cellStyle name="40% - Accent2 34 2" xfId="9509"/>
    <cellStyle name="40% - Accent2 34 3" xfId="9510"/>
    <cellStyle name="40% - Accent2 34 4" xfId="9511"/>
    <cellStyle name="40% - Accent2 34 5" xfId="9512"/>
    <cellStyle name="40% - Accent2 34 6" xfId="9513"/>
    <cellStyle name="40% - Accent2 34 7" xfId="9514"/>
    <cellStyle name="40% - Accent2 34 8" xfId="9515"/>
    <cellStyle name="40% - Accent2 34 9" xfId="9516"/>
    <cellStyle name="40% - Accent2 35" xfId="9517"/>
    <cellStyle name="40% - Accent2 35 10" xfId="9518"/>
    <cellStyle name="40% - Accent2 35 11" xfId="9519"/>
    <cellStyle name="40% - Accent2 35 2" xfId="9520"/>
    <cellStyle name="40% - Accent2 35 3" xfId="9521"/>
    <cellStyle name="40% - Accent2 35 4" xfId="9522"/>
    <cellStyle name="40% - Accent2 35 5" xfId="9523"/>
    <cellStyle name="40% - Accent2 35 6" xfId="9524"/>
    <cellStyle name="40% - Accent2 35 7" xfId="9525"/>
    <cellStyle name="40% - Accent2 35 8" xfId="9526"/>
    <cellStyle name="40% - Accent2 35 9" xfId="9527"/>
    <cellStyle name="40% - Accent2 36" xfId="9528"/>
    <cellStyle name="40% - Accent2 36 10" xfId="9529"/>
    <cellStyle name="40% - Accent2 36 11" xfId="9530"/>
    <cellStyle name="40% - Accent2 36 2" xfId="9531"/>
    <cellStyle name="40% - Accent2 36 3" xfId="9532"/>
    <cellStyle name="40% - Accent2 36 4" xfId="9533"/>
    <cellStyle name="40% - Accent2 36 5" xfId="9534"/>
    <cellStyle name="40% - Accent2 36 6" xfId="9535"/>
    <cellStyle name="40% - Accent2 36 7" xfId="9536"/>
    <cellStyle name="40% - Accent2 36 8" xfId="9537"/>
    <cellStyle name="40% - Accent2 36 9" xfId="9538"/>
    <cellStyle name="40% - Accent2 37" xfId="9539"/>
    <cellStyle name="40% - Accent2 37 10" xfId="9540"/>
    <cellStyle name="40% - Accent2 37 11" xfId="9541"/>
    <cellStyle name="40% - Accent2 37 2" xfId="9542"/>
    <cellStyle name="40% - Accent2 37 3" xfId="9543"/>
    <cellStyle name="40% - Accent2 37 4" xfId="9544"/>
    <cellStyle name="40% - Accent2 37 5" xfId="9545"/>
    <cellStyle name="40% - Accent2 37 6" xfId="9546"/>
    <cellStyle name="40% - Accent2 37 7" xfId="9547"/>
    <cellStyle name="40% - Accent2 37 8" xfId="9548"/>
    <cellStyle name="40% - Accent2 37 9" xfId="9549"/>
    <cellStyle name="40% - Accent2 38" xfId="9550"/>
    <cellStyle name="40% - Accent2 38 10" xfId="9551"/>
    <cellStyle name="40% - Accent2 38 11" xfId="9552"/>
    <cellStyle name="40% - Accent2 38 2" xfId="9553"/>
    <cellStyle name="40% - Accent2 38 3" xfId="9554"/>
    <cellStyle name="40% - Accent2 38 4" xfId="9555"/>
    <cellStyle name="40% - Accent2 38 5" xfId="9556"/>
    <cellStyle name="40% - Accent2 38 6" xfId="9557"/>
    <cellStyle name="40% - Accent2 38 7" xfId="9558"/>
    <cellStyle name="40% - Accent2 38 8" xfId="9559"/>
    <cellStyle name="40% - Accent2 38 9" xfId="9560"/>
    <cellStyle name="40% - Accent2 39" xfId="9561"/>
    <cellStyle name="40% - Accent2 39 10" xfId="9562"/>
    <cellStyle name="40% - Accent2 39 11" xfId="9563"/>
    <cellStyle name="40% - Accent2 39 2" xfId="9564"/>
    <cellStyle name="40% - Accent2 39 3" xfId="9565"/>
    <cellStyle name="40% - Accent2 39 4" xfId="9566"/>
    <cellStyle name="40% - Accent2 39 5" xfId="9567"/>
    <cellStyle name="40% - Accent2 39 6" xfId="9568"/>
    <cellStyle name="40% - Accent2 39 7" xfId="9569"/>
    <cellStyle name="40% - Accent2 39 8" xfId="9570"/>
    <cellStyle name="40% - Accent2 39 9" xfId="9571"/>
    <cellStyle name="40% - Accent2 4" xfId="2528"/>
    <cellStyle name="40% - Accent2 4 10" xfId="2527"/>
    <cellStyle name="40% - Accent2 4 10 2" xfId="4513"/>
    <cellStyle name="40% - Accent2 4 11" xfId="2526"/>
    <cellStyle name="40% - Accent2 4 11 2" xfId="4514"/>
    <cellStyle name="40% - Accent2 4 12" xfId="4515"/>
    <cellStyle name="40% - Accent2 4 2" xfId="2525"/>
    <cellStyle name="40% - Accent2 4 2 2" xfId="4516"/>
    <cellStyle name="40% - Accent2 4 3" xfId="2524"/>
    <cellStyle name="40% - Accent2 4 3 2" xfId="4517"/>
    <cellStyle name="40% - Accent2 4 4" xfId="2523"/>
    <cellStyle name="40% - Accent2 4 4 2" xfId="4518"/>
    <cellStyle name="40% - Accent2 4 5" xfId="2522"/>
    <cellStyle name="40% - Accent2 4 5 2" xfId="4519"/>
    <cellStyle name="40% - Accent2 4 6" xfId="2521"/>
    <cellStyle name="40% - Accent2 4 6 2" xfId="4520"/>
    <cellStyle name="40% - Accent2 4 7" xfId="2520"/>
    <cellStyle name="40% - Accent2 4 7 2" xfId="4521"/>
    <cellStyle name="40% - Accent2 4 8" xfId="2519"/>
    <cellStyle name="40% - Accent2 4 8 2" xfId="4522"/>
    <cellStyle name="40% - Accent2 4 9" xfId="2518"/>
    <cellStyle name="40% - Accent2 4 9 2" xfId="4523"/>
    <cellStyle name="40% - Accent2 40" xfId="9572"/>
    <cellStyle name="40% - Accent2 40 10" xfId="9573"/>
    <cellStyle name="40% - Accent2 40 2" xfId="9574"/>
    <cellStyle name="40% - Accent2 40 3" xfId="9575"/>
    <cellStyle name="40% - Accent2 40 4" xfId="9576"/>
    <cellStyle name="40% - Accent2 40 5" xfId="9577"/>
    <cellStyle name="40% - Accent2 40 6" xfId="9578"/>
    <cellStyle name="40% - Accent2 40 7" xfId="9579"/>
    <cellStyle name="40% - Accent2 40 8" xfId="9580"/>
    <cellStyle name="40% - Accent2 40 9" xfId="9581"/>
    <cellStyle name="40% - Accent2 41" xfId="9582"/>
    <cellStyle name="40% - Accent2 42" xfId="9583"/>
    <cellStyle name="40% - Accent2 43" xfId="9584"/>
    <cellStyle name="40% - Accent2 44" xfId="9585"/>
    <cellStyle name="40% - Accent2 45" xfId="9586"/>
    <cellStyle name="40% - Accent2 46" xfId="9587"/>
    <cellStyle name="40% - Accent2 47" xfId="9588"/>
    <cellStyle name="40% - Accent2 48" xfId="9589"/>
    <cellStyle name="40% - Accent2 49" xfId="9590"/>
    <cellStyle name="40% - Accent2 5" xfId="2517"/>
    <cellStyle name="40% - Accent2 5 10" xfId="2516"/>
    <cellStyle name="40% - Accent2 5 10 2" xfId="4524"/>
    <cellStyle name="40% - Accent2 5 11" xfId="2515"/>
    <cellStyle name="40% - Accent2 5 11 2" xfId="4525"/>
    <cellStyle name="40% - Accent2 5 12" xfId="4526"/>
    <cellStyle name="40% - Accent2 5 2" xfId="2514"/>
    <cellStyle name="40% - Accent2 5 2 2" xfId="4527"/>
    <cellStyle name="40% - Accent2 5 3" xfId="2513"/>
    <cellStyle name="40% - Accent2 5 3 2" xfId="4528"/>
    <cellStyle name="40% - Accent2 5 4" xfId="2512"/>
    <cellStyle name="40% - Accent2 5 4 2" xfId="4529"/>
    <cellStyle name="40% - Accent2 5 5" xfId="2511"/>
    <cellStyle name="40% - Accent2 5 5 2" xfId="4530"/>
    <cellStyle name="40% - Accent2 5 6" xfId="2510"/>
    <cellStyle name="40% - Accent2 5 6 2" xfId="4531"/>
    <cellStyle name="40% - Accent2 5 7" xfId="2509"/>
    <cellStyle name="40% - Accent2 5 7 2" xfId="4532"/>
    <cellStyle name="40% - Accent2 5 8" xfId="2508"/>
    <cellStyle name="40% - Accent2 5 8 2" xfId="4533"/>
    <cellStyle name="40% - Accent2 5 9" xfId="2507"/>
    <cellStyle name="40% - Accent2 5 9 2" xfId="4534"/>
    <cellStyle name="40% - Accent2 50" xfId="40"/>
    <cellStyle name="40% - Accent2 6" xfId="2506"/>
    <cellStyle name="40% - Accent2 6 10" xfId="9591"/>
    <cellStyle name="40% - Accent2 6 11" xfId="9592"/>
    <cellStyle name="40% - Accent2 6 2" xfId="4535"/>
    <cellStyle name="40% - Accent2 6 3" xfId="9593"/>
    <cellStyle name="40% - Accent2 6 4" xfId="9594"/>
    <cellStyle name="40% - Accent2 6 5" xfId="9595"/>
    <cellStyle name="40% - Accent2 6 6" xfId="9596"/>
    <cellStyle name="40% - Accent2 6 7" xfId="9597"/>
    <cellStyle name="40% - Accent2 6 8" xfId="9598"/>
    <cellStyle name="40% - Accent2 6 9" xfId="9599"/>
    <cellStyle name="40% - Accent2 7" xfId="2505"/>
    <cellStyle name="40% - Accent2 7 10" xfId="9600"/>
    <cellStyle name="40% - Accent2 7 11" xfId="9601"/>
    <cellStyle name="40% - Accent2 7 2" xfId="4536"/>
    <cellStyle name="40% - Accent2 7 3" xfId="9602"/>
    <cellStyle name="40% - Accent2 7 4" xfId="9603"/>
    <cellStyle name="40% - Accent2 7 5" xfId="9604"/>
    <cellStyle name="40% - Accent2 7 6" xfId="9605"/>
    <cellStyle name="40% - Accent2 7 7" xfId="9606"/>
    <cellStyle name="40% - Accent2 7 8" xfId="9607"/>
    <cellStyle name="40% - Accent2 7 9" xfId="9608"/>
    <cellStyle name="40% - Accent2 8" xfId="2504"/>
    <cellStyle name="40% - Accent2 8 10" xfId="9609"/>
    <cellStyle name="40% - Accent2 8 11" xfId="9610"/>
    <cellStyle name="40% - Accent2 8 2" xfId="4537"/>
    <cellStyle name="40% - Accent2 8 3" xfId="9611"/>
    <cellStyle name="40% - Accent2 8 4" xfId="9612"/>
    <cellStyle name="40% - Accent2 8 5" xfId="9613"/>
    <cellStyle name="40% - Accent2 8 6" xfId="9614"/>
    <cellStyle name="40% - Accent2 8 7" xfId="9615"/>
    <cellStyle name="40% - Accent2 8 8" xfId="9616"/>
    <cellStyle name="40% - Accent2 8 9" xfId="9617"/>
    <cellStyle name="40% - Accent2 9" xfId="2503"/>
    <cellStyle name="40% - Accent2 9 10" xfId="9618"/>
    <cellStyle name="40% - Accent2 9 11" xfId="9619"/>
    <cellStyle name="40% - Accent2 9 2" xfId="4538"/>
    <cellStyle name="40% - Accent2 9 3" xfId="9620"/>
    <cellStyle name="40% - Accent2 9 4" xfId="9621"/>
    <cellStyle name="40% - Accent2 9 5" xfId="9622"/>
    <cellStyle name="40% - Accent2 9 6" xfId="9623"/>
    <cellStyle name="40% - Accent2 9 7" xfId="9624"/>
    <cellStyle name="40% - Accent2 9 8" xfId="9625"/>
    <cellStyle name="40% - Accent2 9 9" xfId="9626"/>
    <cellStyle name="40% - Accent3 10" xfId="2502"/>
    <cellStyle name="40% - Accent3 10 10" xfId="9627"/>
    <cellStyle name="40% - Accent3 10 11" xfId="9628"/>
    <cellStyle name="40% - Accent3 10 2" xfId="4539"/>
    <cellStyle name="40% - Accent3 10 3" xfId="9629"/>
    <cellStyle name="40% - Accent3 10 4" xfId="9630"/>
    <cellStyle name="40% - Accent3 10 5" xfId="9631"/>
    <cellStyle name="40% - Accent3 10 6" xfId="9632"/>
    <cellStyle name="40% - Accent3 10 7" xfId="9633"/>
    <cellStyle name="40% - Accent3 10 8" xfId="9634"/>
    <cellStyle name="40% - Accent3 10 9" xfId="9635"/>
    <cellStyle name="40% - Accent3 11" xfId="2501"/>
    <cellStyle name="40% - Accent3 11 10" xfId="9636"/>
    <cellStyle name="40% - Accent3 11 11" xfId="9637"/>
    <cellStyle name="40% - Accent3 11 2" xfId="4540"/>
    <cellStyle name="40% - Accent3 11 3" xfId="9638"/>
    <cellStyle name="40% - Accent3 11 4" xfId="9639"/>
    <cellStyle name="40% - Accent3 11 5" xfId="9640"/>
    <cellStyle name="40% - Accent3 11 6" xfId="9641"/>
    <cellStyle name="40% - Accent3 11 7" xfId="9642"/>
    <cellStyle name="40% - Accent3 11 8" xfId="9643"/>
    <cellStyle name="40% - Accent3 11 9" xfId="9644"/>
    <cellStyle name="40% - Accent3 12" xfId="2500"/>
    <cellStyle name="40% - Accent3 12 10" xfId="9645"/>
    <cellStyle name="40% - Accent3 12 11" xfId="9646"/>
    <cellStyle name="40% - Accent3 12 2" xfId="4541"/>
    <cellStyle name="40% - Accent3 12 3" xfId="9647"/>
    <cellStyle name="40% - Accent3 12 4" xfId="9648"/>
    <cellStyle name="40% - Accent3 12 5" xfId="9649"/>
    <cellStyle name="40% - Accent3 12 6" xfId="9650"/>
    <cellStyle name="40% - Accent3 12 7" xfId="9651"/>
    <cellStyle name="40% - Accent3 12 8" xfId="9652"/>
    <cellStyle name="40% - Accent3 12 9" xfId="9653"/>
    <cellStyle name="40% - Accent3 13" xfId="2499"/>
    <cellStyle name="40% - Accent3 13 10" xfId="9654"/>
    <cellStyle name="40% - Accent3 13 11" xfId="9655"/>
    <cellStyle name="40% - Accent3 13 2" xfId="4542"/>
    <cellStyle name="40% - Accent3 13 3" xfId="9656"/>
    <cellStyle name="40% - Accent3 13 4" xfId="9657"/>
    <cellStyle name="40% - Accent3 13 5" xfId="9658"/>
    <cellStyle name="40% - Accent3 13 6" xfId="9659"/>
    <cellStyle name="40% - Accent3 13 7" xfId="9660"/>
    <cellStyle name="40% - Accent3 13 8" xfId="9661"/>
    <cellStyle name="40% - Accent3 13 9" xfId="9662"/>
    <cellStyle name="40% - Accent3 14" xfId="2498"/>
    <cellStyle name="40% - Accent3 14 10" xfId="9663"/>
    <cellStyle name="40% - Accent3 14 11" xfId="9664"/>
    <cellStyle name="40% - Accent3 14 2" xfId="4543"/>
    <cellStyle name="40% - Accent3 14 3" xfId="9665"/>
    <cellStyle name="40% - Accent3 14 4" xfId="9666"/>
    <cellStyle name="40% - Accent3 14 5" xfId="9667"/>
    <cellStyle name="40% - Accent3 14 6" xfId="9668"/>
    <cellStyle name="40% - Accent3 14 7" xfId="9669"/>
    <cellStyle name="40% - Accent3 14 8" xfId="9670"/>
    <cellStyle name="40% - Accent3 14 9" xfId="9671"/>
    <cellStyle name="40% - Accent3 15" xfId="2497"/>
    <cellStyle name="40% - Accent3 15 10" xfId="9672"/>
    <cellStyle name="40% - Accent3 15 11" xfId="9673"/>
    <cellStyle name="40% - Accent3 15 2" xfId="4544"/>
    <cellStyle name="40% - Accent3 15 3" xfId="9674"/>
    <cellStyle name="40% - Accent3 15 4" xfId="9675"/>
    <cellStyle name="40% - Accent3 15 5" xfId="9676"/>
    <cellStyle name="40% - Accent3 15 6" xfId="9677"/>
    <cellStyle name="40% - Accent3 15 7" xfId="9678"/>
    <cellStyle name="40% - Accent3 15 8" xfId="9679"/>
    <cellStyle name="40% - Accent3 15 9" xfId="9680"/>
    <cellStyle name="40% - Accent3 16" xfId="9681"/>
    <cellStyle name="40% - Accent3 16 10" xfId="9682"/>
    <cellStyle name="40% - Accent3 16 11" xfId="9683"/>
    <cellStyle name="40% - Accent3 16 2" xfId="9684"/>
    <cellStyle name="40% - Accent3 16 3" xfId="9685"/>
    <cellStyle name="40% - Accent3 16 4" xfId="9686"/>
    <cellStyle name="40% - Accent3 16 5" xfId="9687"/>
    <cellStyle name="40% - Accent3 16 6" xfId="9688"/>
    <cellStyle name="40% - Accent3 16 7" xfId="9689"/>
    <cellStyle name="40% - Accent3 16 8" xfId="9690"/>
    <cellStyle name="40% - Accent3 16 9" xfId="9691"/>
    <cellStyle name="40% - Accent3 17" xfId="9692"/>
    <cellStyle name="40% - Accent3 17 10" xfId="9693"/>
    <cellStyle name="40% - Accent3 17 11" xfId="9694"/>
    <cellStyle name="40% - Accent3 17 2" xfId="9695"/>
    <cellStyle name="40% - Accent3 17 3" xfId="9696"/>
    <cellStyle name="40% - Accent3 17 4" xfId="9697"/>
    <cellStyle name="40% - Accent3 17 5" xfId="9698"/>
    <cellStyle name="40% - Accent3 17 6" xfId="9699"/>
    <cellStyle name="40% - Accent3 17 7" xfId="9700"/>
    <cellStyle name="40% - Accent3 17 8" xfId="9701"/>
    <cellStyle name="40% - Accent3 17 9" xfId="9702"/>
    <cellStyle name="40% - Accent3 18" xfId="9703"/>
    <cellStyle name="40% - Accent3 18 10" xfId="9704"/>
    <cellStyle name="40% - Accent3 18 11" xfId="9705"/>
    <cellStyle name="40% - Accent3 18 2" xfId="9706"/>
    <cellStyle name="40% - Accent3 18 3" xfId="9707"/>
    <cellStyle name="40% - Accent3 18 4" xfId="9708"/>
    <cellStyle name="40% - Accent3 18 5" xfId="9709"/>
    <cellStyle name="40% - Accent3 18 6" xfId="9710"/>
    <cellStyle name="40% - Accent3 18 7" xfId="9711"/>
    <cellStyle name="40% - Accent3 18 8" xfId="9712"/>
    <cellStyle name="40% - Accent3 18 9" xfId="9713"/>
    <cellStyle name="40% - Accent3 19" xfId="9714"/>
    <cellStyle name="40% - Accent3 19 10" xfId="9715"/>
    <cellStyle name="40% - Accent3 19 11" xfId="9716"/>
    <cellStyle name="40% - Accent3 19 2" xfId="9717"/>
    <cellStyle name="40% - Accent3 19 3" xfId="9718"/>
    <cellStyle name="40% - Accent3 19 4" xfId="9719"/>
    <cellStyle name="40% - Accent3 19 5" xfId="9720"/>
    <cellStyle name="40% - Accent3 19 6" xfId="9721"/>
    <cellStyle name="40% - Accent3 19 7" xfId="9722"/>
    <cellStyle name="40% - Accent3 19 8" xfId="9723"/>
    <cellStyle name="40% - Accent3 19 9" xfId="9724"/>
    <cellStyle name="40% - Accent3 2" xfId="44"/>
    <cellStyle name="40% - Accent3 2 10" xfId="2495"/>
    <cellStyle name="40% - Accent3 2 10 2" xfId="4545"/>
    <cellStyle name="40% - Accent3 2 11" xfId="2494"/>
    <cellStyle name="40% - Accent3 2 11 2" xfId="4546"/>
    <cellStyle name="40% - Accent3 2 12" xfId="2496"/>
    <cellStyle name="40% - Accent3 2 2" xfId="466"/>
    <cellStyle name="40% - Accent3 2 2 2" xfId="2493"/>
    <cellStyle name="40% - Accent3 2 3" xfId="2492"/>
    <cellStyle name="40% - Accent3 2 3 2" xfId="4547"/>
    <cellStyle name="40% - Accent3 2 4" xfId="2491"/>
    <cellStyle name="40% - Accent3 2 4 2" xfId="4548"/>
    <cellStyle name="40% - Accent3 2 5" xfId="2490"/>
    <cellStyle name="40% - Accent3 2 5 2" xfId="4549"/>
    <cellStyle name="40% - Accent3 2 6" xfId="2489"/>
    <cellStyle name="40% - Accent3 2 6 2" xfId="4550"/>
    <cellStyle name="40% - Accent3 2 7" xfId="2488"/>
    <cellStyle name="40% - Accent3 2 7 2" xfId="4551"/>
    <cellStyle name="40% - Accent3 2 8" xfId="2487"/>
    <cellStyle name="40% - Accent3 2 8 2" xfId="4552"/>
    <cellStyle name="40% - Accent3 2 9" xfId="2486"/>
    <cellStyle name="40% - Accent3 2 9 2" xfId="4553"/>
    <cellStyle name="40% - Accent3 20" xfId="9725"/>
    <cellStyle name="40% - Accent3 20 10" xfId="9726"/>
    <cellStyle name="40% - Accent3 20 11" xfId="9727"/>
    <cellStyle name="40% - Accent3 20 2" xfId="9728"/>
    <cellStyle name="40% - Accent3 20 3" xfId="9729"/>
    <cellStyle name="40% - Accent3 20 4" xfId="9730"/>
    <cellStyle name="40% - Accent3 20 5" xfId="9731"/>
    <cellStyle name="40% - Accent3 20 6" xfId="9732"/>
    <cellStyle name="40% - Accent3 20 7" xfId="9733"/>
    <cellStyle name="40% - Accent3 20 8" xfId="9734"/>
    <cellStyle name="40% - Accent3 20 9" xfId="9735"/>
    <cellStyle name="40% - Accent3 21" xfId="9736"/>
    <cellStyle name="40% - Accent3 21 10" xfId="9737"/>
    <cellStyle name="40% - Accent3 21 11" xfId="9738"/>
    <cellStyle name="40% - Accent3 21 2" xfId="9739"/>
    <cellStyle name="40% - Accent3 21 3" xfId="9740"/>
    <cellStyle name="40% - Accent3 21 4" xfId="9741"/>
    <cellStyle name="40% - Accent3 21 5" xfId="9742"/>
    <cellStyle name="40% - Accent3 21 6" xfId="9743"/>
    <cellStyle name="40% - Accent3 21 7" xfId="9744"/>
    <cellStyle name="40% - Accent3 21 8" xfId="9745"/>
    <cellStyle name="40% - Accent3 21 9" xfId="9746"/>
    <cellStyle name="40% - Accent3 22" xfId="9747"/>
    <cellStyle name="40% - Accent3 22 10" xfId="9748"/>
    <cellStyle name="40% - Accent3 22 11" xfId="9749"/>
    <cellStyle name="40% - Accent3 22 2" xfId="9750"/>
    <cellStyle name="40% - Accent3 22 3" xfId="9751"/>
    <cellStyle name="40% - Accent3 22 4" xfId="9752"/>
    <cellStyle name="40% - Accent3 22 5" xfId="9753"/>
    <cellStyle name="40% - Accent3 22 6" xfId="9754"/>
    <cellStyle name="40% - Accent3 22 7" xfId="9755"/>
    <cellStyle name="40% - Accent3 22 8" xfId="9756"/>
    <cellStyle name="40% - Accent3 22 9" xfId="9757"/>
    <cellStyle name="40% - Accent3 23" xfId="9758"/>
    <cellStyle name="40% - Accent3 23 10" xfId="9759"/>
    <cellStyle name="40% - Accent3 23 11" xfId="9760"/>
    <cellStyle name="40% - Accent3 23 2" xfId="9761"/>
    <cellStyle name="40% - Accent3 23 3" xfId="9762"/>
    <cellStyle name="40% - Accent3 23 4" xfId="9763"/>
    <cellStyle name="40% - Accent3 23 5" xfId="9764"/>
    <cellStyle name="40% - Accent3 23 6" xfId="9765"/>
    <cellStyle name="40% - Accent3 23 7" xfId="9766"/>
    <cellStyle name="40% - Accent3 23 8" xfId="9767"/>
    <cellStyle name="40% - Accent3 23 9" xfId="9768"/>
    <cellStyle name="40% - Accent3 24" xfId="9769"/>
    <cellStyle name="40% - Accent3 24 10" xfId="9770"/>
    <cellStyle name="40% - Accent3 24 11" xfId="9771"/>
    <cellStyle name="40% - Accent3 24 2" xfId="9772"/>
    <cellStyle name="40% - Accent3 24 3" xfId="9773"/>
    <cellStyle name="40% - Accent3 24 4" xfId="9774"/>
    <cellStyle name="40% - Accent3 24 5" xfId="9775"/>
    <cellStyle name="40% - Accent3 24 6" xfId="9776"/>
    <cellStyle name="40% - Accent3 24 7" xfId="9777"/>
    <cellStyle name="40% - Accent3 24 8" xfId="9778"/>
    <cellStyle name="40% - Accent3 24 9" xfId="9779"/>
    <cellStyle name="40% - Accent3 25" xfId="9780"/>
    <cellStyle name="40% - Accent3 25 10" xfId="9781"/>
    <cellStyle name="40% - Accent3 25 11" xfId="9782"/>
    <cellStyle name="40% - Accent3 25 2" xfId="9783"/>
    <cellStyle name="40% - Accent3 25 3" xfId="9784"/>
    <cellStyle name="40% - Accent3 25 4" xfId="9785"/>
    <cellStyle name="40% - Accent3 25 5" xfId="9786"/>
    <cellStyle name="40% - Accent3 25 6" xfId="9787"/>
    <cellStyle name="40% - Accent3 25 7" xfId="9788"/>
    <cellStyle name="40% - Accent3 25 8" xfId="9789"/>
    <cellStyle name="40% - Accent3 25 9" xfId="9790"/>
    <cellStyle name="40% - Accent3 26" xfId="9791"/>
    <cellStyle name="40% - Accent3 26 10" xfId="9792"/>
    <cellStyle name="40% - Accent3 26 11" xfId="9793"/>
    <cellStyle name="40% - Accent3 26 2" xfId="9794"/>
    <cellStyle name="40% - Accent3 26 3" xfId="9795"/>
    <cellStyle name="40% - Accent3 26 4" xfId="9796"/>
    <cellStyle name="40% - Accent3 26 5" xfId="9797"/>
    <cellStyle name="40% - Accent3 26 6" xfId="9798"/>
    <cellStyle name="40% - Accent3 26 7" xfId="9799"/>
    <cellStyle name="40% - Accent3 26 8" xfId="9800"/>
    <cellStyle name="40% - Accent3 26 9" xfId="9801"/>
    <cellStyle name="40% - Accent3 27" xfId="9802"/>
    <cellStyle name="40% - Accent3 27 10" xfId="9803"/>
    <cellStyle name="40% - Accent3 27 11" xfId="9804"/>
    <cellStyle name="40% - Accent3 27 2" xfId="9805"/>
    <cellStyle name="40% - Accent3 27 3" xfId="9806"/>
    <cellStyle name="40% - Accent3 27 4" xfId="9807"/>
    <cellStyle name="40% - Accent3 27 5" xfId="9808"/>
    <cellStyle name="40% - Accent3 27 6" xfId="9809"/>
    <cellStyle name="40% - Accent3 27 7" xfId="9810"/>
    <cellStyle name="40% - Accent3 27 8" xfId="9811"/>
    <cellStyle name="40% - Accent3 27 9" xfId="9812"/>
    <cellStyle name="40% - Accent3 28" xfId="9813"/>
    <cellStyle name="40% - Accent3 28 10" xfId="9814"/>
    <cellStyle name="40% - Accent3 28 11" xfId="9815"/>
    <cellStyle name="40% - Accent3 28 2" xfId="9816"/>
    <cellStyle name="40% - Accent3 28 3" xfId="9817"/>
    <cellStyle name="40% - Accent3 28 4" xfId="9818"/>
    <cellStyle name="40% - Accent3 28 5" xfId="9819"/>
    <cellStyle name="40% - Accent3 28 6" xfId="9820"/>
    <cellStyle name="40% - Accent3 28 7" xfId="9821"/>
    <cellStyle name="40% - Accent3 28 8" xfId="9822"/>
    <cellStyle name="40% - Accent3 28 9" xfId="9823"/>
    <cellStyle name="40% - Accent3 29" xfId="9824"/>
    <cellStyle name="40% - Accent3 29 10" xfId="9825"/>
    <cellStyle name="40% - Accent3 29 11" xfId="9826"/>
    <cellStyle name="40% - Accent3 29 2" xfId="9827"/>
    <cellStyle name="40% - Accent3 29 3" xfId="9828"/>
    <cellStyle name="40% - Accent3 29 4" xfId="9829"/>
    <cellStyle name="40% - Accent3 29 5" xfId="9830"/>
    <cellStyle name="40% - Accent3 29 6" xfId="9831"/>
    <cellStyle name="40% - Accent3 29 7" xfId="9832"/>
    <cellStyle name="40% - Accent3 29 8" xfId="9833"/>
    <cellStyle name="40% - Accent3 29 9" xfId="9834"/>
    <cellStyle name="40% - Accent3 3" xfId="45"/>
    <cellStyle name="40% - Accent3 3 10" xfId="2484"/>
    <cellStyle name="40% - Accent3 3 10 2" xfId="4554"/>
    <cellStyle name="40% - Accent3 3 11" xfId="2483"/>
    <cellStyle name="40% - Accent3 3 11 2" xfId="4555"/>
    <cellStyle name="40% - Accent3 3 12" xfId="2485"/>
    <cellStyle name="40% - Accent3 3 2" xfId="2482"/>
    <cellStyle name="40% - Accent3 3 2 2" xfId="4556"/>
    <cellStyle name="40% - Accent3 3 3" xfId="2481"/>
    <cellStyle name="40% - Accent3 3 3 2" xfId="4557"/>
    <cellStyle name="40% - Accent3 3 4" xfId="2480"/>
    <cellStyle name="40% - Accent3 3 4 2" xfId="4558"/>
    <cellStyle name="40% - Accent3 3 5" xfId="2479"/>
    <cellStyle name="40% - Accent3 3 5 2" xfId="4559"/>
    <cellStyle name="40% - Accent3 3 6" xfId="2478"/>
    <cellStyle name="40% - Accent3 3 6 2" xfId="4560"/>
    <cellStyle name="40% - Accent3 3 7" xfId="2477"/>
    <cellStyle name="40% - Accent3 3 7 2" xfId="4561"/>
    <cellStyle name="40% - Accent3 3 8" xfId="2476"/>
    <cellStyle name="40% - Accent3 3 8 2" xfId="4562"/>
    <cellStyle name="40% - Accent3 3 9" xfId="2475"/>
    <cellStyle name="40% - Accent3 3 9 2" xfId="4563"/>
    <cellStyle name="40% - Accent3 30" xfId="9835"/>
    <cellStyle name="40% - Accent3 30 10" xfId="9836"/>
    <cellStyle name="40% - Accent3 30 11" xfId="9837"/>
    <cellStyle name="40% - Accent3 30 2" xfId="9838"/>
    <cellStyle name="40% - Accent3 30 3" xfId="9839"/>
    <cellStyle name="40% - Accent3 30 4" xfId="9840"/>
    <cellStyle name="40% - Accent3 30 5" xfId="9841"/>
    <cellStyle name="40% - Accent3 30 6" xfId="9842"/>
    <cellStyle name="40% - Accent3 30 7" xfId="9843"/>
    <cellStyle name="40% - Accent3 30 8" xfId="9844"/>
    <cellStyle name="40% - Accent3 30 9" xfId="9845"/>
    <cellStyle name="40% - Accent3 31" xfId="9846"/>
    <cellStyle name="40% - Accent3 31 10" xfId="9847"/>
    <cellStyle name="40% - Accent3 31 11" xfId="9848"/>
    <cellStyle name="40% - Accent3 31 2" xfId="9849"/>
    <cellStyle name="40% - Accent3 31 3" xfId="9850"/>
    <cellStyle name="40% - Accent3 31 4" xfId="9851"/>
    <cellStyle name="40% - Accent3 31 5" xfId="9852"/>
    <cellStyle name="40% - Accent3 31 6" xfId="9853"/>
    <cellStyle name="40% - Accent3 31 7" xfId="9854"/>
    <cellStyle name="40% - Accent3 31 8" xfId="9855"/>
    <cellStyle name="40% - Accent3 31 9" xfId="9856"/>
    <cellStyle name="40% - Accent3 32" xfId="9857"/>
    <cellStyle name="40% - Accent3 32 10" xfId="9858"/>
    <cellStyle name="40% - Accent3 32 11" xfId="9859"/>
    <cellStyle name="40% - Accent3 32 2" xfId="9860"/>
    <cellStyle name="40% - Accent3 32 3" xfId="9861"/>
    <cellStyle name="40% - Accent3 32 4" xfId="9862"/>
    <cellStyle name="40% - Accent3 32 5" xfId="9863"/>
    <cellStyle name="40% - Accent3 32 6" xfId="9864"/>
    <cellStyle name="40% - Accent3 32 7" xfId="9865"/>
    <cellStyle name="40% - Accent3 32 8" xfId="9866"/>
    <cellStyle name="40% - Accent3 32 9" xfId="9867"/>
    <cellStyle name="40% - Accent3 33" xfId="9868"/>
    <cellStyle name="40% - Accent3 33 10" xfId="9869"/>
    <cellStyle name="40% - Accent3 33 11" xfId="9870"/>
    <cellStyle name="40% - Accent3 33 2" xfId="9871"/>
    <cellStyle name="40% - Accent3 33 3" xfId="9872"/>
    <cellStyle name="40% - Accent3 33 4" xfId="9873"/>
    <cellStyle name="40% - Accent3 33 5" xfId="9874"/>
    <cellStyle name="40% - Accent3 33 6" xfId="9875"/>
    <cellStyle name="40% - Accent3 33 7" xfId="9876"/>
    <cellStyle name="40% - Accent3 33 8" xfId="9877"/>
    <cellStyle name="40% - Accent3 33 9" xfId="9878"/>
    <cellStyle name="40% - Accent3 34" xfId="9879"/>
    <cellStyle name="40% - Accent3 34 10" xfId="9880"/>
    <cellStyle name="40% - Accent3 34 11" xfId="9881"/>
    <cellStyle name="40% - Accent3 34 2" xfId="9882"/>
    <cellStyle name="40% - Accent3 34 3" xfId="9883"/>
    <cellStyle name="40% - Accent3 34 4" xfId="9884"/>
    <cellStyle name="40% - Accent3 34 5" xfId="9885"/>
    <cellStyle name="40% - Accent3 34 6" xfId="9886"/>
    <cellStyle name="40% - Accent3 34 7" xfId="9887"/>
    <cellStyle name="40% - Accent3 34 8" xfId="9888"/>
    <cellStyle name="40% - Accent3 34 9" xfId="9889"/>
    <cellStyle name="40% - Accent3 35" xfId="9890"/>
    <cellStyle name="40% - Accent3 35 10" xfId="9891"/>
    <cellStyle name="40% - Accent3 35 11" xfId="9892"/>
    <cellStyle name="40% - Accent3 35 2" xfId="9893"/>
    <cellStyle name="40% - Accent3 35 3" xfId="9894"/>
    <cellStyle name="40% - Accent3 35 4" xfId="9895"/>
    <cellStyle name="40% - Accent3 35 5" xfId="9896"/>
    <cellStyle name="40% - Accent3 35 6" xfId="9897"/>
    <cellStyle name="40% - Accent3 35 7" xfId="9898"/>
    <cellStyle name="40% - Accent3 35 8" xfId="9899"/>
    <cellStyle name="40% - Accent3 35 9" xfId="9900"/>
    <cellStyle name="40% - Accent3 36" xfId="9901"/>
    <cellStyle name="40% - Accent3 36 10" xfId="9902"/>
    <cellStyle name="40% - Accent3 36 11" xfId="9903"/>
    <cellStyle name="40% - Accent3 36 2" xfId="9904"/>
    <cellStyle name="40% - Accent3 36 3" xfId="9905"/>
    <cellStyle name="40% - Accent3 36 4" xfId="9906"/>
    <cellStyle name="40% - Accent3 36 5" xfId="9907"/>
    <cellStyle name="40% - Accent3 36 6" xfId="9908"/>
    <cellStyle name="40% - Accent3 36 7" xfId="9909"/>
    <cellStyle name="40% - Accent3 36 8" xfId="9910"/>
    <cellStyle name="40% - Accent3 36 9" xfId="9911"/>
    <cellStyle name="40% - Accent3 37" xfId="9912"/>
    <cellStyle name="40% - Accent3 37 10" xfId="9913"/>
    <cellStyle name="40% - Accent3 37 11" xfId="9914"/>
    <cellStyle name="40% - Accent3 37 2" xfId="9915"/>
    <cellStyle name="40% - Accent3 37 3" xfId="9916"/>
    <cellStyle name="40% - Accent3 37 4" xfId="9917"/>
    <cellStyle name="40% - Accent3 37 5" xfId="9918"/>
    <cellStyle name="40% - Accent3 37 6" xfId="9919"/>
    <cellStyle name="40% - Accent3 37 7" xfId="9920"/>
    <cellStyle name="40% - Accent3 37 8" xfId="9921"/>
    <cellStyle name="40% - Accent3 37 9" xfId="9922"/>
    <cellStyle name="40% - Accent3 38" xfId="9923"/>
    <cellStyle name="40% - Accent3 38 10" xfId="9924"/>
    <cellStyle name="40% - Accent3 38 11" xfId="9925"/>
    <cellStyle name="40% - Accent3 38 2" xfId="9926"/>
    <cellStyle name="40% - Accent3 38 3" xfId="9927"/>
    <cellStyle name="40% - Accent3 38 4" xfId="9928"/>
    <cellStyle name="40% - Accent3 38 5" xfId="9929"/>
    <cellStyle name="40% - Accent3 38 6" xfId="9930"/>
    <cellStyle name="40% - Accent3 38 7" xfId="9931"/>
    <cellStyle name="40% - Accent3 38 8" xfId="9932"/>
    <cellStyle name="40% - Accent3 38 9" xfId="9933"/>
    <cellStyle name="40% - Accent3 39" xfId="9934"/>
    <cellStyle name="40% - Accent3 39 10" xfId="9935"/>
    <cellStyle name="40% - Accent3 39 11" xfId="9936"/>
    <cellStyle name="40% - Accent3 39 2" xfId="9937"/>
    <cellStyle name="40% - Accent3 39 3" xfId="9938"/>
    <cellStyle name="40% - Accent3 39 4" xfId="9939"/>
    <cellStyle name="40% - Accent3 39 5" xfId="9940"/>
    <cellStyle name="40% - Accent3 39 6" xfId="9941"/>
    <cellStyle name="40% - Accent3 39 7" xfId="9942"/>
    <cellStyle name="40% - Accent3 39 8" xfId="9943"/>
    <cellStyle name="40% - Accent3 39 9" xfId="9944"/>
    <cellStyle name="40% - Accent3 4" xfId="2474"/>
    <cellStyle name="40% - Accent3 4 10" xfId="2473"/>
    <cellStyle name="40% - Accent3 4 10 2" xfId="4564"/>
    <cellStyle name="40% - Accent3 4 11" xfId="2472"/>
    <cellStyle name="40% - Accent3 4 11 2" xfId="4565"/>
    <cellStyle name="40% - Accent3 4 12" xfId="4566"/>
    <cellStyle name="40% - Accent3 4 2" xfId="2471"/>
    <cellStyle name="40% - Accent3 4 2 2" xfId="4567"/>
    <cellStyle name="40% - Accent3 4 3" xfId="2470"/>
    <cellStyle name="40% - Accent3 4 3 2" xfId="4568"/>
    <cellStyle name="40% - Accent3 4 4" xfId="2469"/>
    <cellStyle name="40% - Accent3 4 4 2" xfId="4569"/>
    <cellStyle name="40% - Accent3 4 5" xfId="2468"/>
    <cellStyle name="40% - Accent3 4 5 2" xfId="4570"/>
    <cellStyle name="40% - Accent3 4 6" xfId="2467"/>
    <cellStyle name="40% - Accent3 4 6 2" xfId="4571"/>
    <cellStyle name="40% - Accent3 4 7" xfId="2466"/>
    <cellStyle name="40% - Accent3 4 7 2" xfId="4572"/>
    <cellStyle name="40% - Accent3 4 8" xfId="2465"/>
    <cellStyle name="40% - Accent3 4 8 2" xfId="4573"/>
    <cellStyle name="40% - Accent3 4 9" xfId="2464"/>
    <cellStyle name="40% - Accent3 4 9 2" xfId="4574"/>
    <cellStyle name="40% - Accent3 40" xfId="9945"/>
    <cellStyle name="40% - Accent3 40 10" xfId="9946"/>
    <cellStyle name="40% - Accent3 40 2" xfId="9947"/>
    <cellStyle name="40% - Accent3 40 3" xfId="9948"/>
    <cellStyle name="40% - Accent3 40 4" xfId="9949"/>
    <cellStyle name="40% - Accent3 40 5" xfId="9950"/>
    <cellStyle name="40% - Accent3 40 6" xfId="9951"/>
    <cellStyle name="40% - Accent3 40 7" xfId="9952"/>
    <cellStyle name="40% - Accent3 40 8" xfId="9953"/>
    <cellStyle name="40% - Accent3 40 9" xfId="9954"/>
    <cellStyle name="40% - Accent3 41" xfId="9955"/>
    <cellStyle name="40% - Accent3 42" xfId="9956"/>
    <cellStyle name="40% - Accent3 43" xfId="9957"/>
    <cellStyle name="40% - Accent3 44" xfId="9958"/>
    <cellStyle name="40% - Accent3 45" xfId="9959"/>
    <cellStyle name="40% - Accent3 46" xfId="9960"/>
    <cellStyle name="40% - Accent3 47" xfId="9961"/>
    <cellStyle name="40% - Accent3 48" xfId="9962"/>
    <cellStyle name="40% - Accent3 49" xfId="9963"/>
    <cellStyle name="40% - Accent3 5" xfId="2463"/>
    <cellStyle name="40% - Accent3 5 10" xfId="2462"/>
    <cellStyle name="40% - Accent3 5 10 2" xfId="4575"/>
    <cellStyle name="40% - Accent3 5 11" xfId="2461"/>
    <cellStyle name="40% - Accent3 5 11 2" xfId="4576"/>
    <cellStyle name="40% - Accent3 5 12" xfId="4577"/>
    <cellStyle name="40% - Accent3 5 2" xfId="2460"/>
    <cellStyle name="40% - Accent3 5 2 2" xfId="4578"/>
    <cellStyle name="40% - Accent3 5 3" xfId="2459"/>
    <cellStyle name="40% - Accent3 5 3 2" xfId="4579"/>
    <cellStyle name="40% - Accent3 5 4" xfId="2458"/>
    <cellStyle name="40% - Accent3 5 4 2" xfId="4580"/>
    <cellStyle name="40% - Accent3 5 5" xfId="2457"/>
    <cellStyle name="40% - Accent3 5 5 2" xfId="4581"/>
    <cellStyle name="40% - Accent3 5 6" xfId="2456"/>
    <cellStyle name="40% - Accent3 5 6 2" xfId="4582"/>
    <cellStyle name="40% - Accent3 5 7" xfId="2455"/>
    <cellStyle name="40% - Accent3 5 7 2" xfId="4583"/>
    <cellStyle name="40% - Accent3 5 8" xfId="2454"/>
    <cellStyle name="40% - Accent3 5 8 2" xfId="4584"/>
    <cellStyle name="40% - Accent3 5 9" xfId="2453"/>
    <cellStyle name="40% - Accent3 5 9 2" xfId="4585"/>
    <cellStyle name="40% - Accent3 50" xfId="43"/>
    <cellStyle name="40% - Accent3 6" xfId="2452"/>
    <cellStyle name="40% - Accent3 6 10" xfId="9964"/>
    <cellStyle name="40% - Accent3 6 11" xfId="9965"/>
    <cellStyle name="40% - Accent3 6 2" xfId="4586"/>
    <cellStyle name="40% - Accent3 6 3" xfId="9966"/>
    <cellStyle name="40% - Accent3 6 4" xfId="9967"/>
    <cellStyle name="40% - Accent3 6 5" xfId="9968"/>
    <cellStyle name="40% - Accent3 6 6" xfId="9969"/>
    <cellStyle name="40% - Accent3 6 7" xfId="9970"/>
    <cellStyle name="40% - Accent3 6 8" xfId="9971"/>
    <cellStyle name="40% - Accent3 6 9" xfId="9972"/>
    <cellStyle name="40% - Accent3 7" xfId="2451"/>
    <cellStyle name="40% - Accent3 7 10" xfId="9973"/>
    <cellStyle name="40% - Accent3 7 11" xfId="9974"/>
    <cellStyle name="40% - Accent3 7 2" xfId="4587"/>
    <cellStyle name="40% - Accent3 7 3" xfId="9975"/>
    <cellStyle name="40% - Accent3 7 4" xfId="9976"/>
    <cellStyle name="40% - Accent3 7 5" xfId="9977"/>
    <cellStyle name="40% - Accent3 7 6" xfId="9978"/>
    <cellStyle name="40% - Accent3 7 7" xfId="9979"/>
    <cellStyle name="40% - Accent3 7 8" xfId="9980"/>
    <cellStyle name="40% - Accent3 7 9" xfId="9981"/>
    <cellStyle name="40% - Accent3 8" xfId="2450"/>
    <cellStyle name="40% - Accent3 8 10" xfId="9982"/>
    <cellStyle name="40% - Accent3 8 11" xfId="9983"/>
    <cellStyle name="40% - Accent3 8 2" xfId="4588"/>
    <cellStyle name="40% - Accent3 8 3" xfId="9984"/>
    <cellStyle name="40% - Accent3 8 4" xfId="9985"/>
    <cellStyle name="40% - Accent3 8 5" xfId="9986"/>
    <cellStyle name="40% - Accent3 8 6" xfId="9987"/>
    <cellStyle name="40% - Accent3 8 7" xfId="9988"/>
    <cellStyle name="40% - Accent3 8 8" xfId="9989"/>
    <cellStyle name="40% - Accent3 8 9" xfId="9990"/>
    <cellStyle name="40% - Accent3 9" xfId="2449"/>
    <cellStyle name="40% - Accent3 9 10" xfId="9991"/>
    <cellStyle name="40% - Accent3 9 11" xfId="9992"/>
    <cellStyle name="40% - Accent3 9 2" xfId="4589"/>
    <cellStyle name="40% - Accent3 9 3" xfId="9993"/>
    <cellStyle name="40% - Accent3 9 4" xfId="9994"/>
    <cellStyle name="40% - Accent3 9 5" xfId="9995"/>
    <cellStyle name="40% - Accent3 9 6" xfId="9996"/>
    <cellStyle name="40% - Accent3 9 7" xfId="9997"/>
    <cellStyle name="40% - Accent3 9 8" xfId="9998"/>
    <cellStyle name="40% - Accent3 9 9" xfId="9999"/>
    <cellStyle name="40% - Accent4 10" xfId="2448"/>
    <cellStyle name="40% - Accent4 10 10" xfId="10000"/>
    <cellStyle name="40% - Accent4 10 11" xfId="10001"/>
    <cellStyle name="40% - Accent4 10 2" xfId="4590"/>
    <cellStyle name="40% - Accent4 10 3" xfId="10002"/>
    <cellStyle name="40% - Accent4 10 4" xfId="10003"/>
    <cellStyle name="40% - Accent4 10 5" xfId="10004"/>
    <cellStyle name="40% - Accent4 10 6" xfId="10005"/>
    <cellStyle name="40% - Accent4 10 7" xfId="10006"/>
    <cellStyle name="40% - Accent4 10 8" xfId="10007"/>
    <cellStyle name="40% - Accent4 10 9" xfId="10008"/>
    <cellStyle name="40% - Accent4 11" xfId="2447"/>
    <cellStyle name="40% - Accent4 11 10" xfId="10009"/>
    <cellStyle name="40% - Accent4 11 11" xfId="10010"/>
    <cellStyle name="40% - Accent4 11 2" xfId="4591"/>
    <cellStyle name="40% - Accent4 11 3" xfId="10011"/>
    <cellStyle name="40% - Accent4 11 4" xfId="10012"/>
    <cellStyle name="40% - Accent4 11 5" xfId="10013"/>
    <cellStyle name="40% - Accent4 11 6" xfId="10014"/>
    <cellStyle name="40% - Accent4 11 7" xfId="10015"/>
    <cellStyle name="40% - Accent4 11 8" xfId="10016"/>
    <cellStyle name="40% - Accent4 11 9" xfId="10017"/>
    <cellStyle name="40% - Accent4 12" xfId="2446"/>
    <cellStyle name="40% - Accent4 12 10" xfId="10018"/>
    <cellStyle name="40% - Accent4 12 11" xfId="10019"/>
    <cellStyle name="40% - Accent4 12 2" xfId="4592"/>
    <cellStyle name="40% - Accent4 12 3" xfId="10020"/>
    <cellStyle name="40% - Accent4 12 4" xfId="10021"/>
    <cellStyle name="40% - Accent4 12 5" xfId="10022"/>
    <cellStyle name="40% - Accent4 12 6" xfId="10023"/>
    <cellStyle name="40% - Accent4 12 7" xfId="10024"/>
    <cellStyle name="40% - Accent4 12 8" xfId="10025"/>
    <cellStyle name="40% - Accent4 12 9" xfId="10026"/>
    <cellStyle name="40% - Accent4 13" xfId="2445"/>
    <cellStyle name="40% - Accent4 13 10" xfId="10027"/>
    <cellStyle name="40% - Accent4 13 11" xfId="10028"/>
    <cellStyle name="40% - Accent4 13 2" xfId="4593"/>
    <cellStyle name="40% - Accent4 13 3" xfId="10029"/>
    <cellStyle name="40% - Accent4 13 4" xfId="10030"/>
    <cellStyle name="40% - Accent4 13 5" xfId="10031"/>
    <cellStyle name="40% - Accent4 13 6" xfId="10032"/>
    <cellStyle name="40% - Accent4 13 7" xfId="10033"/>
    <cellStyle name="40% - Accent4 13 8" xfId="10034"/>
    <cellStyle name="40% - Accent4 13 9" xfId="10035"/>
    <cellStyle name="40% - Accent4 14" xfId="2444"/>
    <cellStyle name="40% - Accent4 14 10" xfId="10036"/>
    <cellStyle name="40% - Accent4 14 11" xfId="10037"/>
    <cellStyle name="40% - Accent4 14 2" xfId="4594"/>
    <cellStyle name="40% - Accent4 14 3" xfId="10038"/>
    <cellStyle name="40% - Accent4 14 4" xfId="10039"/>
    <cellStyle name="40% - Accent4 14 5" xfId="10040"/>
    <cellStyle name="40% - Accent4 14 6" xfId="10041"/>
    <cellStyle name="40% - Accent4 14 7" xfId="10042"/>
    <cellStyle name="40% - Accent4 14 8" xfId="10043"/>
    <cellStyle name="40% - Accent4 14 9" xfId="10044"/>
    <cellStyle name="40% - Accent4 15" xfId="2443"/>
    <cellStyle name="40% - Accent4 15 10" xfId="10045"/>
    <cellStyle name="40% - Accent4 15 11" xfId="10046"/>
    <cellStyle name="40% - Accent4 15 2" xfId="4595"/>
    <cellStyle name="40% - Accent4 15 3" xfId="10047"/>
    <cellStyle name="40% - Accent4 15 4" xfId="10048"/>
    <cellStyle name="40% - Accent4 15 5" xfId="10049"/>
    <cellStyle name="40% - Accent4 15 6" xfId="10050"/>
    <cellStyle name="40% - Accent4 15 7" xfId="10051"/>
    <cellStyle name="40% - Accent4 15 8" xfId="10052"/>
    <cellStyle name="40% - Accent4 15 9" xfId="10053"/>
    <cellStyle name="40% - Accent4 16" xfId="10054"/>
    <cellStyle name="40% - Accent4 16 10" xfId="10055"/>
    <cellStyle name="40% - Accent4 16 11" xfId="10056"/>
    <cellStyle name="40% - Accent4 16 2" xfId="10057"/>
    <cellStyle name="40% - Accent4 16 3" xfId="10058"/>
    <cellStyle name="40% - Accent4 16 4" xfId="10059"/>
    <cellStyle name="40% - Accent4 16 5" xfId="10060"/>
    <cellStyle name="40% - Accent4 16 6" xfId="10061"/>
    <cellStyle name="40% - Accent4 16 7" xfId="10062"/>
    <cellStyle name="40% - Accent4 16 8" xfId="10063"/>
    <cellStyle name="40% - Accent4 16 9" xfId="10064"/>
    <cellStyle name="40% - Accent4 17" xfId="10065"/>
    <cellStyle name="40% - Accent4 17 10" xfId="10066"/>
    <cellStyle name="40% - Accent4 17 11" xfId="10067"/>
    <cellStyle name="40% - Accent4 17 2" xfId="10068"/>
    <cellStyle name="40% - Accent4 17 3" xfId="10069"/>
    <cellStyle name="40% - Accent4 17 4" xfId="10070"/>
    <cellStyle name="40% - Accent4 17 5" xfId="10071"/>
    <cellStyle name="40% - Accent4 17 6" xfId="10072"/>
    <cellStyle name="40% - Accent4 17 7" xfId="10073"/>
    <cellStyle name="40% - Accent4 17 8" xfId="10074"/>
    <cellStyle name="40% - Accent4 17 9" xfId="10075"/>
    <cellStyle name="40% - Accent4 18" xfId="10076"/>
    <cellStyle name="40% - Accent4 18 10" xfId="10077"/>
    <cellStyle name="40% - Accent4 18 11" xfId="10078"/>
    <cellStyle name="40% - Accent4 18 2" xfId="10079"/>
    <cellStyle name="40% - Accent4 18 3" xfId="10080"/>
    <cellStyle name="40% - Accent4 18 4" xfId="10081"/>
    <cellStyle name="40% - Accent4 18 5" xfId="10082"/>
    <cellStyle name="40% - Accent4 18 6" xfId="10083"/>
    <cellStyle name="40% - Accent4 18 7" xfId="10084"/>
    <cellStyle name="40% - Accent4 18 8" xfId="10085"/>
    <cellStyle name="40% - Accent4 18 9" xfId="10086"/>
    <cellStyle name="40% - Accent4 19" xfId="10087"/>
    <cellStyle name="40% - Accent4 19 10" xfId="10088"/>
    <cellStyle name="40% - Accent4 19 11" xfId="10089"/>
    <cellStyle name="40% - Accent4 19 2" xfId="10090"/>
    <cellStyle name="40% - Accent4 19 3" xfId="10091"/>
    <cellStyle name="40% - Accent4 19 4" xfId="10092"/>
    <cellStyle name="40% - Accent4 19 5" xfId="10093"/>
    <cellStyle name="40% - Accent4 19 6" xfId="10094"/>
    <cellStyle name="40% - Accent4 19 7" xfId="10095"/>
    <cellStyle name="40% - Accent4 19 8" xfId="10096"/>
    <cellStyle name="40% - Accent4 19 9" xfId="10097"/>
    <cellStyle name="40% - Accent4 2" xfId="47"/>
    <cellStyle name="40% - Accent4 2 10" xfId="2441"/>
    <cellStyle name="40% - Accent4 2 10 2" xfId="4596"/>
    <cellStyle name="40% - Accent4 2 11" xfId="2440"/>
    <cellStyle name="40% - Accent4 2 11 2" xfId="4597"/>
    <cellStyle name="40% - Accent4 2 12" xfId="2442"/>
    <cellStyle name="40% - Accent4 2 2" xfId="468"/>
    <cellStyle name="40% - Accent4 2 2 2" xfId="2439"/>
    <cellStyle name="40% - Accent4 2 3" xfId="2438"/>
    <cellStyle name="40% - Accent4 2 3 2" xfId="4598"/>
    <cellStyle name="40% - Accent4 2 4" xfId="2437"/>
    <cellStyle name="40% - Accent4 2 4 2" xfId="4599"/>
    <cellStyle name="40% - Accent4 2 5" xfId="2436"/>
    <cellStyle name="40% - Accent4 2 5 2" xfId="4600"/>
    <cellStyle name="40% - Accent4 2 6" xfId="2435"/>
    <cellStyle name="40% - Accent4 2 6 2" xfId="4601"/>
    <cellStyle name="40% - Accent4 2 7" xfId="2434"/>
    <cellStyle name="40% - Accent4 2 7 2" xfId="4602"/>
    <cellStyle name="40% - Accent4 2 8" xfId="2433"/>
    <cellStyle name="40% - Accent4 2 8 2" xfId="4603"/>
    <cellStyle name="40% - Accent4 2 9" xfId="2432"/>
    <cellStyle name="40% - Accent4 2 9 2" xfId="4604"/>
    <cellStyle name="40% - Accent4 20" xfId="10098"/>
    <cellStyle name="40% - Accent4 20 10" xfId="10099"/>
    <cellStyle name="40% - Accent4 20 11" xfId="10100"/>
    <cellStyle name="40% - Accent4 20 2" xfId="10101"/>
    <cellStyle name="40% - Accent4 20 3" xfId="10102"/>
    <cellStyle name="40% - Accent4 20 4" xfId="10103"/>
    <cellStyle name="40% - Accent4 20 5" xfId="10104"/>
    <cellStyle name="40% - Accent4 20 6" xfId="10105"/>
    <cellStyle name="40% - Accent4 20 7" xfId="10106"/>
    <cellStyle name="40% - Accent4 20 8" xfId="10107"/>
    <cellStyle name="40% - Accent4 20 9" xfId="10108"/>
    <cellStyle name="40% - Accent4 21" xfId="10109"/>
    <cellStyle name="40% - Accent4 21 10" xfId="10110"/>
    <cellStyle name="40% - Accent4 21 11" xfId="10111"/>
    <cellStyle name="40% - Accent4 21 2" xfId="10112"/>
    <cellStyle name="40% - Accent4 21 3" xfId="10113"/>
    <cellStyle name="40% - Accent4 21 4" xfId="10114"/>
    <cellStyle name="40% - Accent4 21 5" xfId="10115"/>
    <cellStyle name="40% - Accent4 21 6" xfId="10116"/>
    <cellStyle name="40% - Accent4 21 7" xfId="10117"/>
    <cellStyle name="40% - Accent4 21 8" xfId="10118"/>
    <cellStyle name="40% - Accent4 21 9" xfId="10119"/>
    <cellStyle name="40% - Accent4 22" xfId="10120"/>
    <cellStyle name="40% - Accent4 22 10" xfId="10121"/>
    <cellStyle name="40% - Accent4 22 11" xfId="10122"/>
    <cellStyle name="40% - Accent4 22 2" xfId="10123"/>
    <cellStyle name="40% - Accent4 22 3" xfId="10124"/>
    <cellStyle name="40% - Accent4 22 4" xfId="10125"/>
    <cellStyle name="40% - Accent4 22 5" xfId="10126"/>
    <cellStyle name="40% - Accent4 22 6" xfId="10127"/>
    <cellStyle name="40% - Accent4 22 7" xfId="10128"/>
    <cellStyle name="40% - Accent4 22 8" xfId="10129"/>
    <cellStyle name="40% - Accent4 22 9" xfId="10130"/>
    <cellStyle name="40% - Accent4 23" xfId="10131"/>
    <cellStyle name="40% - Accent4 23 10" xfId="10132"/>
    <cellStyle name="40% - Accent4 23 11" xfId="10133"/>
    <cellStyle name="40% - Accent4 23 2" xfId="10134"/>
    <cellStyle name="40% - Accent4 23 3" xfId="10135"/>
    <cellStyle name="40% - Accent4 23 4" xfId="10136"/>
    <cellStyle name="40% - Accent4 23 5" xfId="10137"/>
    <cellStyle name="40% - Accent4 23 6" xfId="10138"/>
    <cellStyle name="40% - Accent4 23 7" xfId="10139"/>
    <cellStyle name="40% - Accent4 23 8" xfId="10140"/>
    <cellStyle name="40% - Accent4 23 9" xfId="10141"/>
    <cellStyle name="40% - Accent4 24" xfId="10142"/>
    <cellStyle name="40% - Accent4 24 10" xfId="10143"/>
    <cellStyle name="40% - Accent4 24 11" xfId="10144"/>
    <cellStyle name="40% - Accent4 24 2" xfId="10145"/>
    <cellStyle name="40% - Accent4 24 3" xfId="10146"/>
    <cellStyle name="40% - Accent4 24 4" xfId="10147"/>
    <cellStyle name="40% - Accent4 24 5" xfId="10148"/>
    <cellStyle name="40% - Accent4 24 6" xfId="10149"/>
    <cellStyle name="40% - Accent4 24 7" xfId="10150"/>
    <cellStyle name="40% - Accent4 24 8" xfId="10151"/>
    <cellStyle name="40% - Accent4 24 9" xfId="10152"/>
    <cellStyle name="40% - Accent4 25" xfId="10153"/>
    <cellStyle name="40% - Accent4 25 10" xfId="10154"/>
    <cellStyle name="40% - Accent4 25 11" xfId="10155"/>
    <cellStyle name="40% - Accent4 25 2" xfId="10156"/>
    <cellStyle name="40% - Accent4 25 3" xfId="10157"/>
    <cellStyle name="40% - Accent4 25 4" xfId="10158"/>
    <cellStyle name="40% - Accent4 25 5" xfId="10159"/>
    <cellStyle name="40% - Accent4 25 6" xfId="10160"/>
    <cellStyle name="40% - Accent4 25 7" xfId="10161"/>
    <cellStyle name="40% - Accent4 25 8" xfId="10162"/>
    <cellStyle name="40% - Accent4 25 9" xfId="10163"/>
    <cellStyle name="40% - Accent4 26" xfId="10164"/>
    <cellStyle name="40% - Accent4 26 10" xfId="10165"/>
    <cellStyle name="40% - Accent4 26 11" xfId="10166"/>
    <cellStyle name="40% - Accent4 26 2" xfId="10167"/>
    <cellStyle name="40% - Accent4 26 3" xfId="10168"/>
    <cellStyle name="40% - Accent4 26 4" xfId="10169"/>
    <cellStyle name="40% - Accent4 26 5" xfId="10170"/>
    <cellStyle name="40% - Accent4 26 6" xfId="10171"/>
    <cellStyle name="40% - Accent4 26 7" xfId="10172"/>
    <cellStyle name="40% - Accent4 26 8" xfId="10173"/>
    <cellStyle name="40% - Accent4 26 9" xfId="10174"/>
    <cellStyle name="40% - Accent4 27" xfId="10175"/>
    <cellStyle name="40% - Accent4 27 10" xfId="10176"/>
    <cellStyle name="40% - Accent4 27 11" xfId="10177"/>
    <cellStyle name="40% - Accent4 27 2" xfId="10178"/>
    <cellStyle name="40% - Accent4 27 3" xfId="10179"/>
    <cellStyle name="40% - Accent4 27 4" xfId="10180"/>
    <cellStyle name="40% - Accent4 27 5" xfId="10181"/>
    <cellStyle name="40% - Accent4 27 6" xfId="10182"/>
    <cellStyle name="40% - Accent4 27 7" xfId="10183"/>
    <cellStyle name="40% - Accent4 27 8" xfId="10184"/>
    <cellStyle name="40% - Accent4 27 9" xfId="10185"/>
    <cellStyle name="40% - Accent4 28" xfId="10186"/>
    <cellStyle name="40% - Accent4 28 10" xfId="10187"/>
    <cellStyle name="40% - Accent4 28 11" xfId="10188"/>
    <cellStyle name="40% - Accent4 28 2" xfId="10189"/>
    <cellStyle name="40% - Accent4 28 3" xfId="10190"/>
    <cellStyle name="40% - Accent4 28 4" xfId="10191"/>
    <cellStyle name="40% - Accent4 28 5" xfId="10192"/>
    <cellStyle name="40% - Accent4 28 6" xfId="10193"/>
    <cellStyle name="40% - Accent4 28 7" xfId="10194"/>
    <cellStyle name="40% - Accent4 28 8" xfId="10195"/>
    <cellStyle name="40% - Accent4 28 9" xfId="10196"/>
    <cellStyle name="40% - Accent4 29" xfId="10197"/>
    <cellStyle name="40% - Accent4 29 10" xfId="10198"/>
    <cellStyle name="40% - Accent4 29 11" xfId="10199"/>
    <cellStyle name="40% - Accent4 29 2" xfId="10200"/>
    <cellStyle name="40% - Accent4 29 3" xfId="10201"/>
    <cellStyle name="40% - Accent4 29 4" xfId="10202"/>
    <cellStyle name="40% - Accent4 29 5" xfId="10203"/>
    <cellStyle name="40% - Accent4 29 6" xfId="10204"/>
    <cellStyle name="40% - Accent4 29 7" xfId="10205"/>
    <cellStyle name="40% - Accent4 29 8" xfId="10206"/>
    <cellStyle name="40% - Accent4 29 9" xfId="10207"/>
    <cellStyle name="40% - Accent4 3" xfId="48"/>
    <cellStyle name="40% - Accent4 3 10" xfId="2430"/>
    <cellStyle name="40% - Accent4 3 10 2" xfId="4605"/>
    <cellStyle name="40% - Accent4 3 11" xfId="2429"/>
    <cellStyle name="40% - Accent4 3 11 2" xfId="4606"/>
    <cellStyle name="40% - Accent4 3 12" xfId="2431"/>
    <cellStyle name="40% - Accent4 3 2" xfId="2428"/>
    <cellStyle name="40% - Accent4 3 2 2" xfId="4607"/>
    <cellStyle name="40% - Accent4 3 3" xfId="2427"/>
    <cellStyle name="40% - Accent4 3 3 2" xfId="4608"/>
    <cellStyle name="40% - Accent4 3 4" xfId="2426"/>
    <cellStyle name="40% - Accent4 3 4 2" xfId="4609"/>
    <cellStyle name="40% - Accent4 3 5" xfId="2425"/>
    <cellStyle name="40% - Accent4 3 5 2" xfId="4610"/>
    <cellStyle name="40% - Accent4 3 6" xfId="2424"/>
    <cellStyle name="40% - Accent4 3 6 2" xfId="4611"/>
    <cellStyle name="40% - Accent4 3 7" xfId="2423"/>
    <cellStyle name="40% - Accent4 3 7 2" xfId="4612"/>
    <cellStyle name="40% - Accent4 3 8" xfId="2422"/>
    <cellStyle name="40% - Accent4 3 8 2" xfId="4613"/>
    <cellStyle name="40% - Accent4 3 9" xfId="2421"/>
    <cellStyle name="40% - Accent4 3 9 2" xfId="4614"/>
    <cellStyle name="40% - Accent4 30" xfId="10208"/>
    <cellStyle name="40% - Accent4 30 10" xfId="10209"/>
    <cellStyle name="40% - Accent4 30 11" xfId="10210"/>
    <cellStyle name="40% - Accent4 30 2" xfId="10211"/>
    <cellStyle name="40% - Accent4 30 3" xfId="10212"/>
    <cellStyle name="40% - Accent4 30 4" xfId="10213"/>
    <cellStyle name="40% - Accent4 30 5" xfId="10214"/>
    <cellStyle name="40% - Accent4 30 6" xfId="10215"/>
    <cellStyle name="40% - Accent4 30 7" xfId="10216"/>
    <cellStyle name="40% - Accent4 30 8" xfId="10217"/>
    <cellStyle name="40% - Accent4 30 9" xfId="10218"/>
    <cellStyle name="40% - Accent4 31" xfId="10219"/>
    <cellStyle name="40% - Accent4 31 10" xfId="10220"/>
    <cellStyle name="40% - Accent4 31 11" xfId="10221"/>
    <cellStyle name="40% - Accent4 31 2" xfId="10222"/>
    <cellStyle name="40% - Accent4 31 3" xfId="10223"/>
    <cellStyle name="40% - Accent4 31 4" xfId="10224"/>
    <cellStyle name="40% - Accent4 31 5" xfId="10225"/>
    <cellStyle name="40% - Accent4 31 6" xfId="10226"/>
    <cellStyle name="40% - Accent4 31 7" xfId="10227"/>
    <cellStyle name="40% - Accent4 31 8" xfId="10228"/>
    <cellStyle name="40% - Accent4 31 9" xfId="10229"/>
    <cellStyle name="40% - Accent4 32" xfId="10230"/>
    <cellStyle name="40% - Accent4 32 10" xfId="10231"/>
    <cellStyle name="40% - Accent4 32 11" xfId="10232"/>
    <cellStyle name="40% - Accent4 32 2" xfId="10233"/>
    <cellStyle name="40% - Accent4 32 3" xfId="10234"/>
    <cellStyle name="40% - Accent4 32 4" xfId="10235"/>
    <cellStyle name="40% - Accent4 32 5" xfId="10236"/>
    <cellStyle name="40% - Accent4 32 6" xfId="10237"/>
    <cellStyle name="40% - Accent4 32 7" xfId="10238"/>
    <cellStyle name="40% - Accent4 32 8" xfId="10239"/>
    <cellStyle name="40% - Accent4 32 9" xfId="10240"/>
    <cellStyle name="40% - Accent4 33" xfId="10241"/>
    <cellStyle name="40% - Accent4 33 10" xfId="10242"/>
    <cellStyle name="40% - Accent4 33 11" xfId="10243"/>
    <cellStyle name="40% - Accent4 33 2" xfId="10244"/>
    <cellStyle name="40% - Accent4 33 3" xfId="10245"/>
    <cellStyle name="40% - Accent4 33 4" xfId="10246"/>
    <cellStyle name="40% - Accent4 33 5" xfId="10247"/>
    <cellStyle name="40% - Accent4 33 6" xfId="10248"/>
    <cellStyle name="40% - Accent4 33 7" xfId="10249"/>
    <cellStyle name="40% - Accent4 33 8" xfId="10250"/>
    <cellStyle name="40% - Accent4 33 9" xfId="10251"/>
    <cellStyle name="40% - Accent4 34" xfId="10252"/>
    <cellStyle name="40% - Accent4 34 10" xfId="10253"/>
    <cellStyle name="40% - Accent4 34 11" xfId="10254"/>
    <cellStyle name="40% - Accent4 34 2" xfId="10255"/>
    <cellStyle name="40% - Accent4 34 3" xfId="10256"/>
    <cellStyle name="40% - Accent4 34 4" xfId="10257"/>
    <cellStyle name="40% - Accent4 34 5" xfId="10258"/>
    <cellStyle name="40% - Accent4 34 6" xfId="10259"/>
    <cellStyle name="40% - Accent4 34 7" xfId="10260"/>
    <cellStyle name="40% - Accent4 34 8" xfId="10261"/>
    <cellStyle name="40% - Accent4 34 9" xfId="10262"/>
    <cellStyle name="40% - Accent4 35" xfId="10263"/>
    <cellStyle name="40% - Accent4 35 10" xfId="10264"/>
    <cellStyle name="40% - Accent4 35 11" xfId="10265"/>
    <cellStyle name="40% - Accent4 35 2" xfId="10266"/>
    <cellStyle name="40% - Accent4 35 3" xfId="10267"/>
    <cellStyle name="40% - Accent4 35 4" xfId="10268"/>
    <cellStyle name="40% - Accent4 35 5" xfId="10269"/>
    <cellStyle name="40% - Accent4 35 6" xfId="10270"/>
    <cellStyle name="40% - Accent4 35 7" xfId="10271"/>
    <cellStyle name="40% - Accent4 35 8" xfId="10272"/>
    <cellStyle name="40% - Accent4 35 9" xfId="10273"/>
    <cellStyle name="40% - Accent4 36" xfId="10274"/>
    <cellStyle name="40% - Accent4 36 10" xfId="10275"/>
    <cellStyle name="40% - Accent4 36 11" xfId="10276"/>
    <cellStyle name="40% - Accent4 36 2" xfId="10277"/>
    <cellStyle name="40% - Accent4 36 3" xfId="10278"/>
    <cellStyle name="40% - Accent4 36 4" xfId="10279"/>
    <cellStyle name="40% - Accent4 36 5" xfId="10280"/>
    <cellStyle name="40% - Accent4 36 6" xfId="10281"/>
    <cellStyle name="40% - Accent4 36 7" xfId="10282"/>
    <cellStyle name="40% - Accent4 36 8" xfId="10283"/>
    <cellStyle name="40% - Accent4 36 9" xfId="10284"/>
    <cellStyle name="40% - Accent4 37" xfId="10285"/>
    <cellStyle name="40% - Accent4 37 10" xfId="10286"/>
    <cellStyle name="40% - Accent4 37 11" xfId="10287"/>
    <cellStyle name="40% - Accent4 37 2" xfId="10288"/>
    <cellStyle name="40% - Accent4 37 3" xfId="10289"/>
    <cellStyle name="40% - Accent4 37 4" xfId="10290"/>
    <cellStyle name="40% - Accent4 37 5" xfId="10291"/>
    <cellStyle name="40% - Accent4 37 6" xfId="10292"/>
    <cellStyle name="40% - Accent4 37 7" xfId="10293"/>
    <cellStyle name="40% - Accent4 37 8" xfId="10294"/>
    <cellStyle name="40% - Accent4 37 9" xfId="10295"/>
    <cellStyle name="40% - Accent4 38" xfId="10296"/>
    <cellStyle name="40% - Accent4 38 10" xfId="10297"/>
    <cellStyle name="40% - Accent4 38 11" xfId="10298"/>
    <cellStyle name="40% - Accent4 38 2" xfId="10299"/>
    <cellStyle name="40% - Accent4 38 3" xfId="10300"/>
    <cellStyle name="40% - Accent4 38 4" xfId="10301"/>
    <cellStyle name="40% - Accent4 38 5" xfId="10302"/>
    <cellStyle name="40% - Accent4 38 6" xfId="10303"/>
    <cellStyle name="40% - Accent4 38 7" xfId="10304"/>
    <cellStyle name="40% - Accent4 38 8" xfId="10305"/>
    <cellStyle name="40% - Accent4 38 9" xfId="10306"/>
    <cellStyle name="40% - Accent4 39" xfId="10307"/>
    <cellStyle name="40% - Accent4 39 10" xfId="10308"/>
    <cellStyle name="40% - Accent4 39 11" xfId="10309"/>
    <cellStyle name="40% - Accent4 39 2" xfId="10310"/>
    <cellStyle name="40% - Accent4 39 3" xfId="10311"/>
    <cellStyle name="40% - Accent4 39 4" xfId="10312"/>
    <cellStyle name="40% - Accent4 39 5" xfId="10313"/>
    <cellStyle name="40% - Accent4 39 6" xfId="10314"/>
    <cellStyle name="40% - Accent4 39 7" xfId="10315"/>
    <cellStyle name="40% - Accent4 39 8" xfId="10316"/>
    <cellStyle name="40% - Accent4 39 9" xfId="10317"/>
    <cellStyle name="40% - Accent4 4" xfId="2420"/>
    <cellStyle name="40% - Accent4 4 10" xfId="2419"/>
    <cellStyle name="40% - Accent4 4 10 2" xfId="4615"/>
    <cellStyle name="40% - Accent4 4 11" xfId="2418"/>
    <cellStyle name="40% - Accent4 4 11 2" xfId="4616"/>
    <cellStyle name="40% - Accent4 4 12" xfId="4617"/>
    <cellStyle name="40% - Accent4 4 2" xfId="2417"/>
    <cellStyle name="40% - Accent4 4 2 2" xfId="4618"/>
    <cellStyle name="40% - Accent4 4 3" xfId="2416"/>
    <cellStyle name="40% - Accent4 4 3 2" xfId="4619"/>
    <cellStyle name="40% - Accent4 4 4" xfId="2415"/>
    <cellStyle name="40% - Accent4 4 4 2" xfId="4620"/>
    <cellStyle name="40% - Accent4 4 5" xfId="2414"/>
    <cellStyle name="40% - Accent4 4 5 2" xfId="4621"/>
    <cellStyle name="40% - Accent4 4 6" xfId="2413"/>
    <cellStyle name="40% - Accent4 4 6 2" xfId="4622"/>
    <cellStyle name="40% - Accent4 4 7" xfId="2412"/>
    <cellStyle name="40% - Accent4 4 7 2" xfId="4623"/>
    <cellStyle name="40% - Accent4 4 8" xfId="2411"/>
    <cellStyle name="40% - Accent4 4 8 2" xfId="4624"/>
    <cellStyle name="40% - Accent4 4 9" xfId="2410"/>
    <cellStyle name="40% - Accent4 4 9 2" xfId="4625"/>
    <cellStyle name="40% - Accent4 40" xfId="10318"/>
    <cellStyle name="40% - Accent4 40 10" xfId="10319"/>
    <cellStyle name="40% - Accent4 40 2" xfId="10320"/>
    <cellStyle name="40% - Accent4 40 3" xfId="10321"/>
    <cellStyle name="40% - Accent4 40 4" xfId="10322"/>
    <cellStyle name="40% - Accent4 40 5" xfId="10323"/>
    <cellStyle name="40% - Accent4 40 6" xfId="10324"/>
    <cellStyle name="40% - Accent4 40 7" xfId="10325"/>
    <cellStyle name="40% - Accent4 40 8" xfId="10326"/>
    <cellStyle name="40% - Accent4 40 9" xfId="10327"/>
    <cellStyle name="40% - Accent4 41" xfId="10328"/>
    <cellStyle name="40% - Accent4 42" xfId="10329"/>
    <cellStyle name="40% - Accent4 43" xfId="10330"/>
    <cellStyle name="40% - Accent4 44" xfId="10331"/>
    <cellStyle name="40% - Accent4 45" xfId="10332"/>
    <cellStyle name="40% - Accent4 46" xfId="10333"/>
    <cellStyle name="40% - Accent4 47" xfId="10334"/>
    <cellStyle name="40% - Accent4 48" xfId="10335"/>
    <cellStyle name="40% - Accent4 49" xfId="10336"/>
    <cellStyle name="40% - Accent4 5" xfId="2409"/>
    <cellStyle name="40% - Accent4 5 10" xfId="2408"/>
    <cellStyle name="40% - Accent4 5 10 2" xfId="4626"/>
    <cellStyle name="40% - Accent4 5 11" xfId="2407"/>
    <cellStyle name="40% - Accent4 5 11 2" xfId="4627"/>
    <cellStyle name="40% - Accent4 5 12" xfId="4628"/>
    <cellStyle name="40% - Accent4 5 2" xfId="2406"/>
    <cellStyle name="40% - Accent4 5 2 2" xfId="4629"/>
    <cellStyle name="40% - Accent4 5 3" xfId="2405"/>
    <cellStyle name="40% - Accent4 5 3 2" xfId="4630"/>
    <cellStyle name="40% - Accent4 5 4" xfId="2404"/>
    <cellStyle name="40% - Accent4 5 4 2" xfId="4631"/>
    <cellStyle name="40% - Accent4 5 5" xfId="2403"/>
    <cellStyle name="40% - Accent4 5 5 2" xfId="4632"/>
    <cellStyle name="40% - Accent4 5 6" xfId="2402"/>
    <cellStyle name="40% - Accent4 5 6 2" xfId="4633"/>
    <cellStyle name="40% - Accent4 5 7" xfId="2401"/>
    <cellStyle name="40% - Accent4 5 7 2" xfId="4634"/>
    <cellStyle name="40% - Accent4 5 8" xfId="2400"/>
    <cellStyle name="40% - Accent4 5 8 2" xfId="4635"/>
    <cellStyle name="40% - Accent4 5 9" xfId="2399"/>
    <cellStyle name="40% - Accent4 5 9 2" xfId="4636"/>
    <cellStyle name="40% - Accent4 50" xfId="46"/>
    <cellStyle name="40% - Accent4 6" xfId="2398"/>
    <cellStyle name="40% - Accent4 6 10" xfId="10337"/>
    <cellStyle name="40% - Accent4 6 11" xfId="10338"/>
    <cellStyle name="40% - Accent4 6 2" xfId="4637"/>
    <cellStyle name="40% - Accent4 6 3" xfId="10339"/>
    <cellStyle name="40% - Accent4 6 4" xfId="10340"/>
    <cellStyle name="40% - Accent4 6 5" xfId="10341"/>
    <cellStyle name="40% - Accent4 6 6" xfId="10342"/>
    <cellStyle name="40% - Accent4 6 7" xfId="10343"/>
    <cellStyle name="40% - Accent4 6 8" xfId="10344"/>
    <cellStyle name="40% - Accent4 6 9" xfId="10345"/>
    <cellStyle name="40% - Accent4 7" xfId="2397"/>
    <cellStyle name="40% - Accent4 7 10" xfId="10346"/>
    <cellStyle name="40% - Accent4 7 11" xfId="10347"/>
    <cellStyle name="40% - Accent4 7 2" xfId="4638"/>
    <cellStyle name="40% - Accent4 7 3" xfId="10348"/>
    <cellStyle name="40% - Accent4 7 4" xfId="10349"/>
    <cellStyle name="40% - Accent4 7 5" xfId="10350"/>
    <cellStyle name="40% - Accent4 7 6" xfId="10351"/>
    <cellStyle name="40% - Accent4 7 7" xfId="10352"/>
    <cellStyle name="40% - Accent4 7 8" xfId="10353"/>
    <cellStyle name="40% - Accent4 7 9" xfId="10354"/>
    <cellStyle name="40% - Accent4 8" xfId="2396"/>
    <cellStyle name="40% - Accent4 8 10" xfId="10355"/>
    <cellStyle name="40% - Accent4 8 11" xfId="10356"/>
    <cellStyle name="40% - Accent4 8 2" xfId="4639"/>
    <cellStyle name="40% - Accent4 8 3" xfId="10357"/>
    <cellStyle name="40% - Accent4 8 4" xfId="10358"/>
    <cellStyle name="40% - Accent4 8 5" xfId="10359"/>
    <cellStyle name="40% - Accent4 8 6" xfId="10360"/>
    <cellStyle name="40% - Accent4 8 7" xfId="10361"/>
    <cellStyle name="40% - Accent4 8 8" xfId="10362"/>
    <cellStyle name="40% - Accent4 8 9" xfId="10363"/>
    <cellStyle name="40% - Accent4 9" xfId="2395"/>
    <cellStyle name="40% - Accent4 9 10" xfId="10364"/>
    <cellStyle name="40% - Accent4 9 11" xfId="10365"/>
    <cellStyle name="40% - Accent4 9 2" xfId="4640"/>
    <cellStyle name="40% - Accent4 9 3" xfId="10366"/>
    <cellStyle name="40% - Accent4 9 4" xfId="10367"/>
    <cellStyle name="40% - Accent4 9 5" xfId="10368"/>
    <cellStyle name="40% - Accent4 9 6" xfId="10369"/>
    <cellStyle name="40% - Accent4 9 7" xfId="10370"/>
    <cellStyle name="40% - Accent4 9 8" xfId="10371"/>
    <cellStyle name="40% - Accent4 9 9" xfId="10372"/>
    <cellStyle name="40% - Accent5 10" xfId="2394"/>
    <cellStyle name="40% - Accent5 10 10" xfId="10373"/>
    <cellStyle name="40% - Accent5 10 11" xfId="10374"/>
    <cellStyle name="40% - Accent5 10 2" xfId="4641"/>
    <cellStyle name="40% - Accent5 10 3" xfId="10375"/>
    <cellStyle name="40% - Accent5 10 4" xfId="10376"/>
    <cellStyle name="40% - Accent5 10 5" xfId="10377"/>
    <cellStyle name="40% - Accent5 10 6" xfId="10378"/>
    <cellStyle name="40% - Accent5 10 7" xfId="10379"/>
    <cellStyle name="40% - Accent5 10 8" xfId="10380"/>
    <cellStyle name="40% - Accent5 10 9" xfId="10381"/>
    <cellStyle name="40% - Accent5 11" xfId="2393"/>
    <cellStyle name="40% - Accent5 11 10" xfId="10382"/>
    <cellStyle name="40% - Accent5 11 11" xfId="10383"/>
    <cellStyle name="40% - Accent5 11 2" xfId="4642"/>
    <cellStyle name="40% - Accent5 11 3" xfId="10384"/>
    <cellStyle name="40% - Accent5 11 4" xfId="10385"/>
    <cellStyle name="40% - Accent5 11 5" xfId="10386"/>
    <cellStyle name="40% - Accent5 11 6" xfId="10387"/>
    <cellStyle name="40% - Accent5 11 7" xfId="10388"/>
    <cellStyle name="40% - Accent5 11 8" xfId="10389"/>
    <cellStyle name="40% - Accent5 11 9" xfId="10390"/>
    <cellStyle name="40% - Accent5 12" xfId="2392"/>
    <cellStyle name="40% - Accent5 12 10" xfId="10391"/>
    <cellStyle name="40% - Accent5 12 11" xfId="10392"/>
    <cellStyle name="40% - Accent5 12 2" xfId="4643"/>
    <cellStyle name="40% - Accent5 12 3" xfId="10393"/>
    <cellStyle name="40% - Accent5 12 4" xfId="10394"/>
    <cellStyle name="40% - Accent5 12 5" xfId="10395"/>
    <cellStyle name="40% - Accent5 12 6" xfId="10396"/>
    <cellStyle name="40% - Accent5 12 7" xfId="10397"/>
    <cellStyle name="40% - Accent5 12 8" xfId="10398"/>
    <cellStyle name="40% - Accent5 12 9" xfId="10399"/>
    <cellStyle name="40% - Accent5 13" xfId="2391"/>
    <cellStyle name="40% - Accent5 13 10" xfId="10400"/>
    <cellStyle name="40% - Accent5 13 11" xfId="10401"/>
    <cellStyle name="40% - Accent5 13 2" xfId="4644"/>
    <cellStyle name="40% - Accent5 13 3" xfId="10402"/>
    <cellStyle name="40% - Accent5 13 4" xfId="10403"/>
    <cellStyle name="40% - Accent5 13 5" xfId="10404"/>
    <cellStyle name="40% - Accent5 13 6" xfId="10405"/>
    <cellStyle name="40% - Accent5 13 7" xfId="10406"/>
    <cellStyle name="40% - Accent5 13 8" xfId="10407"/>
    <cellStyle name="40% - Accent5 13 9" xfId="10408"/>
    <cellStyle name="40% - Accent5 14" xfId="2390"/>
    <cellStyle name="40% - Accent5 14 10" xfId="10409"/>
    <cellStyle name="40% - Accent5 14 11" xfId="10410"/>
    <cellStyle name="40% - Accent5 14 2" xfId="4645"/>
    <cellStyle name="40% - Accent5 14 3" xfId="10411"/>
    <cellStyle name="40% - Accent5 14 4" xfId="10412"/>
    <cellStyle name="40% - Accent5 14 5" xfId="10413"/>
    <cellStyle name="40% - Accent5 14 6" xfId="10414"/>
    <cellStyle name="40% - Accent5 14 7" xfId="10415"/>
    <cellStyle name="40% - Accent5 14 8" xfId="10416"/>
    <cellStyle name="40% - Accent5 14 9" xfId="10417"/>
    <cellStyle name="40% - Accent5 15" xfId="2389"/>
    <cellStyle name="40% - Accent5 15 10" xfId="10418"/>
    <cellStyle name="40% - Accent5 15 11" xfId="10419"/>
    <cellStyle name="40% - Accent5 15 2" xfId="4646"/>
    <cellStyle name="40% - Accent5 15 3" xfId="10420"/>
    <cellStyle name="40% - Accent5 15 4" xfId="10421"/>
    <cellStyle name="40% - Accent5 15 5" xfId="10422"/>
    <cellStyle name="40% - Accent5 15 6" xfId="10423"/>
    <cellStyle name="40% - Accent5 15 7" xfId="10424"/>
    <cellStyle name="40% - Accent5 15 8" xfId="10425"/>
    <cellStyle name="40% - Accent5 15 9" xfId="10426"/>
    <cellStyle name="40% - Accent5 16" xfId="10427"/>
    <cellStyle name="40% - Accent5 16 10" xfId="10428"/>
    <cellStyle name="40% - Accent5 16 11" xfId="10429"/>
    <cellStyle name="40% - Accent5 16 2" xfId="10430"/>
    <cellStyle name="40% - Accent5 16 3" xfId="10431"/>
    <cellStyle name="40% - Accent5 16 4" xfId="10432"/>
    <cellStyle name="40% - Accent5 16 5" xfId="10433"/>
    <cellStyle name="40% - Accent5 16 6" xfId="10434"/>
    <cellStyle name="40% - Accent5 16 7" xfId="10435"/>
    <cellStyle name="40% - Accent5 16 8" xfId="10436"/>
    <cellStyle name="40% - Accent5 16 9" xfId="10437"/>
    <cellStyle name="40% - Accent5 17" xfId="10438"/>
    <cellStyle name="40% - Accent5 17 10" xfId="10439"/>
    <cellStyle name="40% - Accent5 17 11" xfId="10440"/>
    <cellStyle name="40% - Accent5 17 2" xfId="10441"/>
    <cellStyle name="40% - Accent5 17 3" xfId="10442"/>
    <cellStyle name="40% - Accent5 17 4" xfId="10443"/>
    <cellStyle name="40% - Accent5 17 5" xfId="10444"/>
    <cellStyle name="40% - Accent5 17 6" xfId="10445"/>
    <cellStyle name="40% - Accent5 17 7" xfId="10446"/>
    <cellStyle name="40% - Accent5 17 8" xfId="10447"/>
    <cellStyle name="40% - Accent5 17 9" xfId="10448"/>
    <cellStyle name="40% - Accent5 18" xfId="10449"/>
    <cellStyle name="40% - Accent5 18 10" xfId="10450"/>
    <cellStyle name="40% - Accent5 18 11" xfId="10451"/>
    <cellStyle name="40% - Accent5 18 2" xfId="10452"/>
    <cellStyle name="40% - Accent5 18 3" xfId="10453"/>
    <cellStyle name="40% - Accent5 18 4" xfId="10454"/>
    <cellStyle name="40% - Accent5 18 5" xfId="10455"/>
    <cellStyle name="40% - Accent5 18 6" xfId="10456"/>
    <cellStyle name="40% - Accent5 18 7" xfId="10457"/>
    <cellStyle name="40% - Accent5 18 8" xfId="10458"/>
    <cellStyle name="40% - Accent5 18 9" xfId="10459"/>
    <cellStyle name="40% - Accent5 19" xfId="10460"/>
    <cellStyle name="40% - Accent5 19 10" xfId="10461"/>
    <cellStyle name="40% - Accent5 19 11" xfId="10462"/>
    <cellStyle name="40% - Accent5 19 2" xfId="10463"/>
    <cellStyle name="40% - Accent5 19 3" xfId="10464"/>
    <cellStyle name="40% - Accent5 19 4" xfId="10465"/>
    <cellStyle name="40% - Accent5 19 5" xfId="10466"/>
    <cellStyle name="40% - Accent5 19 6" xfId="10467"/>
    <cellStyle name="40% - Accent5 19 7" xfId="10468"/>
    <cellStyle name="40% - Accent5 19 8" xfId="10469"/>
    <cellStyle name="40% - Accent5 19 9" xfId="10470"/>
    <cellStyle name="40% - Accent5 2" xfId="50"/>
    <cellStyle name="40% - Accent5 2 10" xfId="2387"/>
    <cellStyle name="40% - Accent5 2 10 2" xfId="4647"/>
    <cellStyle name="40% - Accent5 2 11" xfId="2386"/>
    <cellStyle name="40% - Accent5 2 11 2" xfId="4648"/>
    <cellStyle name="40% - Accent5 2 12" xfId="2388"/>
    <cellStyle name="40% - Accent5 2 2" xfId="470"/>
    <cellStyle name="40% - Accent5 2 2 2" xfId="2385"/>
    <cellStyle name="40% - Accent5 2 3" xfId="2384"/>
    <cellStyle name="40% - Accent5 2 3 2" xfId="4649"/>
    <cellStyle name="40% - Accent5 2 4" xfId="2383"/>
    <cellStyle name="40% - Accent5 2 4 2" xfId="4650"/>
    <cellStyle name="40% - Accent5 2 5" xfId="2382"/>
    <cellStyle name="40% - Accent5 2 5 2" xfId="4651"/>
    <cellStyle name="40% - Accent5 2 6" xfId="2381"/>
    <cellStyle name="40% - Accent5 2 6 2" xfId="4652"/>
    <cellStyle name="40% - Accent5 2 7" xfId="2380"/>
    <cellStyle name="40% - Accent5 2 7 2" xfId="4653"/>
    <cellStyle name="40% - Accent5 2 8" xfId="2379"/>
    <cellStyle name="40% - Accent5 2 8 2" xfId="4654"/>
    <cellStyle name="40% - Accent5 2 9" xfId="2378"/>
    <cellStyle name="40% - Accent5 2 9 2" xfId="4655"/>
    <cellStyle name="40% - Accent5 20" xfId="10471"/>
    <cellStyle name="40% - Accent5 20 10" xfId="10472"/>
    <cellStyle name="40% - Accent5 20 11" xfId="10473"/>
    <cellStyle name="40% - Accent5 20 2" xfId="10474"/>
    <cellStyle name="40% - Accent5 20 3" xfId="10475"/>
    <cellStyle name="40% - Accent5 20 4" xfId="10476"/>
    <cellStyle name="40% - Accent5 20 5" xfId="10477"/>
    <cellStyle name="40% - Accent5 20 6" xfId="10478"/>
    <cellStyle name="40% - Accent5 20 7" xfId="10479"/>
    <cellStyle name="40% - Accent5 20 8" xfId="10480"/>
    <cellStyle name="40% - Accent5 20 9" xfId="10481"/>
    <cellStyle name="40% - Accent5 21" xfId="10482"/>
    <cellStyle name="40% - Accent5 21 10" xfId="10483"/>
    <cellStyle name="40% - Accent5 21 11" xfId="10484"/>
    <cellStyle name="40% - Accent5 21 2" xfId="10485"/>
    <cellStyle name="40% - Accent5 21 3" xfId="10486"/>
    <cellStyle name="40% - Accent5 21 4" xfId="10487"/>
    <cellStyle name="40% - Accent5 21 5" xfId="10488"/>
    <cellStyle name="40% - Accent5 21 6" xfId="10489"/>
    <cellStyle name="40% - Accent5 21 7" xfId="10490"/>
    <cellStyle name="40% - Accent5 21 8" xfId="10491"/>
    <cellStyle name="40% - Accent5 21 9" xfId="10492"/>
    <cellStyle name="40% - Accent5 22" xfId="10493"/>
    <cellStyle name="40% - Accent5 22 10" xfId="10494"/>
    <cellStyle name="40% - Accent5 22 11" xfId="10495"/>
    <cellStyle name="40% - Accent5 22 2" xfId="10496"/>
    <cellStyle name="40% - Accent5 22 3" xfId="10497"/>
    <cellStyle name="40% - Accent5 22 4" xfId="10498"/>
    <cellStyle name="40% - Accent5 22 5" xfId="10499"/>
    <cellStyle name="40% - Accent5 22 6" xfId="10500"/>
    <cellStyle name="40% - Accent5 22 7" xfId="10501"/>
    <cellStyle name="40% - Accent5 22 8" xfId="10502"/>
    <cellStyle name="40% - Accent5 22 9" xfId="10503"/>
    <cellStyle name="40% - Accent5 23" xfId="10504"/>
    <cellStyle name="40% - Accent5 23 10" xfId="10505"/>
    <cellStyle name="40% - Accent5 23 11" xfId="10506"/>
    <cellStyle name="40% - Accent5 23 2" xfId="10507"/>
    <cellStyle name="40% - Accent5 23 3" xfId="10508"/>
    <cellStyle name="40% - Accent5 23 4" xfId="10509"/>
    <cellStyle name="40% - Accent5 23 5" xfId="10510"/>
    <cellStyle name="40% - Accent5 23 6" xfId="10511"/>
    <cellStyle name="40% - Accent5 23 7" xfId="10512"/>
    <cellStyle name="40% - Accent5 23 8" xfId="10513"/>
    <cellStyle name="40% - Accent5 23 9" xfId="10514"/>
    <cellStyle name="40% - Accent5 24" xfId="10515"/>
    <cellStyle name="40% - Accent5 24 10" xfId="10516"/>
    <cellStyle name="40% - Accent5 24 11" xfId="10517"/>
    <cellStyle name="40% - Accent5 24 2" xfId="10518"/>
    <cellStyle name="40% - Accent5 24 3" xfId="10519"/>
    <cellStyle name="40% - Accent5 24 4" xfId="10520"/>
    <cellStyle name="40% - Accent5 24 5" xfId="10521"/>
    <cellStyle name="40% - Accent5 24 6" xfId="10522"/>
    <cellStyle name="40% - Accent5 24 7" xfId="10523"/>
    <cellStyle name="40% - Accent5 24 8" xfId="10524"/>
    <cellStyle name="40% - Accent5 24 9" xfId="10525"/>
    <cellStyle name="40% - Accent5 25" xfId="10526"/>
    <cellStyle name="40% - Accent5 25 10" xfId="10527"/>
    <cellStyle name="40% - Accent5 25 11" xfId="10528"/>
    <cellStyle name="40% - Accent5 25 2" xfId="10529"/>
    <cellStyle name="40% - Accent5 25 3" xfId="10530"/>
    <cellStyle name="40% - Accent5 25 4" xfId="10531"/>
    <cellStyle name="40% - Accent5 25 5" xfId="10532"/>
    <cellStyle name="40% - Accent5 25 6" xfId="10533"/>
    <cellStyle name="40% - Accent5 25 7" xfId="10534"/>
    <cellStyle name="40% - Accent5 25 8" xfId="10535"/>
    <cellStyle name="40% - Accent5 25 9" xfId="10536"/>
    <cellStyle name="40% - Accent5 26" xfId="10537"/>
    <cellStyle name="40% - Accent5 26 10" xfId="10538"/>
    <cellStyle name="40% - Accent5 26 11" xfId="10539"/>
    <cellStyle name="40% - Accent5 26 2" xfId="10540"/>
    <cellStyle name="40% - Accent5 26 3" xfId="10541"/>
    <cellStyle name="40% - Accent5 26 4" xfId="10542"/>
    <cellStyle name="40% - Accent5 26 5" xfId="10543"/>
    <cellStyle name="40% - Accent5 26 6" xfId="10544"/>
    <cellStyle name="40% - Accent5 26 7" xfId="10545"/>
    <cellStyle name="40% - Accent5 26 8" xfId="10546"/>
    <cellStyle name="40% - Accent5 26 9" xfId="10547"/>
    <cellStyle name="40% - Accent5 27" xfId="10548"/>
    <cellStyle name="40% - Accent5 27 10" xfId="10549"/>
    <cellStyle name="40% - Accent5 27 11" xfId="10550"/>
    <cellStyle name="40% - Accent5 27 2" xfId="10551"/>
    <cellStyle name="40% - Accent5 27 3" xfId="10552"/>
    <cellStyle name="40% - Accent5 27 4" xfId="10553"/>
    <cellStyle name="40% - Accent5 27 5" xfId="10554"/>
    <cellStyle name="40% - Accent5 27 6" xfId="10555"/>
    <cellStyle name="40% - Accent5 27 7" xfId="10556"/>
    <cellStyle name="40% - Accent5 27 8" xfId="10557"/>
    <cellStyle name="40% - Accent5 27 9" xfId="10558"/>
    <cellStyle name="40% - Accent5 28" xfId="10559"/>
    <cellStyle name="40% - Accent5 28 10" xfId="10560"/>
    <cellStyle name="40% - Accent5 28 11" xfId="10561"/>
    <cellStyle name="40% - Accent5 28 2" xfId="10562"/>
    <cellStyle name="40% - Accent5 28 3" xfId="10563"/>
    <cellStyle name="40% - Accent5 28 4" xfId="10564"/>
    <cellStyle name="40% - Accent5 28 5" xfId="10565"/>
    <cellStyle name="40% - Accent5 28 6" xfId="10566"/>
    <cellStyle name="40% - Accent5 28 7" xfId="10567"/>
    <cellStyle name="40% - Accent5 28 8" xfId="10568"/>
    <cellStyle name="40% - Accent5 28 9" xfId="10569"/>
    <cellStyle name="40% - Accent5 29" xfId="10570"/>
    <cellStyle name="40% - Accent5 29 10" xfId="10571"/>
    <cellStyle name="40% - Accent5 29 11" xfId="10572"/>
    <cellStyle name="40% - Accent5 29 2" xfId="10573"/>
    <cellStyle name="40% - Accent5 29 3" xfId="10574"/>
    <cellStyle name="40% - Accent5 29 4" xfId="10575"/>
    <cellStyle name="40% - Accent5 29 5" xfId="10576"/>
    <cellStyle name="40% - Accent5 29 6" xfId="10577"/>
    <cellStyle name="40% - Accent5 29 7" xfId="10578"/>
    <cellStyle name="40% - Accent5 29 8" xfId="10579"/>
    <cellStyle name="40% - Accent5 29 9" xfId="10580"/>
    <cellStyle name="40% - Accent5 3" xfId="51"/>
    <cellStyle name="40% - Accent5 3 10" xfId="2376"/>
    <cellStyle name="40% - Accent5 3 10 2" xfId="4656"/>
    <cellStyle name="40% - Accent5 3 11" xfId="2375"/>
    <cellStyle name="40% - Accent5 3 11 2" xfId="4657"/>
    <cellStyle name="40% - Accent5 3 12" xfId="2377"/>
    <cellStyle name="40% - Accent5 3 2" xfId="2374"/>
    <cellStyle name="40% - Accent5 3 2 2" xfId="4658"/>
    <cellStyle name="40% - Accent5 3 3" xfId="2373"/>
    <cellStyle name="40% - Accent5 3 3 2" xfId="4659"/>
    <cellStyle name="40% - Accent5 3 4" xfId="2372"/>
    <cellStyle name="40% - Accent5 3 4 2" xfId="4660"/>
    <cellStyle name="40% - Accent5 3 5" xfId="2371"/>
    <cellStyle name="40% - Accent5 3 5 2" xfId="4661"/>
    <cellStyle name="40% - Accent5 3 6" xfId="2370"/>
    <cellStyle name="40% - Accent5 3 6 2" xfId="4662"/>
    <cellStyle name="40% - Accent5 3 7" xfId="2369"/>
    <cellStyle name="40% - Accent5 3 7 2" xfId="4663"/>
    <cellStyle name="40% - Accent5 3 8" xfId="2368"/>
    <cellStyle name="40% - Accent5 3 8 2" xfId="4664"/>
    <cellStyle name="40% - Accent5 3 9" xfId="2367"/>
    <cellStyle name="40% - Accent5 3 9 2" xfId="4665"/>
    <cellStyle name="40% - Accent5 30" xfId="10581"/>
    <cellStyle name="40% - Accent5 30 10" xfId="10582"/>
    <cellStyle name="40% - Accent5 30 11" xfId="10583"/>
    <cellStyle name="40% - Accent5 30 2" xfId="10584"/>
    <cellStyle name="40% - Accent5 30 3" xfId="10585"/>
    <cellStyle name="40% - Accent5 30 4" xfId="10586"/>
    <cellStyle name="40% - Accent5 30 5" xfId="10587"/>
    <cellStyle name="40% - Accent5 30 6" xfId="10588"/>
    <cellStyle name="40% - Accent5 30 7" xfId="10589"/>
    <cellStyle name="40% - Accent5 30 8" xfId="10590"/>
    <cellStyle name="40% - Accent5 30 9" xfId="10591"/>
    <cellStyle name="40% - Accent5 31" xfId="10592"/>
    <cellStyle name="40% - Accent5 31 10" xfId="10593"/>
    <cellStyle name="40% - Accent5 31 11" xfId="10594"/>
    <cellStyle name="40% - Accent5 31 2" xfId="10595"/>
    <cellStyle name="40% - Accent5 31 3" xfId="10596"/>
    <cellStyle name="40% - Accent5 31 4" xfId="10597"/>
    <cellStyle name="40% - Accent5 31 5" xfId="10598"/>
    <cellStyle name="40% - Accent5 31 6" xfId="10599"/>
    <cellStyle name="40% - Accent5 31 7" xfId="10600"/>
    <cellStyle name="40% - Accent5 31 8" xfId="10601"/>
    <cellStyle name="40% - Accent5 31 9" xfId="10602"/>
    <cellStyle name="40% - Accent5 32" xfId="10603"/>
    <cellStyle name="40% - Accent5 32 10" xfId="10604"/>
    <cellStyle name="40% - Accent5 32 11" xfId="10605"/>
    <cellStyle name="40% - Accent5 32 2" xfId="10606"/>
    <cellStyle name="40% - Accent5 32 3" xfId="10607"/>
    <cellStyle name="40% - Accent5 32 4" xfId="10608"/>
    <cellStyle name="40% - Accent5 32 5" xfId="10609"/>
    <cellStyle name="40% - Accent5 32 6" xfId="10610"/>
    <cellStyle name="40% - Accent5 32 7" xfId="10611"/>
    <cellStyle name="40% - Accent5 32 8" xfId="10612"/>
    <cellStyle name="40% - Accent5 32 9" xfId="10613"/>
    <cellStyle name="40% - Accent5 33" xfId="10614"/>
    <cellStyle name="40% - Accent5 33 10" xfId="10615"/>
    <cellStyle name="40% - Accent5 33 11" xfId="10616"/>
    <cellStyle name="40% - Accent5 33 2" xfId="10617"/>
    <cellStyle name="40% - Accent5 33 3" xfId="10618"/>
    <cellStyle name="40% - Accent5 33 4" xfId="10619"/>
    <cellStyle name="40% - Accent5 33 5" xfId="10620"/>
    <cellStyle name="40% - Accent5 33 6" xfId="10621"/>
    <cellStyle name="40% - Accent5 33 7" xfId="10622"/>
    <cellStyle name="40% - Accent5 33 8" xfId="10623"/>
    <cellStyle name="40% - Accent5 33 9" xfId="10624"/>
    <cellStyle name="40% - Accent5 34" xfId="10625"/>
    <cellStyle name="40% - Accent5 34 10" xfId="10626"/>
    <cellStyle name="40% - Accent5 34 11" xfId="10627"/>
    <cellStyle name="40% - Accent5 34 2" xfId="10628"/>
    <cellStyle name="40% - Accent5 34 3" xfId="10629"/>
    <cellStyle name="40% - Accent5 34 4" xfId="10630"/>
    <cellStyle name="40% - Accent5 34 5" xfId="10631"/>
    <cellStyle name="40% - Accent5 34 6" xfId="10632"/>
    <cellStyle name="40% - Accent5 34 7" xfId="10633"/>
    <cellStyle name="40% - Accent5 34 8" xfId="10634"/>
    <cellStyle name="40% - Accent5 34 9" xfId="10635"/>
    <cellStyle name="40% - Accent5 35" xfId="10636"/>
    <cellStyle name="40% - Accent5 35 10" xfId="10637"/>
    <cellStyle name="40% - Accent5 35 11" xfId="10638"/>
    <cellStyle name="40% - Accent5 35 2" xfId="10639"/>
    <cellStyle name="40% - Accent5 35 3" xfId="10640"/>
    <cellStyle name="40% - Accent5 35 4" xfId="10641"/>
    <cellStyle name="40% - Accent5 35 5" xfId="10642"/>
    <cellStyle name="40% - Accent5 35 6" xfId="10643"/>
    <cellStyle name="40% - Accent5 35 7" xfId="10644"/>
    <cellStyle name="40% - Accent5 35 8" xfId="10645"/>
    <cellStyle name="40% - Accent5 35 9" xfId="10646"/>
    <cellStyle name="40% - Accent5 36" xfId="10647"/>
    <cellStyle name="40% - Accent5 36 10" xfId="10648"/>
    <cellStyle name="40% - Accent5 36 11" xfId="10649"/>
    <cellStyle name="40% - Accent5 36 2" xfId="10650"/>
    <cellStyle name="40% - Accent5 36 3" xfId="10651"/>
    <cellStyle name="40% - Accent5 36 4" xfId="10652"/>
    <cellStyle name="40% - Accent5 36 5" xfId="10653"/>
    <cellStyle name="40% - Accent5 36 6" xfId="10654"/>
    <cellStyle name="40% - Accent5 36 7" xfId="10655"/>
    <cellStyle name="40% - Accent5 36 8" xfId="10656"/>
    <cellStyle name="40% - Accent5 36 9" xfId="10657"/>
    <cellStyle name="40% - Accent5 37" xfId="10658"/>
    <cellStyle name="40% - Accent5 37 10" xfId="10659"/>
    <cellStyle name="40% - Accent5 37 11" xfId="10660"/>
    <cellStyle name="40% - Accent5 37 2" xfId="10661"/>
    <cellStyle name="40% - Accent5 37 3" xfId="10662"/>
    <cellStyle name="40% - Accent5 37 4" xfId="10663"/>
    <cellStyle name="40% - Accent5 37 5" xfId="10664"/>
    <cellStyle name="40% - Accent5 37 6" xfId="10665"/>
    <cellStyle name="40% - Accent5 37 7" xfId="10666"/>
    <cellStyle name="40% - Accent5 37 8" xfId="10667"/>
    <cellStyle name="40% - Accent5 37 9" xfId="10668"/>
    <cellStyle name="40% - Accent5 38" xfId="10669"/>
    <cellStyle name="40% - Accent5 38 10" xfId="10670"/>
    <cellStyle name="40% - Accent5 38 11" xfId="10671"/>
    <cellStyle name="40% - Accent5 38 2" xfId="10672"/>
    <cellStyle name="40% - Accent5 38 3" xfId="10673"/>
    <cellStyle name="40% - Accent5 38 4" xfId="10674"/>
    <cellStyle name="40% - Accent5 38 5" xfId="10675"/>
    <cellStyle name="40% - Accent5 38 6" xfId="10676"/>
    <cellStyle name="40% - Accent5 38 7" xfId="10677"/>
    <cellStyle name="40% - Accent5 38 8" xfId="10678"/>
    <cellStyle name="40% - Accent5 38 9" xfId="10679"/>
    <cellStyle name="40% - Accent5 39" xfId="10680"/>
    <cellStyle name="40% - Accent5 39 10" xfId="10681"/>
    <cellStyle name="40% - Accent5 39 11" xfId="10682"/>
    <cellStyle name="40% - Accent5 39 2" xfId="10683"/>
    <cellStyle name="40% - Accent5 39 3" xfId="10684"/>
    <cellStyle name="40% - Accent5 39 4" xfId="10685"/>
    <cellStyle name="40% - Accent5 39 5" xfId="10686"/>
    <cellStyle name="40% - Accent5 39 6" xfId="10687"/>
    <cellStyle name="40% - Accent5 39 7" xfId="10688"/>
    <cellStyle name="40% - Accent5 39 8" xfId="10689"/>
    <cellStyle name="40% - Accent5 39 9" xfId="10690"/>
    <cellStyle name="40% - Accent5 4" xfId="2366"/>
    <cellStyle name="40% - Accent5 4 10" xfId="2365"/>
    <cellStyle name="40% - Accent5 4 10 2" xfId="4666"/>
    <cellStyle name="40% - Accent5 4 11" xfId="2364"/>
    <cellStyle name="40% - Accent5 4 11 2" xfId="4667"/>
    <cellStyle name="40% - Accent5 4 12" xfId="4668"/>
    <cellStyle name="40% - Accent5 4 2" xfId="2363"/>
    <cellStyle name="40% - Accent5 4 2 2" xfId="4669"/>
    <cellStyle name="40% - Accent5 4 3" xfId="2362"/>
    <cellStyle name="40% - Accent5 4 3 2" xfId="4670"/>
    <cellStyle name="40% - Accent5 4 4" xfId="2361"/>
    <cellStyle name="40% - Accent5 4 4 2" xfId="4671"/>
    <cellStyle name="40% - Accent5 4 5" xfId="2360"/>
    <cellStyle name="40% - Accent5 4 5 2" xfId="4672"/>
    <cellStyle name="40% - Accent5 4 6" xfId="2359"/>
    <cellStyle name="40% - Accent5 4 6 2" xfId="4673"/>
    <cellStyle name="40% - Accent5 4 7" xfId="2358"/>
    <cellStyle name="40% - Accent5 4 7 2" xfId="4674"/>
    <cellStyle name="40% - Accent5 4 8" xfId="2357"/>
    <cellStyle name="40% - Accent5 4 8 2" xfId="4675"/>
    <cellStyle name="40% - Accent5 4 9" xfId="2356"/>
    <cellStyle name="40% - Accent5 4 9 2" xfId="4676"/>
    <cellStyle name="40% - Accent5 40" xfId="10691"/>
    <cellStyle name="40% - Accent5 40 10" xfId="10692"/>
    <cellStyle name="40% - Accent5 40 2" xfId="10693"/>
    <cellStyle name="40% - Accent5 40 3" xfId="10694"/>
    <cellStyle name="40% - Accent5 40 4" xfId="10695"/>
    <cellStyle name="40% - Accent5 40 5" xfId="10696"/>
    <cellStyle name="40% - Accent5 40 6" xfId="10697"/>
    <cellStyle name="40% - Accent5 40 7" xfId="10698"/>
    <cellStyle name="40% - Accent5 40 8" xfId="10699"/>
    <cellStyle name="40% - Accent5 40 9" xfId="10700"/>
    <cellStyle name="40% - Accent5 41" xfId="10701"/>
    <cellStyle name="40% - Accent5 42" xfId="10702"/>
    <cellStyle name="40% - Accent5 43" xfId="10703"/>
    <cellStyle name="40% - Accent5 44" xfId="10704"/>
    <cellStyle name="40% - Accent5 45" xfId="10705"/>
    <cellStyle name="40% - Accent5 46" xfId="10706"/>
    <cellStyle name="40% - Accent5 47" xfId="10707"/>
    <cellStyle name="40% - Accent5 48" xfId="10708"/>
    <cellStyle name="40% - Accent5 49" xfId="10709"/>
    <cellStyle name="40% - Accent5 5" xfId="2355"/>
    <cellStyle name="40% - Accent5 5 10" xfId="2354"/>
    <cellStyle name="40% - Accent5 5 10 2" xfId="4677"/>
    <cellStyle name="40% - Accent5 5 11" xfId="2353"/>
    <cellStyle name="40% - Accent5 5 11 2" xfId="4678"/>
    <cellStyle name="40% - Accent5 5 12" xfId="4679"/>
    <cellStyle name="40% - Accent5 5 2" xfId="2352"/>
    <cellStyle name="40% - Accent5 5 2 2" xfId="4680"/>
    <cellStyle name="40% - Accent5 5 3" xfId="2351"/>
    <cellStyle name="40% - Accent5 5 3 2" xfId="4681"/>
    <cellStyle name="40% - Accent5 5 4" xfId="2350"/>
    <cellStyle name="40% - Accent5 5 4 2" xfId="4682"/>
    <cellStyle name="40% - Accent5 5 5" xfId="2349"/>
    <cellStyle name="40% - Accent5 5 5 2" xfId="4683"/>
    <cellStyle name="40% - Accent5 5 6" xfId="2348"/>
    <cellStyle name="40% - Accent5 5 6 2" xfId="4684"/>
    <cellStyle name="40% - Accent5 5 7" xfId="2347"/>
    <cellStyle name="40% - Accent5 5 7 2" xfId="4685"/>
    <cellStyle name="40% - Accent5 5 8" xfId="2346"/>
    <cellStyle name="40% - Accent5 5 8 2" xfId="4686"/>
    <cellStyle name="40% - Accent5 5 9" xfId="2345"/>
    <cellStyle name="40% - Accent5 5 9 2" xfId="4687"/>
    <cellStyle name="40% - Accent5 50" xfId="49"/>
    <cellStyle name="40% - Accent5 6" xfId="2344"/>
    <cellStyle name="40% - Accent5 6 10" xfId="10710"/>
    <cellStyle name="40% - Accent5 6 11" xfId="10711"/>
    <cellStyle name="40% - Accent5 6 2" xfId="4688"/>
    <cellStyle name="40% - Accent5 6 3" xfId="10712"/>
    <cellStyle name="40% - Accent5 6 4" xfId="10713"/>
    <cellStyle name="40% - Accent5 6 5" xfId="10714"/>
    <cellStyle name="40% - Accent5 6 6" xfId="10715"/>
    <cellStyle name="40% - Accent5 6 7" xfId="10716"/>
    <cellStyle name="40% - Accent5 6 8" xfId="10717"/>
    <cellStyle name="40% - Accent5 6 9" xfId="10718"/>
    <cellStyle name="40% - Accent5 7" xfId="2343"/>
    <cellStyle name="40% - Accent5 7 10" xfId="10719"/>
    <cellStyle name="40% - Accent5 7 11" xfId="10720"/>
    <cellStyle name="40% - Accent5 7 2" xfId="4689"/>
    <cellStyle name="40% - Accent5 7 3" xfId="10721"/>
    <cellStyle name="40% - Accent5 7 4" xfId="10722"/>
    <cellStyle name="40% - Accent5 7 5" xfId="10723"/>
    <cellStyle name="40% - Accent5 7 6" xfId="10724"/>
    <cellStyle name="40% - Accent5 7 7" xfId="10725"/>
    <cellStyle name="40% - Accent5 7 8" xfId="10726"/>
    <cellStyle name="40% - Accent5 7 9" xfId="10727"/>
    <cellStyle name="40% - Accent5 8" xfId="2342"/>
    <cellStyle name="40% - Accent5 8 10" xfId="10728"/>
    <cellStyle name="40% - Accent5 8 11" xfId="10729"/>
    <cellStyle name="40% - Accent5 8 2" xfId="4690"/>
    <cellStyle name="40% - Accent5 8 3" xfId="10730"/>
    <cellStyle name="40% - Accent5 8 4" xfId="10731"/>
    <cellStyle name="40% - Accent5 8 5" xfId="10732"/>
    <cellStyle name="40% - Accent5 8 6" xfId="10733"/>
    <cellStyle name="40% - Accent5 8 7" xfId="10734"/>
    <cellStyle name="40% - Accent5 8 8" xfId="10735"/>
    <cellStyle name="40% - Accent5 8 9" xfId="10736"/>
    <cellStyle name="40% - Accent5 9" xfId="2341"/>
    <cellStyle name="40% - Accent5 9 10" xfId="10737"/>
    <cellStyle name="40% - Accent5 9 11" xfId="10738"/>
    <cellStyle name="40% - Accent5 9 2" xfId="4691"/>
    <cellStyle name="40% - Accent5 9 3" xfId="10739"/>
    <cellStyle name="40% - Accent5 9 4" xfId="10740"/>
    <cellStyle name="40% - Accent5 9 5" xfId="10741"/>
    <cellStyle name="40% - Accent5 9 6" xfId="10742"/>
    <cellStyle name="40% - Accent5 9 7" xfId="10743"/>
    <cellStyle name="40% - Accent5 9 8" xfId="10744"/>
    <cellStyle name="40% - Accent5 9 9" xfId="10745"/>
    <cellStyle name="40% - Accent6 10" xfId="2340"/>
    <cellStyle name="40% - Accent6 10 10" xfId="10746"/>
    <cellStyle name="40% - Accent6 10 11" xfId="10747"/>
    <cellStyle name="40% - Accent6 10 2" xfId="4692"/>
    <cellStyle name="40% - Accent6 10 3" xfId="10748"/>
    <cellStyle name="40% - Accent6 10 4" xfId="10749"/>
    <cellStyle name="40% - Accent6 10 5" xfId="10750"/>
    <cellStyle name="40% - Accent6 10 6" xfId="10751"/>
    <cellStyle name="40% - Accent6 10 7" xfId="10752"/>
    <cellStyle name="40% - Accent6 10 8" xfId="10753"/>
    <cellStyle name="40% - Accent6 10 9" xfId="10754"/>
    <cellStyle name="40% - Accent6 11" xfId="2339"/>
    <cellStyle name="40% - Accent6 11 10" xfId="10755"/>
    <cellStyle name="40% - Accent6 11 11" xfId="10756"/>
    <cellStyle name="40% - Accent6 11 2" xfId="4693"/>
    <cellStyle name="40% - Accent6 11 3" xfId="10757"/>
    <cellStyle name="40% - Accent6 11 4" xfId="10758"/>
    <cellStyle name="40% - Accent6 11 5" xfId="10759"/>
    <cellStyle name="40% - Accent6 11 6" xfId="10760"/>
    <cellStyle name="40% - Accent6 11 7" xfId="10761"/>
    <cellStyle name="40% - Accent6 11 8" xfId="10762"/>
    <cellStyle name="40% - Accent6 11 9" xfId="10763"/>
    <cellStyle name="40% - Accent6 12" xfId="2338"/>
    <cellStyle name="40% - Accent6 12 10" xfId="10764"/>
    <cellStyle name="40% - Accent6 12 11" xfId="10765"/>
    <cellStyle name="40% - Accent6 12 2" xfId="4694"/>
    <cellStyle name="40% - Accent6 12 3" xfId="10766"/>
    <cellStyle name="40% - Accent6 12 4" xfId="10767"/>
    <cellStyle name="40% - Accent6 12 5" xfId="10768"/>
    <cellStyle name="40% - Accent6 12 6" xfId="10769"/>
    <cellStyle name="40% - Accent6 12 7" xfId="10770"/>
    <cellStyle name="40% - Accent6 12 8" xfId="10771"/>
    <cellStyle name="40% - Accent6 12 9" xfId="10772"/>
    <cellStyle name="40% - Accent6 13" xfId="2337"/>
    <cellStyle name="40% - Accent6 13 10" xfId="10773"/>
    <cellStyle name="40% - Accent6 13 11" xfId="10774"/>
    <cellStyle name="40% - Accent6 13 2" xfId="4695"/>
    <cellStyle name="40% - Accent6 13 3" xfId="10775"/>
    <cellStyle name="40% - Accent6 13 4" xfId="10776"/>
    <cellStyle name="40% - Accent6 13 5" xfId="10777"/>
    <cellStyle name="40% - Accent6 13 6" xfId="10778"/>
    <cellStyle name="40% - Accent6 13 7" xfId="10779"/>
    <cellStyle name="40% - Accent6 13 8" xfId="10780"/>
    <cellStyle name="40% - Accent6 13 9" xfId="10781"/>
    <cellStyle name="40% - Accent6 14" xfId="2336"/>
    <cellStyle name="40% - Accent6 14 10" xfId="10782"/>
    <cellStyle name="40% - Accent6 14 11" xfId="10783"/>
    <cellStyle name="40% - Accent6 14 2" xfId="4696"/>
    <cellStyle name="40% - Accent6 14 3" xfId="10784"/>
    <cellStyle name="40% - Accent6 14 4" xfId="10785"/>
    <cellStyle name="40% - Accent6 14 5" xfId="10786"/>
    <cellStyle name="40% - Accent6 14 6" xfId="10787"/>
    <cellStyle name="40% - Accent6 14 7" xfId="10788"/>
    <cellStyle name="40% - Accent6 14 8" xfId="10789"/>
    <cellStyle name="40% - Accent6 14 9" xfId="10790"/>
    <cellStyle name="40% - Accent6 15" xfId="2335"/>
    <cellStyle name="40% - Accent6 15 10" xfId="10791"/>
    <cellStyle name="40% - Accent6 15 11" xfId="10792"/>
    <cellStyle name="40% - Accent6 15 2" xfId="4697"/>
    <cellStyle name="40% - Accent6 15 3" xfId="10793"/>
    <cellStyle name="40% - Accent6 15 4" xfId="10794"/>
    <cellStyle name="40% - Accent6 15 5" xfId="10795"/>
    <cellStyle name="40% - Accent6 15 6" xfId="10796"/>
    <cellStyle name="40% - Accent6 15 7" xfId="10797"/>
    <cellStyle name="40% - Accent6 15 8" xfId="10798"/>
    <cellStyle name="40% - Accent6 15 9" xfId="10799"/>
    <cellStyle name="40% - Accent6 16" xfId="10800"/>
    <cellStyle name="40% - Accent6 16 10" xfId="10801"/>
    <cellStyle name="40% - Accent6 16 11" xfId="10802"/>
    <cellStyle name="40% - Accent6 16 2" xfId="10803"/>
    <cellStyle name="40% - Accent6 16 3" xfId="10804"/>
    <cellStyle name="40% - Accent6 16 4" xfId="10805"/>
    <cellStyle name="40% - Accent6 16 5" xfId="10806"/>
    <cellStyle name="40% - Accent6 16 6" xfId="10807"/>
    <cellStyle name="40% - Accent6 16 7" xfId="10808"/>
    <cellStyle name="40% - Accent6 16 8" xfId="10809"/>
    <cellStyle name="40% - Accent6 16 9" xfId="10810"/>
    <cellStyle name="40% - Accent6 17" xfId="10811"/>
    <cellStyle name="40% - Accent6 17 10" xfId="10812"/>
    <cellStyle name="40% - Accent6 17 11" xfId="10813"/>
    <cellStyle name="40% - Accent6 17 2" xfId="10814"/>
    <cellStyle name="40% - Accent6 17 3" xfId="10815"/>
    <cellStyle name="40% - Accent6 17 4" xfId="10816"/>
    <cellStyle name="40% - Accent6 17 5" xfId="10817"/>
    <cellStyle name="40% - Accent6 17 6" xfId="10818"/>
    <cellStyle name="40% - Accent6 17 7" xfId="10819"/>
    <cellStyle name="40% - Accent6 17 8" xfId="10820"/>
    <cellStyle name="40% - Accent6 17 9" xfId="10821"/>
    <cellStyle name="40% - Accent6 18" xfId="10822"/>
    <cellStyle name="40% - Accent6 18 10" xfId="10823"/>
    <cellStyle name="40% - Accent6 18 11" xfId="10824"/>
    <cellStyle name="40% - Accent6 18 2" xfId="10825"/>
    <cellStyle name="40% - Accent6 18 3" xfId="10826"/>
    <cellStyle name="40% - Accent6 18 4" xfId="10827"/>
    <cellStyle name="40% - Accent6 18 5" xfId="10828"/>
    <cellStyle name="40% - Accent6 18 6" xfId="10829"/>
    <cellStyle name="40% - Accent6 18 7" xfId="10830"/>
    <cellStyle name="40% - Accent6 18 8" xfId="10831"/>
    <cellStyle name="40% - Accent6 18 9" xfId="10832"/>
    <cellStyle name="40% - Accent6 19" xfId="10833"/>
    <cellStyle name="40% - Accent6 19 10" xfId="10834"/>
    <cellStyle name="40% - Accent6 19 11" xfId="10835"/>
    <cellStyle name="40% - Accent6 19 2" xfId="10836"/>
    <cellStyle name="40% - Accent6 19 3" xfId="10837"/>
    <cellStyle name="40% - Accent6 19 4" xfId="10838"/>
    <cellStyle name="40% - Accent6 19 5" xfId="10839"/>
    <cellStyle name="40% - Accent6 19 6" xfId="10840"/>
    <cellStyle name="40% - Accent6 19 7" xfId="10841"/>
    <cellStyle name="40% - Accent6 19 8" xfId="10842"/>
    <cellStyle name="40% - Accent6 19 9" xfId="10843"/>
    <cellStyle name="40% - Accent6 2" xfId="53"/>
    <cellStyle name="40% - Accent6 2 10" xfId="2333"/>
    <cellStyle name="40% - Accent6 2 10 2" xfId="4698"/>
    <cellStyle name="40% - Accent6 2 11" xfId="2332"/>
    <cellStyle name="40% - Accent6 2 11 2" xfId="4699"/>
    <cellStyle name="40% - Accent6 2 12" xfId="2334"/>
    <cellStyle name="40% - Accent6 2 2" xfId="472"/>
    <cellStyle name="40% - Accent6 2 2 2" xfId="2331"/>
    <cellStyle name="40% - Accent6 2 3" xfId="2330"/>
    <cellStyle name="40% - Accent6 2 3 2" xfId="4700"/>
    <cellStyle name="40% - Accent6 2 4" xfId="2329"/>
    <cellStyle name="40% - Accent6 2 4 2" xfId="4701"/>
    <cellStyle name="40% - Accent6 2 5" xfId="2328"/>
    <cellStyle name="40% - Accent6 2 5 2" xfId="4702"/>
    <cellStyle name="40% - Accent6 2 6" xfId="2327"/>
    <cellStyle name="40% - Accent6 2 6 2" xfId="4703"/>
    <cellStyle name="40% - Accent6 2 7" xfId="2326"/>
    <cellStyle name="40% - Accent6 2 7 2" xfId="4704"/>
    <cellStyle name="40% - Accent6 2 8" xfId="2325"/>
    <cellStyle name="40% - Accent6 2 8 2" xfId="4705"/>
    <cellStyle name="40% - Accent6 2 9" xfId="2324"/>
    <cellStyle name="40% - Accent6 2 9 2" xfId="4706"/>
    <cellStyle name="40% - Accent6 20" xfId="10844"/>
    <cellStyle name="40% - Accent6 20 10" xfId="10845"/>
    <cellStyle name="40% - Accent6 20 11" xfId="10846"/>
    <cellStyle name="40% - Accent6 20 2" xfId="10847"/>
    <cellStyle name="40% - Accent6 20 3" xfId="10848"/>
    <cellStyle name="40% - Accent6 20 4" xfId="10849"/>
    <cellStyle name="40% - Accent6 20 5" xfId="10850"/>
    <cellStyle name="40% - Accent6 20 6" xfId="10851"/>
    <cellStyle name="40% - Accent6 20 7" xfId="10852"/>
    <cellStyle name="40% - Accent6 20 8" xfId="10853"/>
    <cellStyle name="40% - Accent6 20 9" xfId="10854"/>
    <cellStyle name="40% - Accent6 21" xfId="10855"/>
    <cellStyle name="40% - Accent6 21 10" xfId="10856"/>
    <cellStyle name="40% - Accent6 21 11" xfId="10857"/>
    <cellStyle name="40% - Accent6 21 2" xfId="10858"/>
    <cellStyle name="40% - Accent6 21 3" xfId="10859"/>
    <cellStyle name="40% - Accent6 21 4" xfId="10860"/>
    <cellStyle name="40% - Accent6 21 5" xfId="10861"/>
    <cellStyle name="40% - Accent6 21 6" xfId="10862"/>
    <cellStyle name="40% - Accent6 21 7" xfId="10863"/>
    <cellStyle name="40% - Accent6 21 8" xfId="10864"/>
    <cellStyle name="40% - Accent6 21 9" xfId="10865"/>
    <cellStyle name="40% - Accent6 22" xfId="10866"/>
    <cellStyle name="40% - Accent6 22 10" xfId="10867"/>
    <cellStyle name="40% - Accent6 22 11" xfId="10868"/>
    <cellStyle name="40% - Accent6 22 2" xfId="10869"/>
    <cellStyle name="40% - Accent6 22 3" xfId="10870"/>
    <cellStyle name="40% - Accent6 22 4" xfId="10871"/>
    <cellStyle name="40% - Accent6 22 5" xfId="10872"/>
    <cellStyle name="40% - Accent6 22 6" xfId="10873"/>
    <cellStyle name="40% - Accent6 22 7" xfId="10874"/>
    <cellStyle name="40% - Accent6 22 8" xfId="10875"/>
    <cellStyle name="40% - Accent6 22 9" xfId="10876"/>
    <cellStyle name="40% - Accent6 23" xfId="10877"/>
    <cellStyle name="40% - Accent6 23 10" xfId="10878"/>
    <cellStyle name="40% - Accent6 23 11" xfId="10879"/>
    <cellStyle name="40% - Accent6 23 2" xfId="10880"/>
    <cellStyle name="40% - Accent6 23 3" xfId="10881"/>
    <cellStyle name="40% - Accent6 23 4" xfId="10882"/>
    <cellStyle name="40% - Accent6 23 5" xfId="10883"/>
    <cellStyle name="40% - Accent6 23 6" xfId="10884"/>
    <cellStyle name="40% - Accent6 23 7" xfId="10885"/>
    <cellStyle name="40% - Accent6 23 8" xfId="10886"/>
    <cellStyle name="40% - Accent6 23 9" xfId="10887"/>
    <cellStyle name="40% - Accent6 24" xfId="10888"/>
    <cellStyle name="40% - Accent6 24 10" xfId="10889"/>
    <cellStyle name="40% - Accent6 24 11" xfId="10890"/>
    <cellStyle name="40% - Accent6 24 2" xfId="10891"/>
    <cellStyle name="40% - Accent6 24 3" xfId="10892"/>
    <cellStyle name="40% - Accent6 24 4" xfId="10893"/>
    <cellStyle name="40% - Accent6 24 5" xfId="10894"/>
    <cellStyle name="40% - Accent6 24 6" xfId="10895"/>
    <cellStyle name="40% - Accent6 24 7" xfId="10896"/>
    <cellStyle name="40% - Accent6 24 8" xfId="10897"/>
    <cellStyle name="40% - Accent6 24 9" xfId="10898"/>
    <cellStyle name="40% - Accent6 25" xfId="10899"/>
    <cellStyle name="40% - Accent6 25 10" xfId="10900"/>
    <cellStyle name="40% - Accent6 25 11" xfId="10901"/>
    <cellStyle name="40% - Accent6 25 2" xfId="10902"/>
    <cellStyle name="40% - Accent6 25 3" xfId="10903"/>
    <cellStyle name="40% - Accent6 25 4" xfId="10904"/>
    <cellStyle name="40% - Accent6 25 5" xfId="10905"/>
    <cellStyle name="40% - Accent6 25 6" xfId="10906"/>
    <cellStyle name="40% - Accent6 25 7" xfId="10907"/>
    <cellStyle name="40% - Accent6 25 8" xfId="10908"/>
    <cellStyle name="40% - Accent6 25 9" xfId="10909"/>
    <cellStyle name="40% - Accent6 26" xfId="10910"/>
    <cellStyle name="40% - Accent6 26 10" xfId="10911"/>
    <cellStyle name="40% - Accent6 26 11" xfId="10912"/>
    <cellStyle name="40% - Accent6 26 2" xfId="10913"/>
    <cellStyle name="40% - Accent6 26 3" xfId="10914"/>
    <cellStyle name="40% - Accent6 26 4" xfId="10915"/>
    <cellStyle name="40% - Accent6 26 5" xfId="10916"/>
    <cellStyle name="40% - Accent6 26 6" xfId="10917"/>
    <cellStyle name="40% - Accent6 26 7" xfId="10918"/>
    <cellStyle name="40% - Accent6 26 8" xfId="10919"/>
    <cellStyle name="40% - Accent6 26 9" xfId="10920"/>
    <cellStyle name="40% - Accent6 27" xfId="10921"/>
    <cellStyle name="40% - Accent6 27 10" xfId="10922"/>
    <cellStyle name="40% - Accent6 27 11" xfId="10923"/>
    <cellStyle name="40% - Accent6 27 2" xfId="10924"/>
    <cellStyle name="40% - Accent6 27 3" xfId="10925"/>
    <cellStyle name="40% - Accent6 27 4" xfId="10926"/>
    <cellStyle name="40% - Accent6 27 5" xfId="10927"/>
    <cellStyle name="40% - Accent6 27 6" xfId="10928"/>
    <cellStyle name="40% - Accent6 27 7" xfId="10929"/>
    <cellStyle name="40% - Accent6 27 8" xfId="10930"/>
    <cellStyle name="40% - Accent6 27 9" xfId="10931"/>
    <cellStyle name="40% - Accent6 28" xfId="10932"/>
    <cellStyle name="40% - Accent6 28 10" xfId="10933"/>
    <cellStyle name="40% - Accent6 28 11" xfId="10934"/>
    <cellStyle name="40% - Accent6 28 2" xfId="10935"/>
    <cellStyle name="40% - Accent6 28 3" xfId="10936"/>
    <cellStyle name="40% - Accent6 28 4" xfId="10937"/>
    <cellStyle name="40% - Accent6 28 5" xfId="10938"/>
    <cellStyle name="40% - Accent6 28 6" xfId="10939"/>
    <cellStyle name="40% - Accent6 28 7" xfId="10940"/>
    <cellStyle name="40% - Accent6 28 8" xfId="10941"/>
    <cellStyle name="40% - Accent6 28 9" xfId="10942"/>
    <cellStyle name="40% - Accent6 29" xfId="10943"/>
    <cellStyle name="40% - Accent6 29 10" xfId="10944"/>
    <cellStyle name="40% - Accent6 29 11" xfId="10945"/>
    <cellStyle name="40% - Accent6 29 2" xfId="10946"/>
    <cellStyle name="40% - Accent6 29 3" xfId="10947"/>
    <cellStyle name="40% - Accent6 29 4" xfId="10948"/>
    <cellStyle name="40% - Accent6 29 5" xfId="10949"/>
    <cellStyle name="40% - Accent6 29 6" xfId="10950"/>
    <cellStyle name="40% - Accent6 29 7" xfId="10951"/>
    <cellStyle name="40% - Accent6 29 8" xfId="10952"/>
    <cellStyle name="40% - Accent6 29 9" xfId="10953"/>
    <cellStyle name="40% - Accent6 3" xfId="54"/>
    <cellStyle name="40% - Accent6 3 10" xfId="2322"/>
    <cellStyle name="40% - Accent6 3 10 2" xfId="4707"/>
    <cellStyle name="40% - Accent6 3 11" xfId="2321"/>
    <cellStyle name="40% - Accent6 3 11 2" xfId="4708"/>
    <cellStyle name="40% - Accent6 3 12" xfId="2323"/>
    <cellStyle name="40% - Accent6 3 2" xfId="2320"/>
    <cellStyle name="40% - Accent6 3 2 2" xfId="4709"/>
    <cellStyle name="40% - Accent6 3 3" xfId="2319"/>
    <cellStyle name="40% - Accent6 3 3 2" xfId="4710"/>
    <cellStyle name="40% - Accent6 3 4" xfId="2318"/>
    <cellStyle name="40% - Accent6 3 4 2" xfId="4711"/>
    <cellStyle name="40% - Accent6 3 5" xfId="2317"/>
    <cellStyle name="40% - Accent6 3 5 2" xfId="4712"/>
    <cellStyle name="40% - Accent6 3 6" xfId="2316"/>
    <cellStyle name="40% - Accent6 3 6 2" xfId="4713"/>
    <cellStyle name="40% - Accent6 3 7" xfId="2315"/>
    <cellStyle name="40% - Accent6 3 7 2" xfId="4714"/>
    <cellStyle name="40% - Accent6 3 8" xfId="2314"/>
    <cellStyle name="40% - Accent6 3 8 2" xfId="4715"/>
    <cellStyle name="40% - Accent6 3 9" xfId="2313"/>
    <cellStyle name="40% - Accent6 3 9 2" xfId="4716"/>
    <cellStyle name="40% - Accent6 30" xfId="10954"/>
    <cellStyle name="40% - Accent6 30 10" xfId="10955"/>
    <cellStyle name="40% - Accent6 30 11" xfId="10956"/>
    <cellStyle name="40% - Accent6 30 2" xfId="10957"/>
    <cellStyle name="40% - Accent6 30 3" xfId="10958"/>
    <cellStyle name="40% - Accent6 30 4" xfId="10959"/>
    <cellStyle name="40% - Accent6 30 5" xfId="10960"/>
    <cellStyle name="40% - Accent6 30 6" xfId="10961"/>
    <cellStyle name="40% - Accent6 30 7" xfId="10962"/>
    <cellStyle name="40% - Accent6 30 8" xfId="10963"/>
    <cellStyle name="40% - Accent6 30 9" xfId="10964"/>
    <cellStyle name="40% - Accent6 31" xfId="10965"/>
    <cellStyle name="40% - Accent6 31 10" xfId="10966"/>
    <cellStyle name="40% - Accent6 31 11" xfId="10967"/>
    <cellStyle name="40% - Accent6 31 2" xfId="10968"/>
    <cellStyle name="40% - Accent6 31 3" xfId="10969"/>
    <cellStyle name="40% - Accent6 31 4" xfId="10970"/>
    <cellStyle name="40% - Accent6 31 5" xfId="10971"/>
    <cellStyle name="40% - Accent6 31 6" xfId="10972"/>
    <cellStyle name="40% - Accent6 31 7" xfId="10973"/>
    <cellStyle name="40% - Accent6 31 8" xfId="10974"/>
    <cellStyle name="40% - Accent6 31 9" xfId="10975"/>
    <cellStyle name="40% - Accent6 32" xfId="10976"/>
    <cellStyle name="40% - Accent6 32 10" xfId="10977"/>
    <cellStyle name="40% - Accent6 32 11" xfId="10978"/>
    <cellStyle name="40% - Accent6 32 2" xfId="10979"/>
    <cellStyle name="40% - Accent6 32 3" xfId="10980"/>
    <cellStyle name="40% - Accent6 32 4" xfId="10981"/>
    <cellStyle name="40% - Accent6 32 5" xfId="10982"/>
    <cellStyle name="40% - Accent6 32 6" xfId="10983"/>
    <cellStyle name="40% - Accent6 32 7" xfId="10984"/>
    <cellStyle name="40% - Accent6 32 8" xfId="10985"/>
    <cellStyle name="40% - Accent6 32 9" xfId="10986"/>
    <cellStyle name="40% - Accent6 33" xfId="10987"/>
    <cellStyle name="40% - Accent6 33 10" xfId="10988"/>
    <cellStyle name="40% - Accent6 33 11" xfId="10989"/>
    <cellStyle name="40% - Accent6 33 2" xfId="10990"/>
    <cellStyle name="40% - Accent6 33 3" xfId="10991"/>
    <cellStyle name="40% - Accent6 33 4" xfId="10992"/>
    <cellStyle name="40% - Accent6 33 5" xfId="10993"/>
    <cellStyle name="40% - Accent6 33 6" xfId="10994"/>
    <cellStyle name="40% - Accent6 33 7" xfId="10995"/>
    <cellStyle name="40% - Accent6 33 8" xfId="10996"/>
    <cellStyle name="40% - Accent6 33 9" xfId="10997"/>
    <cellStyle name="40% - Accent6 34" xfId="10998"/>
    <cellStyle name="40% - Accent6 34 10" xfId="10999"/>
    <cellStyle name="40% - Accent6 34 11" xfId="11000"/>
    <cellStyle name="40% - Accent6 34 2" xfId="11001"/>
    <cellStyle name="40% - Accent6 34 3" xfId="11002"/>
    <cellStyle name="40% - Accent6 34 4" xfId="11003"/>
    <cellStyle name="40% - Accent6 34 5" xfId="11004"/>
    <cellStyle name="40% - Accent6 34 6" xfId="11005"/>
    <cellStyle name="40% - Accent6 34 7" xfId="11006"/>
    <cellStyle name="40% - Accent6 34 8" xfId="11007"/>
    <cellStyle name="40% - Accent6 34 9" xfId="11008"/>
    <cellStyle name="40% - Accent6 35" xfId="11009"/>
    <cellStyle name="40% - Accent6 35 10" xfId="11010"/>
    <cellStyle name="40% - Accent6 35 11" xfId="11011"/>
    <cellStyle name="40% - Accent6 35 2" xfId="11012"/>
    <cellStyle name="40% - Accent6 35 3" xfId="11013"/>
    <cellStyle name="40% - Accent6 35 4" xfId="11014"/>
    <cellStyle name="40% - Accent6 35 5" xfId="11015"/>
    <cellStyle name="40% - Accent6 35 6" xfId="11016"/>
    <cellStyle name="40% - Accent6 35 7" xfId="11017"/>
    <cellStyle name="40% - Accent6 35 8" xfId="11018"/>
    <cellStyle name="40% - Accent6 35 9" xfId="11019"/>
    <cellStyle name="40% - Accent6 36" xfId="11020"/>
    <cellStyle name="40% - Accent6 36 10" xfId="11021"/>
    <cellStyle name="40% - Accent6 36 11" xfId="11022"/>
    <cellStyle name="40% - Accent6 36 2" xfId="11023"/>
    <cellStyle name="40% - Accent6 36 3" xfId="11024"/>
    <cellStyle name="40% - Accent6 36 4" xfId="11025"/>
    <cellStyle name="40% - Accent6 36 5" xfId="11026"/>
    <cellStyle name="40% - Accent6 36 6" xfId="11027"/>
    <cellStyle name="40% - Accent6 36 7" xfId="11028"/>
    <cellStyle name="40% - Accent6 36 8" xfId="11029"/>
    <cellStyle name="40% - Accent6 36 9" xfId="11030"/>
    <cellStyle name="40% - Accent6 37" xfId="11031"/>
    <cellStyle name="40% - Accent6 37 10" xfId="11032"/>
    <cellStyle name="40% - Accent6 37 11" xfId="11033"/>
    <cellStyle name="40% - Accent6 37 2" xfId="11034"/>
    <cellStyle name="40% - Accent6 37 3" xfId="11035"/>
    <cellStyle name="40% - Accent6 37 4" xfId="11036"/>
    <cellStyle name="40% - Accent6 37 5" xfId="11037"/>
    <cellStyle name="40% - Accent6 37 6" xfId="11038"/>
    <cellStyle name="40% - Accent6 37 7" xfId="11039"/>
    <cellStyle name="40% - Accent6 37 8" xfId="11040"/>
    <cellStyle name="40% - Accent6 37 9" xfId="11041"/>
    <cellStyle name="40% - Accent6 38" xfId="11042"/>
    <cellStyle name="40% - Accent6 38 10" xfId="11043"/>
    <cellStyle name="40% - Accent6 38 11" xfId="11044"/>
    <cellStyle name="40% - Accent6 38 2" xfId="11045"/>
    <cellStyle name="40% - Accent6 38 3" xfId="11046"/>
    <cellStyle name="40% - Accent6 38 4" xfId="11047"/>
    <cellStyle name="40% - Accent6 38 5" xfId="11048"/>
    <cellStyle name="40% - Accent6 38 6" xfId="11049"/>
    <cellStyle name="40% - Accent6 38 7" xfId="11050"/>
    <cellStyle name="40% - Accent6 38 8" xfId="11051"/>
    <cellStyle name="40% - Accent6 38 9" xfId="11052"/>
    <cellStyle name="40% - Accent6 39" xfId="11053"/>
    <cellStyle name="40% - Accent6 39 10" xfId="11054"/>
    <cellStyle name="40% - Accent6 39 11" xfId="11055"/>
    <cellStyle name="40% - Accent6 39 2" xfId="11056"/>
    <cellStyle name="40% - Accent6 39 3" xfId="11057"/>
    <cellStyle name="40% - Accent6 39 4" xfId="11058"/>
    <cellStyle name="40% - Accent6 39 5" xfId="11059"/>
    <cellStyle name="40% - Accent6 39 6" xfId="11060"/>
    <cellStyle name="40% - Accent6 39 7" xfId="11061"/>
    <cellStyle name="40% - Accent6 39 8" xfId="11062"/>
    <cellStyle name="40% - Accent6 39 9" xfId="11063"/>
    <cellStyle name="40% - Accent6 4" xfId="2312"/>
    <cellStyle name="40% - Accent6 4 10" xfId="2311"/>
    <cellStyle name="40% - Accent6 4 10 2" xfId="4717"/>
    <cellStyle name="40% - Accent6 4 11" xfId="2310"/>
    <cellStyle name="40% - Accent6 4 11 2" xfId="4718"/>
    <cellStyle name="40% - Accent6 4 12" xfId="4719"/>
    <cellStyle name="40% - Accent6 4 2" xfId="2309"/>
    <cellStyle name="40% - Accent6 4 2 2" xfId="4720"/>
    <cellStyle name="40% - Accent6 4 3" xfId="2308"/>
    <cellStyle name="40% - Accent6 4 3 2" xfId="4721"/>
    <cellStyle name="40% - Accent6 4 4" xfId="2307"/>
    <cellStyle name="40% - Accent6 4 4 2" xfId="4722"/>
    <cellStyle name="40% - Accent6 4 5" xfId="2306"/>
    <cellStyle name="40% - Accent6 4 5 2" xfId="4723"/>
    <cellStyle name="40% - Accent6 4 6" xfId="2305"/>
    <cellStyle name="40% - Accent6 4 6 2" xfId="4724"/>
    <cellStyle name="40% - Accent6 4 7" xfId="2304"/>
    <cellStyle name="40% - Accent6 4 7 2" xfId="4725"/>
    <cellStyle name="40% - Accent6 4 8" xfId="2303"/>
    <cellStyle name="40% - Accent6 4 8 2" xfId="4726"/>
    <cellStyle name="40% - Accent6 4 9" xfId="2302"/>
    <cellStyle name="40% - Accent6 4 9 2" xfId="4727"/>
    <cellStyle name="40% - Accent6 40" xfId="11064"/>
    <cellStyle name="40% - Accent6 40 10" xfId="11065"/>
    <cellStyle name="40% - Accent6 40 2" xfId="11066"/>
    <cellStyle name="40% - Accent6 40 3" xfId="11067"/>
    <cellStyle name="40% - Accent6 40 4" xfId="11068"/>
    <cellStyle name="40% - Accent6 40 5" xfId="11069"/>
    <cellStyle name="40% - Accent6 40 6" xfId="11070"/>
    <cellStyle name="40% - Accent6 40 7" xfId="11071"/>
    <cellStyle name="40% - Accent6 40 8" xfId="11072"/>
    <cellStyle name="40% - Accent6 40 9" xfId="11073"/>
    <cellStyle name="40% - Accent6 41" xfId="11074"/>
    <cellStyle name="40% - Accent6 42" xfId="11075"/>
    <cellStyle name="40% - Accent6 43" xfId="11076"/>
    <cellStyle name="40% - Accent6 44" xfId="11077"/>
    <cellStyle name="40% - Accent6 45" xfId="11078"/>
    <cellStyle name="40% - Accent6 46" xfId="11079"/>
    <cellStyle name="40% - Accent6 47" xfId="11080"/>
    <cellStyle name="40% - Accent6 48" xfId="11081"/>
    <cellStyle name="40% - Accent6 49" xfId="11082"/>
    <cellStyle name="40% - Accent6 5" xfId="2301"/>
    <cellStyle name="40% - Accent6 5 10" xfId="2300"/>
    <cellStyle name="40% - Accent6 5 10 2" xfId="4728"/>
    <cellStyle name="40% - Accent6 5 11" xfId="2299"/>
    <cellStyle name="40% - Accent6 5 11 2" xfId="4729"/>
    <cellStyle name="40% - Accent6 5 12" xfId="4730"/>
    <cellStyle name="40% - Accent6 5 2" xfId="2298"/>
    <cellStyle name="40% - Accent6 5 2 2" xfId="4731"/>
    <cellStyle name="40% - Accent6 5 3" xfId="2297"/>
    <cellStyle name="40% - Accent6 5 3 2" xfId="4732"/>
    <cellStyle name="40% - Accent6 5 4" xfId="2296"/>
    <cellStyle name="40% - Accent6 5 4 2" xfId="4733"/>
    <cellStyle name="40% - Accent6 5 5" xfId="2295"/>
    <cellStyle name="40% - Accent6 5 5 2" xfId="4734"/>
    <cellStyle name="40% - Accent6 5 6" xfId="2294"/>
    <cellStyle name="40% - Accent6 5 6 2" xfId="4735"/>
    <cellStyle name="40% - Accent6 5 7" xfId="2293"/>
    <cellStyle name="40% - Accent6 5 7 2" xfId="4736"/>
    <cellStyle name="40% - Accent6 5 8" xfId="2292"/>
    <cellStyle name="40% - Accent6 5 8 2" xfId="4737"/>
    <cellStyle name="40% - Accent6 5 9" xfId="2291"/>
    <cellStyle name="40% - Accent6 5 9 2" xfId="4738"/>
    <cellStyle name="40% - Accent6 50" xfId="52"/>
    <cellStyle name="40% - Accent6 6" xfId="2290"/>
    <cellStyle name="40% - Accent6 6 10" xfId="11083"/>
    <cellStyle name="40% - Accent6 6 11" xfId="11084"/>
    <cellStyle name="40% - Accent6 6 2" xfId="4739"/>
    <cellStyle name="40% - Accent6 6 3" xfId="11085"/>
    <cellStyle name="40% - Accent6 6 4" xfId="11086"/>
    <cellStyle name="40% - Accent6 6 5" xfId="11087"/>
    <cellStyle name="40% - Accent6 6 6" xfId="11088"/>
    <cellStyle name="40% - Accent6 6 7" xfId="11089"/>
    <cellStyle name="40% - Accent6 6 8" xfId="11090"/>
    <cellStyle name="40% - Accent6 6 9" xfId="11091"/>
    <cellStyle name="40% - Accent6 7" xfId="2289"/>
    <cellStyle name="40% - Accent6 7 10" xfId="11092"/>
    <cellStyle name="40% - Accent6 7 11" xfId="11093"/>
    <cellStyle name="40% - Accent6 7 2" xfId="4740"/>
    <cellStyle name="40% - Accent6 7 3" xfId="11094"/>
    <cellStyle name="40% - Accent6 7 4" xfId="11095"/>
    <cellStyle name="40% - Accent6 7 5" xfId="11096"/>
    <cellStyle name="40% - Accent6 7 6" xfId="11097"/>
    <cellStyle name="40% - Accent6 7 7" xfId="11098"/>
    <cellStyle name="40% - Accent6 7 8" xfId="11099"/>
    <cellStyle name="40% - Accent6 7 9" xfId="11100"/>
    <cellStyle name="40% - Accent6 8" xfId="2288"/>
    <cellStyle name="40% - Accent6 8 10" xfId="11101"/>
    <cellStyle name="40% - Accent6 8 11" xfId="11102"/>
    <cellStyle name="40% - Accent6 8 2" xfId="4741"/>
    <cellStyle name="40% - Accent6 8 3" xfId="11103"/>
    <cellStyle name="40% - Accent6 8 4" xfId="11104"/>
    <cellStyle name="40% - Accent6 8 5" xfId="11105"/>
    <cellStyle name="40% - Accent6 8 6" xfId="11106"/>
    <cellStyle name="40% - Accent6 8 7" xfId="11107"/>
    <cellStyle name="40% - Accent6 8 8" xfId="11108"/>
    <cellStyle name="40% - Accent6 8 9" xfId="11109"/>
    <cellStyle name="40% - Accent6 9" xfId="2287"/>
    <cellStyle name="40% - Accent6 9 10" xfId="11110"/>
    <cellStyle name="40% - Accent6 9 11" xfId="11111"/>
    <cellStyle name="40% - Accent6 9 2" xfId="4742"/>
    <cellStyle name="40% - Accent6 9 3" xfId="11112"/>
    <cellStyle name="40% - Accent6 9 4" xfId="11113"/>
    <cellStyle name="40% - Accent6 9 5" xfId="11114"/>
    <cellStyle name="40% - Accent6 9 6" xfId="11115"/>
    <cellStyle name="40% - Accent6 9 7" xfId="11116"/>
    <cellStyle name="40% - Accent6 9 8" xfId="11117"/>
    <cellStyle name="40% - Accent6 9 9" xfId="11118"/>
    <cellStyle name="40% - ส่วนที่ถูกเน้น1" xfId="2286"/>
    <cellStyle name="40% - ส่วนที่ถูกเน้น1 2" xfId="4743"/>
    <cellStyle name="40% - ส่วนที่ถูกเน้น1 2 2" xfId="5629"/>
    <cellStyle name="40% - ส่วนที่ถูกเน้น2" xfId="2285"/>
    <cellStyle name="40% - ส่วนที่ถูกเน้น2 2" xfId="4744"/>
    <cellStyle name="40% - ส่วนที่ถูกเน้น2 2 2" xfId="5630"/>
    <cellStyle name="40% - ส่วนที่ถูกเน้น3" xfId="2284"/>
    <cellStyle name="40% - ส่วนที่ถูกเน้น3 2" xfId="4745"/>
    <cellStyle name="40% - ส่วนที่ถูกเน้น3 2 2" xfId="5631"/>
    <cellStyle name="40% - ส่วนที่ถูกเน้น4" xfId="2283"/>
    <cellStyle name="40% - ส่วนที่ถูกเน้น4 2" xfId="4746"/>
    <cellStyle name="40% - ส่วนที่ถูกเน้น4 2 2" xfId="5632"/>
    <cellStyle name="40% - ส่วนที่ถูกเน้น5" xfId="2282"/>
    <cellStyle name="40% - ส่วนที่ถูกเน้น5 2" xfId="4747"/>
    <cellStyle name="40% - ส่วนที่ถูกเน้น5 2 2" xfId="5633"/>
    <cellStyle name="40% - ส่วนที่ถูกเน้น6" xfId="2281"/>
    <cellStyle name="40% - ส่วนที่ถูกเน้น6 2" xfId="4748"/>
    <cellStyle name="40% - ส่วนที่ถูกเน้น6 2 2" xfId="5634"/>
    <cellStyle name="60% - Accent1 10" xfId="2280"/>
    <cellStyle name="60% - Accent1 10 10" xfId="11119"/>
    <cellStyle name="60% - Accent1 10 11" xfId="11120"/>
    <cellStyle name="60% - Accent1 10 2" xfId="11121"/>
    <cellStyle name="60% - Accent1 10 3" xfId="11122"/>
    <cellStyle name="60% - Accent1 10 4" xfId="11123"/>
    <cellStyle name="60% - Accent1 10 5" xfId="11124"/>
    <cellStyle name="60% - Accent1 10 6" xfId="11125"/>
    <cellStyle name="60% - Accent1 10 7" xfId="11126"/>
    <cellStyle name="60% - Accent1 10 8" xfId="11127"/>
    <cellStyle name="60% - Accent1 10 9" xfId="11128"/>
    <cellStyle name="60% - Accent1 11" xfId="2279"/>
    <cellStyle name="60% - Accent1 11 10" xfId="11129"/>
    <cellStyle name="60% - Accent1 11 11" xfId="11130"/>
    <cellStyle name="60% - Accent1 11 2" xfId="11131"/>
    <cellStyle name="60% - Accent1 11 3" xfId="11132"/>
    <cellStyle name="60% - Accent1 11 4" xfId="11133"/>
    <cellStyle name="60% - Accent1 11 5" xfId="11134"/>
    <cellStyle name="60% - Accent1 11 6" xfId="11135"/>
    <cellStyle name="60% - Accent1 11 7" xfId="11136"/>
    <cellStyle name="60% - Accent1 11 8" xfId="11137"/>
    <cellStyle name="60% - Accent1 11 9" xfId="11138"/>
    <cellStyle name="60% - Accent1 12" xfId="2278"/>
    <cellStyle name="60% - Accent1 12 10" xfId="11139"/>
    <cellStyle name="60% - Accent1 12 11" xfId="11140"/>
    <cellStyle name="60% - Accent1 12 2" xfId="11141"/>
    <cellStyle name="60% - Accent1 12 3" xfId="11142"/>
    <cellStyle name="60% - Accent1 12 4" xfId="11143"/>
    <cellStyle name="60% - Accent1 12 5" xfId="11144"/>
    <cellStyle name="60% - Accent1 12 6" xfId="11145"/>
    <cellStyle name="60% - Accent1 12 7" xfId="11146"/>
    <cellStyle name="60% - Accent1 12 8" xfId="11147"/>
    <cellStyle name="60% - Accent1 12 9" xfId="11148"/>
    <cellStyle name="60% - Accent1 13" xfId="2277"/>
    <cellStyle name="60% - Accent1 13 10" xfId="11149"/>
    <cellStyle name="60% - Accent1 13 11" xfId="11150"/>
    <cellStyle name="60% - Accent1 13 2" xfId="11151"/>
    <cellStyle name="60% - Accent1 13 3" xfId="11152"/>
    <cellStyle name="60% - Accent1 13 4" xfId="11153"/>
    <cellStyle name="60% - Accent1 13 5" xfId="11154"/>
    <cellStyle name="60% - Accent1 13 6" xfId="11155"/>
    <cellStyle name="60% - Accent1 13 7" xfId="11156"/>
    <cellStyle name="60% - Accent1 13 8" xfId="11157"/>
    <cellStyle name="60% - Accent1 13 9" xfId="11158"/>
    <cellStyle name="60% - Accent1 14" xfId="2276"/>
    <cellStyle name="60% - Accent1 14 10" xfId="11159"/>
    <cellStyle name="60% - Accent1 14 11" xfId="11160"/>
    <cellStyle name="60% - Accent1 14 2" xfId="11161"/>
    <cellStyle name="60% - Accent1 14 3" xfId="11162"/>
    <cellStyle name="60% - Accent1 14 4" xfId="11163"/>
    <cellStyle name="60% - Accent1 14 5" xfId="11164"/>
    <cellStyle name="60% - Accent1 14 6" xfId="11165"/>
    <cellStyle name="60% - Accent1 14 7" xfId="11166"/>
    <cellStyle name="60% - Accent1 14 8" xfId="11167"/>
    <cellStyle name="60% - Accent1 14 9" xfId="11168"/>
    <cellStyle name="60% - Accent1 15" xfId="2275"/>
    <cellStyle name="60% - Accent1 15 10" xfId="11169"/>
    <cellStyle name="60% - Accent1 15 11" xfId="11170"/>
    <cellStyle name="60% - Accent1 15 2" xfId="11171"/>
    <cellStyle name="60% - Accent1 15 3" xfId="11172"/>
    <cellStyle name="60% - Accent1 15 4" xfId="11173"/>
    <cellStyle name="60% - Accent1 15 5" xfId="11174"/>
    <cellStyle name="60% - Accent1 15 6" xfId="11175"/>
    <cellStyle name="60% - Accent1 15 7" xfId="11176"/>
    <cellStyle name="60% - Accent1 15 8" xfId="11177"/>
    <cellStyle name="60% - Accent1 15 9" xfId="11178"/>
    <cellStyle name="60% - Accent1 16" xfId="11179"/>
    <cellStyle name="60% - Accent1 16 10" xfId="11180"/>
    <cellStyle name="60% - Accent1 16 11" xfId="11181"/>
    <cellStyle name="60% - Accent1 16 2" xfId="11182"/>
    <cellStyle name="60% - Accent1 16 3" xfId="11183"/>
    <cellStyle name="60% - Accent1 16 4" xfId="11184"/>
    <cellStyle name="60% - Accent1 16 5" xfId="11185"/>
    <cellStyle name="60% - Accent1 16 6" xfId="11186"/>
    <cellStyle name="60% - Accent1 16 7" xfId="11187"/>
    <cellStyle name="60% - Accent1 16 8" xfId="11188"/>
    <cellStyle name="60% - Accent1 16 9" xfId="11189"/>
    <cellStyle name="60% - Accent1 17" xfId="11190"/>
    <cellStyle name="60% - Accent1 17 10" xfId="11191"/>
    <cellStyle name="60% - Accent1 17 11" xfId="11192"/>
    <cellStyle name="60% - Accent1 17 2" xfId="11193"/>
    <cellStyle name="60% - Accent1 17 3" xfId="11194"/>
    <cellStyle name="60% - Accent1 17 4" xfId="11195"/>
    <cellStyle name="60% - Accent1 17 5" xfId="11196"/>
    <cellStyle name="60% - Accent1 17 6" xfId="11197"/>
    <cellStyle name="60% - Accent1 17 7" xfId="11198"/>
    <cellStyle name="60% - Accent1 17 8" xfId="11199"/>
    <cellStyle name="60% - Accent1 17 9" xfId="11200"/>
    <cellStyle name="60% - Accent1 18" xfId="11201"/>
    <cellStyle name="60% - Accent1 18 10" xfId="11202"/>
    <cellStyle name="60% - Accent1 18 11" xfId="11203"/>
    <cellStyle name="60% - Accent1 18 2" xfId="11204"/>
    <cellStyle name="60% - Accent1 18 3" xfId="11205"/>
    <cellStyle name="60% - Accent1 18 4" xfId="11206"/>
    <cellStyle name="60% - Accent1 18 5" xfId="11207"/>
    <cellStyle name="60% - Accent1 18 6" xfId="11208"/>
    <cellStyle name="60% - Accent1 18 7" xfId="11209"/>
    <cellStyle name="60% - Accent1 18 8" xfId="11210"/>
    <cellStyle name="60% - Accent1 18 9" xfId="11211"/>
    <cellStyle name="60% - Accent1 19" xfId="11212"/>
    <cellStyle name="60% - Accent1 19 10" xfId="11213"/>
    <cellStyle name="60% - Accent1 19 11" xfId="11214"/>
    <cellStyle name="60% - Accent1 19 2" xfId="11215"/>
    <cellStyle name="60% - Accent1 19 3" xfId="11216"/>
    <cellStyle name="60% - Accent1 19 4" xfId="11217"/>
    <cellStyle name="60% - Accent1 19 5" xfId="11218"/>
    <cellStyle name="60% - Accent1 19 6" xfId="11219"/>
    <cellStyle name="60% - Accent1 19 7" xfId="11220"/>
    <cellStyle name="60% - Accent1 19 8" xfId="11221"/>
    <cellStyle name="60% - Accent1 19 9" xfId="11222"/>
    <cellStyle name="60% - Accent1 2" xfId="56"/>
    <cellStyle name="60% - Accent1 2 10" xfId="2273"/>
    <cellStyle name="60% - Accent1 2 11" xfId="2272"/>
    <cellStyle name="60% - Accent1 2 12" xfId="2274"/>
    <cellStyle name="60% - Accent1 2 2" xfId="474"/>
    <cellStyle name="60% - Accent1 2 2 2" xfId="2271"/>
    <cellStyle name="60% - Accent1 2 3" xfId="2270"/>
    <cellStyle name="60% - Accent1 2 4" xfId="2269"/>
    <cellStyle name="60% - Accent1 2 5" xfId="2268"/>
    <cellStyle name="60% - Accent1 2 6" xfId="2267"/>
    <cellStyle name="60% - Accent1 2 7" xfId="2266"/>
    <cellStyle name="60% - Accent1 2 8" xfId="2265"/>
    <cellStyle name="60% - Accent1 2 9" xfId="2264"/>
    <cellStyle name="60% - Accent1 20" xfId="11223"/>
    <cellStyle name="60% - Accent1 20 10" xfId="11224"/>
    <cellStyle name="60% - Accent1 20 11" xfId="11225"/>
    <cellStyle name="60% - Accent1 20 2" xfId="11226"/>
    <cellStyle name="60% - Accent1 20 3" xfId="11227"/>
    <cellStyle name="60% - Accent1 20 4" xfId="11228"/>
    <cellStyle name="60% - Accent1 20 5" xfId="11229"/>
    <cellStyle name="60% - Accent1 20 6" xfId="11230"/>
    <cellStyle name="60% - Accent1 20 7" xfId="11231"/>
    <cellStyle name="60% - Accent1 20 8" xfId="11232"/>
    <cellStyle name="60% - Accent1 20 9" xfId="11233"/>
    <cellStyle name="60% - Accent1 21" xfId="11234"/>
    <cellStyle name="60% - Accent1 21 10" xfId="11235"/>
    <cellStyle name="60% - Accent1 21 11" xfId="11236"/>
    <cellStyle name="60% - Accent1 21 2" xfId="11237"/>
    <cellStyle name="60% - Accent1 21 3" xfId="11238"/>
    <cellStyle name="60% - Accent1 21 4" xfId="11239"/>
    <cellStyle name="60% - Accent1 21 5" xfId="11240"/>
    <cellStyle name="60% - Accent1 21 6" xfId="11241"/>
    <cellStyle name="60% - Accent1 21 7" xfId="11242"/>
    <cellStyle name="60% - Accent1 21 8" xfId="11243"/>
    <cellStyle name="60% - Accent1 21 9" xfId="11244"/>
    <cellStyle name="60% - Accent1 22" xfId="11245"/>
    <cellStyle name="60% - Accent1 22 10" xfId="11246"/>
    <cellStyle name="60% - Accent1 22 11" xfId="11247"/>
    <cellStyle name="60% - Accent1 22 2" xfId="11248"/>
    <cellStyle name="60% - Accent1 22 3" xfId="11249"/>
    <cellStyle name="60% - Accent1 22 4" xfId="11250"/>
    <cellStyle name="60% - Accent1 22 5" xfId="11251"/>
    <cellStyle name="60% - Accent1 22 6" xfId="11252"/>
    <cellStyle name="60% - Accent1 22 7" xfId="11253"/>
    <cellStyle name="60% - Accent1 22 8" xfId="11254"/>
    <cellStyle name="60% - Accent1 22 9" xfId="11255"/>
    <cellStyle name="60% - Accent1 23" xfId="11256"/>
    <cellStyle name="60% - Accent1 23 10" xfId="11257"/>
    <cellStyle name="60% - Accent1 23 11" xfId="11258"/>
    <cellStyle name="60% - Accent1 23 2" xfId="11259"/>
    <cellStyle name="60% - Accent1 23 3" xfId="11260"/>
    <cellStyle name="60% - Accent1 23 4" xfId="11261"/>
    <cellStyle name="60% - Accent1 23 5" xfId="11262"/>
    <cellStyle name="60% - Accent1 23 6" xfId="11263"/>
    <cellStyle name="60% - Accent1 23 7" xfId="11264"/>
    <cellStyle name="60% - Accent1 23 8" xfId="11265"/>
    <cellStyle name="60% - Accent1 23 9" xfId="11266"/>
    <cellStyle name="60% - Accent1 24" xfId="11267"/>
    <cellStyle name="60% - Accent1 24 10" xfId="11268"/>
    <cellStyle name="60% - Accent1 24 11" xfId="11269"/>
    <cellStyle name="60% - Accent1 24 2" xfId="11270"/>
    <cellStyle name="60% - Accent1 24 3" xfId="11271"/>
    <cellStyle name="60% - Accent1 24 4" xfId="11272"/>
    <cellStyle name="60% - Accent1 24 5" xfId="11273"/>
    <cellStyle name="60% - Accent1 24 6" xfId="11274"/>
    <cellStyle name="60% - Accent1 24 7" xfId="11275"/>
    <cellStyle name="60% - Accent1 24 8" xfId="11276"/>
    <cellStyle name="60% - Accent1 24 9" xfId="11277"/>
    <cellStyle name="60% - Accent1 25" xfId="11278"/>
    <cellStyle name="60% - Accent1 25 10" xfId="11279"/>
    <cellStyle name="60% - Accent1 25 11" xfId="11280"/>
    <cellStyle name="60% - Accent1 25 2" xfId="11281"/>
    <cellStyle name="60% - Accent1 25 3" xfId="11282"/>
    <cellStyle name="60% - Accent1 25 4" xfId="11283"/>
    <cellStyle name="60% - Accent1 25 5" xfId="11284"/>
    <cellStyle name="60% - Accent1 25 6" xfId="11285"/>
    <cellStyle name="60% - Accent1 25 7" xfId="11286"/>
    <cellStyle name="60% - Accent1 25 8" xfId="11287"/>
    <cellStyle name="60% - Accent1 25 9" xfId="11288"/>
    <cellStyle name="60% - Accent1 26" xfId="11289"/>
    <cellStyle name="60% - Accent1 26 10" xfId="11290"/>
    <cellStyle name="60% - Accent1 26 11" xfId="11291"/>
    <cellStyle name="60% - Accent1 26 2" xfId="11292"/>
    <cellStyle name="60% - Accent1 26 3" xfId="11293"/>
    <cellStyle name="60% - Accent1 26 4" xfId="11294"/>
    <cellStyle name="60% - Accent1 26 5" xfId="11295"/>
    <cellStyle name="60% - Accent1 26 6" xfId="11296"/>
    <cellStyle name="60% - Accent1 26 7" xfId="11297"/>
    <cellStyle name="60% - Accent1 26 8" xfId="11298"/>
    <cellStyle name="60% - Accent1 26 9" xfId="11299"/>
    <cellStyle name="60% - Accent1 27" xfId="11300"/>
    <cellStyle name="60% - Accent1 27 10" xfId="11301"/>
    <cellStyle name="60% - Accent1 27 11" xfId="11302"/>
    <cellStyle name="60% - Accent1 27 2" xfId="11303"/>
    <cellStyle name="60% - Accent1 27 3" xfId="11304"/>
    <cellStyle name="60% - Accent1 27 4" xfId="11305"/>
    <cellStyle name="60% - Accent1 27 5" xfId="11306"/>
    <cellStyle name="60% - Accent1 27 6" xfId="11307"/>
    <cellStyle name="60% - Accent1 27 7" xfId="11308"/>
    <cellStyle name="60% - Accent1 27 8" xfId="11309"/>
    <cellStyle name="60% - Accent1 27 9" xfId="11310"/>
    <cellStyle name="60% - Accent1 28" xfId="11311"/>
    <cellStyle name="60% - Accent1 28 10" xfId="11312"/>
    <cellStyle name="60% - Accent1 28 11" xfId="11313"/>
    <cellStyle name="60% - Accent1 28 2" xfId="11314"/>
    <cellStyle name="60% - Accent1 28 3" xfId="11315"/>
    <cellStyle name="60% - Accent1 28 4" xfId="11316"/>
    <cellStyle name="60% - Accent1 28 5" xfId="11317"/>
    <cellStyle name="60% - Accent1 28 6" xfId="11318"/>
    <cellStyle name="60% - Accent1 28 7" xfId="11319"/>
    <cellStyle name="60% - Accent1 28 8" xfId="11320"/>
    <cellStyle name="60% - Accent1 28 9" xfId="11321"/>
    <cellStyle name="60% - Accent1 29" xfId="11322"/>
    <cellStyle name="60% - Accent1 29 10" xfId="11323"/>
    <cellStyle name="60% - Accent1 29 11" xfId="11324"/>
    <cellStyle name="60% - Accent1 29 2" xfId="11325"/>
    <cellStyle name="60% - Accent1 29 3" xfId="11326"/>
    <cellStyle name="60% - Accent1 29 4" xfId="11327"/>
    <cellStyle name="60% - Accent1 29 5" xfId="11328"/>
    <cellStyle name="60% - Accent1 29 6" xfId="11329"/>
    <cellStyle name="60% - Accent1 29 7" xfId="11330"/>
    <cellStyle name="60% - Accent1 29 8" xfId="11331"/>
    <cellStyle name="60% - Accent1 29 9" xfId="11332"/>
    <cellStyle name="60% - Accent1 3" xfId="57"/>
    <cellStyle name="60% - Accent1 3 10" xfId="2262"/>
    <cellStyle name="60% - Accent1 3 11" xfId="2261"/>
    <cellStyle name="60% - Accent1 3 12" xfId="2263"/>
    <cellStyle name="60% - Accent1 3 2" xfId="2260"/>
    <cellStyle name="60% - Accent1 3 3" xfId="2259"/>
    <cellStyle name="60% - Accent1 3 4" xfId="2258"/>
    <cellStyle name="60% - Accent1 3 5" xfId="2257"/>
    <cellStyle name="60% - Accent1 3 6" xfId="2256"/>
    <cellStyle name="60% - Accent1 3 7" xfId="2255"/>
    <cellStyle name="60% - Accent1 3 8" xfId="2254"/>
    <cellStyle name="60% - Accent1 3 9" xfId="2253"/>
    <cellStyle name="60% - Accent1 30" xfId="11333"/>
    <cellStyle name="60% - Accent1 30 10" xfId="11334"/>
    <cellStyle name="60% - Accent1 30 11" xfId="11335"/>
    <cellStyle name="60% - Accent1 30 2" xfId="11336"/>
    <cellStyle name="60% - Accent1 30 3" xfId="11337"/>
    <cellStyle name="60% - Accent1 30 4" xfId="11338"/>
    <cellStyle name="60% - Accent1 30 5" xfId="11339"/>
    <cellStyle name="60% - Accent1 30 6" xfId="11340"/>
    <cellStyle name="60% - Accent1 30 7" xfId="11341"/>
    <cellStyle name="60% - Accent1 30 8" xfId="11342"/>
    <cellStyle name="60% - Accent1 30 9" xfId="11343"/>
    <cellStyle name="60% - Accent1 31" xfId="11344"/>
    <cellStyle name="60% - Accent1 31 10" xfId="11345"/>
    <cellStyle name="60% - Accent1 31 11" xfId="11346"/>
    <cellStyle name="60% - Accent1 31 2" xfId="11347"/>
    <cellStyle name="60% - Accent1 31 3" xfId="11348"/>
    <cellStyle name="60% - Accent1 31 4" xfId="11349"/>
    <cellStyle name="60% - Accent1 31 5" xfId="11350"/>
    <cellStyle name="60% - Accent1 31 6" xfId="11351"/>
    <cellStyle name="60% - Accent1 31 7" xfId="11352"/>
    <cellStyle name="60% - Accent1 31 8" xfId="11353"/>
    <cellStyle name="60% - Accent1 31 9" xfId="11354"/>
    <cellStyle name="60% - Accent1 32" xfId="11355"/>
    <cellStyle name="60% - Accent1 32 10" xfId="11356"/>
    <cellStyle name="60% - Accent1 32 11" xfId="11357"/>
    <cellStyle name="60% - Accent1 32 2" xfId="11358"/>
    <cellStyle name="60% - Accent1 32 3" xfId="11359"/>
    <cellStyle name="60% - Accent1 32 4" xfId="11360"/>
    <cellStyle name="60% - Accent1 32 5" xfId="11361"/>
    <cellStyle name="60% - Accent1 32 6" xfId="11362"/>
    <cellStyle name="60% - Accent1 32 7" xfId="11363"/>
    <cellStyle name="60% - Accent1 32 8" xfId="11364"/>
    <cellStyle name="60% - Accent1 32 9" xfId="11365"/>
    <cellStyle name="60% - Accent1 33" xfId="11366"/>
    <cellStyle name="60% - Accent1 33 10" xfId="11367"/>
    <cellStyle name="60% - Accent1 33 11" xfId="11368"/>
    <cellStyle name="60% - Accent1 33 2" xfId="11369"/>
    <cellStyle name="60% - Accent1 33 3" xfId="11370"/>
    <cellStyle name="60% - Accent1 33 4" xfId="11371"/>
    <cellStyle name="60% - Accent1 33 5" xfId="11372"/>
    <cellStyle name="60% - Accent1 33 6" xfId="11373"/>
    <cellStyle name="60% - Accent1 33 7" xfId="11374"/>
    <cellStyle name="60% - Accent1 33 8" xfId="11375"/>
    <cellStyle name="60% - Accent1 33 9" xfId="11376"/>
    <cellStyle name="60% - Accent1 34" xfId="11377"/>
    <cellStyle name="60% - Accent1 34 10" xfId="11378"/>
    <cellStyle name="60% - Accent1 34 11" xfId="11379"/>
    <cellStyle name="60% - Accent1 34 2" xfId="11380"/>
    <cellStyle name="60% - Accent1 34 3" xfId="11381"/>
    <cellStyle name="60% - Accent1 34 4" xfId="11382"/>
    <cellStyle name="60% - Accent1 34 5" xfId="11383"/>
    <cellStyle name="60% - Accent1 34 6" xfId="11384"/>
    <cellStyle name="60% - Accent1 34 7" xfId="11385"/>
    <cellStyle name="60% - Accent1 34 8" xfId="11386"/>
    <cellStyle name="60% - Accent1 34 9" xfId="11387"/>
    <cellStyle name="60% - Accent1 35" xfId="11388"/>
    <cellStyle name="60% - Accent1 35 10" xfId="11389"/>
    <cellStyle name="60% - Accent1 35 11" xfId="11390"/>
    <cellStyle name="60% - Accent1 35 2" xfId="11391"/>
    <cellStyle name="60% - Accent1 35 3" xfId="11392"/>
    <cellStyle name="60% - Accent1 35 4" xfId="11393"/>
    <cellStyle name="60% - Accent1 35 5" xfId="11394"/>
    <cellStyle name="60% - Accent1 35 6" xfId="11395"/>
    <cellStyle name="60% - Accent1 35 7" xfId="11396"/>
    <cellStyle name="60% - Accent1 35 8" xfId="11397"/>
    <cellStyle name="60% - Accent1 35 9" xfId="11398"/>
    <cellStyle name="60% - Accent1 36" xfId="11399"/>
    <cellStyle name="60% - Accent1 36 10" xfId="11400"/>
    <cellStyle name="60% - Accent1 36 11" xfId="11401"/>
    <cellStyle name="60% - Accent1 36 2" xfId="11402"/>
    <cellStyle name="60% - Accent1 36 3" xfId="11403"/>
    <cellStyle name="60% - Accent1 36 4" xfId="11404"/>
    <cellStyle name="60% - Accent1 36 5" xfId="11405"/>
    <cellStyle name="60% - Accent1 36 6" xfId="11406"/>
    <cellStyle name="60% - Accent1 36 7" xfId="11407"/>
    <cellStyle name="60% - Accent1 36 8" xfId="11408"/>
    <cellStyle name="60% - Accent1 36 9" xfId="11409"/>
    <cellStyle name="60% - Accent1 37" xfId="11410"/>
    <cellStyle name="60% - Accent1 37 10" xfId="11411"/>
    <cellStyle name="60% - Accent1 37 11" xfId="11412"/>
    <cellStyle name="60% - Accent1 37 2" xfId="11413"/>
    <cellStyle name="60% - Accent1 37 3" xfId="11414"/>
    <cellStyle name="60% - Accent1 37 4" xfId="11415"/>
    <cellStyle name="60% - Accent1 37 5" xfId="11416"/>
    <cellStyle name="60% - Accent1 37 6" xfId="11417"/>
    <cellStyle name="60% - Accent1 37 7" xfId="11418"/>
    <cellStyle name="60% - Accent1 37 8" xfId="11419"/>
    <cellStyle name="60% - Accent1 37 9" xfId="11420"/>
    <cellStyle name="60% - Accent1 38" xfId="11421"/>
    <cellStyle name="60% - Accent1 38 10" xfId="11422"/>
    <cellStyle name="60% - Accent1 38 11" xfId="11423"/>
    <cellStyle name="60% - Accent1 38 2" xfId="11424"/>
    <cellStyle name="60% - Accent1 38 3" xfId="11425"/>
    <cellStyle name="60% - Accent1 38 4" xfId="11426"/>
    <cellStyle name="60% - Accent1 38 5" xfId="11427"/>
    <cellStyle name="60% - Accent1 38 6" xfId="11428"/>
    <cellStyle name="60% - Accent1 38 7" xfId="11429"/>
    <cellStyle name="60% - Accent1 38 8" xfId="11430"/>
    <cellStyle name="60% - Accent1 38 9" xfId="11431"/>
    <cellStyle name="60% - Accent1 39" xfId="11432"/>
    <cellStyle name="60% - Accent1 39 10" xfId="11433"/>
    <cellStyle name="60% - Accent1 39 11" xfId="11434"/>
    <cellStyle name="60% - Accent1 39 2" xfId="11435"/>
    <cellStyle name="60% - Accent1 39 3" xfId="11436"/>
    <cellStyle name="60% - Accent1 39 4" xfId="11437"/>
    <cellStyle name="60% - Accent1 39 5" xfId="11438"/>
    <cellStyle name="60% - Accent1 39 6" xfId="11439"/>
    <cellStyle name="60% - Accent1 39 7" xfId="11440"/>
    <cellStyle name="60% - Accent1 39 8" xfId="11441"/>
    <cellStyle name="60% - Accent1 39 9" xfId="11442"/>
    <cellStyle name="60% - Accent1 4" xfId="2252"/>
    <cellStyle name="60% - Accent1 4 10" xfId="2251"/>
    <cellStyle name="60% - Accent1 4 11" xfId="2250"/>
    <cellStyle name="60% - Accent1 4 2" xfId="2249"/>
    <cellStyle name="60% - Accent1 4 3" xfId="2248"/>
    <cellStyle name="60% - Accent1 4 4" xfId="2247"/>
    <cellStyle name="60% - Accent1 4 5" xfId="2246"/>
    <cellStyle name="60% - Accent1 4 6" xfId="2245"/>
    <cellStyle name="60% - Accent1 4 7" xfId="2244"/>
    <cellStyle name="60% - Accent1 4 8" xfId="2243"/>
    <cellStyle name="60% - Accent1 4 9" xfId="2242"/>
    <cellStyle name="60% - Accent1 40" xfId="11443"/>
    <cellStyle name="60% - Accent1 40 10" xfId="11444"/>
    <cellStyle name="60% - Accent1 40 2" xfId="11445"/>
    <cellStyle name="60% - Accent1 40 3" xfId="11446"/>
    <cellStyle name="60% - Accent1 40 4" xfId="11447"/>
    <cellStyle name="60% - Accent1 40 5" xfId="11448"/>
    <cellStyle name="60% - Accent1 40 6" xfId="11449"/>
    <cellStyle name="60% - Accent1 40 7" xfId="11450"/>
    <cellStyle name="60% - Accent1 40 8" xfId="11451"/>
    <cellStyle name="60% - Accent1 40 9" xfId="11452"/>
    <cellStyle name="60% - Accent1 41" xfId="11453"/>
    <cellStyle name="60% - Accent1 42" xfId="11454"/>
    <cellStyle name="60% - Accent1 43" xfId="11455"/>
    <cellStyle name="60% - Accent1 44" xfId="11456"/>
    <cellStyle name="60% - Accent1 45" xfId="11457"/>
    <cellStyle name="60% - Accent1 46" xfId="11458"/>
    <cellStyle name="60% - Accent1 47" xfId="11459"/>
    <cellStyle name="60% - Accent1 48" xfId="11460"/>
    <cellStyle name="60% - Accent1 49" xfId="11461"/>
    <cellStyle name="60% - Accent1 5" xfId="2241"/>
    <cellStyle name="60% - Accent1 5 10" xfId="2240"/>
    <cellStyle name="60% - Accent1 5 11" xfId="2239"/>
    <cellStyle name="60% - Accent1 5 2" xfId="2238"/>
    <cellStyle name="60% - Accent1 5 3" xfId="2237"/>
    <cellStyle name="60% - Accent1 5 4" xfId="2236"/>
    <cellStyle name="60% - Accent1 5 5" xfId="2235"/>
    <cellStyle name="60% - Accent1 5 6" xfId="2234"/>
    <cellStyle name="60% - Accent1 5 7" xfId="2233"/>
    <cellStyle name="60% - Accent1 5 8" xfId="2232"/>
    <cellStyle name="60% - Accent1 5 9" xfId="2231"/>
    <cellStyle name="60% - Accent1 50" xfId="55"/>
    <cellStyle name="60% - Accent1 6" xfId="2230"/>
    <cellStyle name="60% - Accent1 6 10" xfId="11462"/>
    <cellStyle name="60% - Accent1 6 11" xfId="11463"/>
    <cellStyle name="60% - Accent1 6 2" xfId="11464"/>
    <cellStyle name="60% - Accent1 6 3" xfId="11465"/>
    <cellStyle name="60% - Accent1 6 4" xfId="11466"/>
    <cellStyle name="60% - Accent1 6 5" xfId="11467"/>
    <cellStyle name="60% - Accent1 6 6" xfId="11468"/>
    <cellStyle name="60% - Accent1 6 7" xfId="11469"/>
    <cellStyle name="60% - Accent1 6 8" xfId="11470"/>
    <cellStyle name="60% - Accent1 6 9" xfId="11471"/>
    <cellStyle name="60% - Accent1 7" xfId="2229"/>
    <cellStyle name="60% - Accent1 7 10" xfId="11472"/>
    <cellStyle name="60% - Accent1 7 11" xfId="11473"/>
    <cellStyle name="60% - Accent1 7 2" xfId="11474"/>
    <cellStyle name="60% - Accent1 7 3" xfId="11475"/>
    <cellStyle name="60% - Accent1 7 4" xfId="11476"/>
    <cellStyle name="60% - Accent1 7 5" xfId="11477"/>
    <cellStyle name="60% - Accent1 7 6" xfId="11478"/>
    <cellStyle name="60% - Accent1 7 7" xfId="11479"/>
    <cellStyle name="60% - Accent1 7 8" xfId="11480"/>
    <cellStyle name="60% - Accent1 7 9" xfId="11481"/>
    <cellStyle name="60% - Accent1 8" xfId="2228"/>
    <cellStyle name="60% - Accent1 8 10" xfId="11482"/>
    <cellStyle name="60% - Accent1 8 11" xfId="11483"/>
    <cellStyle name="60% - Accent1 8 2" xfId="11484"/>
    <cellStyle name="60% - Accent1 8 3" xfId="11485"/>
    <cellStyle name="60% - Accent1 8 4" xfId="11486"/>
    <cellStyle name="60% - Accent1 8 5" xfId="11487"/>
    <cellStyle name="60% - Accent1 8 6" xfId="11488"/>
    <cellStyle name="60% - Accent1 8 7" xfId="11489"/>
    <cellStyle name="60% - Accent1 8 8" xfId="11490"/>
    <cellStyle name="60% - Accent1 8 9" xfId="11491"/>
    <cellStyle name="60% - Accent1 9" xfId="2227"/>
    <cellStyle name="60% - Accent1 9 10" xfId="11492"/>
    <cellStyle name="60% - Accent1 9 11" xfId="11493"/>
    <cellStyle name="60% - Accent1 9 2" xfId="11494"/>
    <cellStyle name="60% - Accent1 9 3" xfId="11495"/>
    <cellStyle name="60% - Accent1 9 4" xfId="11496"/>
    <cellStyle name="60% - Accent1 9 5" xfId="11497"/>
    <cellStyle name="60% - Accent1 9 6" xfId="11498"/>
    <cellStyle name="60% - Accent1 9 7" xfId="11499"/>
    <cellStyle name="60% - Accent1 9 8" xfId="11500"/>
    <cellStyle name="60% - Accent1 9 9" xfId="11501"/>
    <cellStyle name="60% - Accent2 10" xfId="2226"/>
    <cellStyle name="60% - Accent2 10 10" xfId="11502"/>
    <cellStyle name="60% - Accent2 10 11" xfId="11503"/>
    <cellStyle name="60% - Accent2 10 2" xfId="11504"/>
    <cellStyle name="60% - Accent2 10 3" xfId="11505"/>
    <cellStyle name="60% - Accent2 10 4" xfId="11506"/>
    <cellStyle name="60% - Accent2 10 5" xfId="11507"/>
    <cellStyle name="60% - Accent2 10 6" xfId="11508"/>
    <cellStyle name="60% - Accent2 10 7" xfId="11509"/>
    <cellStyle name="60% - Accent2 10 8" xfId="11510"/>
    <cellStyle name="60% - Accent2 10 9" xfId="11511"/>
    <cellStyle name="60% - Accent2 11" xfId="2225"/>
    <cellStyle name="60% - Accent2 11 10" xfId="11512"/>
    <cellStyle name="60% - Accent2 11 11" xfId="11513"/>
    <cellStyle name="60% - Accent2 11 2" xfId="11514"/>
    <cellStyle name="60% - Accent2 11 3" xfId="11515"/>
    <cellStyle name="60% - Accent2 11 4" xfId="11516"/>
    <cellStyle name="60% - Accent2 11 5" xfId="11517"/>
    <cellStyle name="60% - Accent2 11 6" xfId="11518"/>
    <cellStyle name="60% - Accent2 11 7" xfId="11519"/>
    <cellStyle name="60% - Accent2 11 8" xfId="11520"/>
    <cellStyle name="60% - Accent2 11 9" xfId="11521"/>
    <cellStyle name="60% - Accent2 12" xfId="2224"/>
    <cellStyle name="60% - Accent2 12 10" xfId="11522"/>
    <cellStyle name="60% - Accent2 12 11" xfId="11523"/>
    <cellStyle name="60% - Accent2 12 2" xfId="11524"/>
    <cellStyle name="60% - Accent2 12 3" xfId="11525"/>
    <cellStyle name="60% - Accent2 12 4" xfId="11526"/>
    <cellStyle name="60% - Accent2 12 5" xfId="11527"/>
    <cellStyle name="60% - Accent2 12 6" xfId="11528"/>
    <cellStyle name="60% - Accent2 12 7" xfId="11529"/>
    <cellStyle name="60% - Accent2 12 8" xfId="11530"/>
    <cellStyle name="60% - Accent2 12 9" xfId="11531"/>
    <cellStyle name="60% - Accent2 13" xfId="2223"/>
    <cellStyle name="60% - Accent2 13 10" xfId="11532"/>
    <cellStyle name="60% - Accent2 13 11" xfId="11533"/>
    <cellStyle name="60% - Accent2 13 2" xfId="11534"/>
    <cellStyle name="60% - Accent2 13 3" xfId="11535"/>
    <cellStyle name="60% - Accent2 13 4" xfId="11536"/>
    <cellStyle name="60% - Accent2 13 5" xfId="11537"/>
    <cellStyle name="60% - Accent2 13 6" xfId="11538"/>
    <cellStyle name="60% - Accent2 13 7" xfId="11539"/>
    <cellStyle name="60% - Accent2 13 8" xfId="11540"/>
    <cellStyle name="60% - Accent2 13 9" xfId="11541"/>
    <cellStyle name="60% - Accent2 14" xfId="2222"/>
    <cellStyle name="60% - Accent2 14 10" xfId="11542"/>
    <cellStyle name="60% - Accent2 14 11" xfId="11543"/>
    <cellStyle name="60% - Accent2 14 2" xfId="11544"/>
    <cellStyle name="60% - Accent2 14 3" xfId="11545"/>
    <cellStyle name="60% - Accent2 14 4" xfId="11546"/>
    <cellStyle name="60% - Accent2 14 5" xfId="11547"/>
    <cellStyle name="60% - Accent2 14 6" xfId="11548"/>
    <cellStyle name="60% - Accent2 14 7" xfId="11549"/>
    <cellStyle name="60% - Accent2 14 8" xfId="11550"/>
    <cellStyle name="60% - Accent2 14 9" xfId="11551"/>
    <cellStyle name="60% - Accent2 15" xfId="2221"/>
    <cellStyle name="60% - Accent2 15 10" xfId="11552"/>
    <cellStyle name="60% - Accent2 15 11" xfId="11553"/>
    <cellStyle name="60% - Accent2 15 2" xfId="11554"/>
    <cellStyle name="60% - Accent2 15 3" xfId="11555"/>
    <cellStyle name="60% - Accent2 15 4" xfId="11556"/>
    <cellStyle name="60% - Accent2 15 5" xfId="11557"/>
    <cellStyle name="60% - Accent2 15 6" xfId="11558"/>
    <cellStyle name="60% - Accent2 15 7" xfId="11559"/>
    <cellStyle name="60% - Accent2 15 8" xfId="11560"/>
    <cellStyle name="60% - Accent2 15 9" xfId="11561"/>
    <cellStyle name="60% - Accent2 16" xfId="11562"/>
    <cellStyle name="60% - Accent2 16 10" xfId="11563"/>
    <cellStyle name="60% - Accent2 16 11" xfId="11564"/>
    <cellStyle name="60% - Accent2 16 2" xfId="11565"/>
    <cellStyle name="60% - Accent2 16 3" xfId="11566"/>
    <cellStyle name="60% - Accent2 16 4" xfId="11567"/>
    <cellStyle name="60% - Accent2 16 5" xfId="11568"/>
    <cellStyle name="60% - Accent2 16 6" xfId="11569"/>
    <cellStyle name="60% - Accent2 16 7" xfId="11570"/>
    <cellStyle name="60% - Accent2 16 8" xfId="11571"/>
    <cellStyle name="60% - Accent2 16 9" xfId="11572"/>
    <cellStyle name="60% - Accent2 17" xfId="11573"/>
    <cellStyle name="60% - Accent2 17 10" xfId="11574"/>
    <cellStyle name="60% - Accent2 17 11" xfId="11575"/>
    <cellStyle name="60% - Accent2 17 2" xfId="11576"/>
    <cellStyle name="60% - Accent2 17 3" xfId="11577"/>
    <cellStyle name="60% - Accent2 17 4" xfId="11578"/>
    <cellStyle name="60% - Accent2 17 5" xfId="11579"/>
    <cellStyle name="60% - Accent2 17 6" xfId="11580"/>
    <cellStyle name="60% - Accent2 17 7" xfId="11581"/>
    <cellStyle name="60% - Accent2 17 8" xfId="11582"/>
    <cellStyle name="60% - Accent2 17 9" xfId="11583"/>
    <cellStyle name="60% - Accent2 18" xfId="11584"/>
    <cellStyle name="60% - Accent2 18 10" xfId="11585"/>
    <cellStyle name="60% - Accent2 18 11" xfId="11586"/>
    <cellStyle name="60% - Accent2 18 2" xfId="11587"/>
    <cellStyle name="60% - Accent2 18 3" xfId="11588"/>
    <cellStyle name="60% - Accent2 18 4" xfId="11589"/>
    <cellStyle name="60% - Accent2 18 5" xfId="11590"/>
    <cellStyle name="60% - Accent2 18 6" xfId="11591"/>
    <cellStyle name="60% - Accent2 18 7" xfId="11592"/>
    <cellStyle name="60% - Accent2 18 8" xfId="11593"/>
    <cellStyle name="60% - Accent2 18 9" xfId="11594"/>
    <cellStyle name="60% - Accent2 19" xfId="11595"/>
    <cellStyle name="60% - Accent2 19 10" xfId="11596"/>
    <cellStyle name="60% - Accent2 19 11" xfId="11597"/>
    <cellStyle name="60% - Accent2 19 2" xfId="11598"/>
    <cellStyle name="60% - Accent2 19 3" xfId="11599"/>
    <cellStyle name="60% - Accent2 19 4" xfId="11600"/>
    <cellStyle name="60% - Accent2 19 5" xfId="11601"/>
    <cellStyle name="60% - Accent2 19 6" xfId="11602"/>
    <cellStyle name="60% - Accent2 19 7" xfId="11603"/>
    <cellStyle name="60% - Accent2 19 8" xfId="11604"/>
    <cellStyle name="60% - Accent2 19 9" xfId="11605"/>
    <cellStyle name="60% - Accent2 2" xfId="59"/>
    <cellStyle name="60% - Accent2 2 10" xfId="2219"/>
    <cellStyle name="60% - Accent2 2 11" xfId="2218"/>
    <cellStyle name="60% - Accent2 2 12" xfId="2220"/>
    <cellStyle name="60% - Accent2 2 2" xfId="476"/>
    <cellStyle name="60% - Accent2 2 2 2" xfId="2217"/>
    <cellStyle name="60% - Accent2 2 3" xfId="2216"/>
    <cellStyle name="60% - Accent2 2 4" xfId="2215"/>
    <cellStyle name="60% - Accent2 2 5" xfId="2214"/>
    <cellStyle name="60% - Accent2 2 6" xfId="2213"/>
    <cellStyle name="60% - Accent2 2 7" xfId="2212"/>
    <cellStyle name="60% - Accent2 2 8" xfId="2211"/>
    <cellStyle name="60% - Accent2 2 9" xfId="2210"/>
    <cellStyle name="60% - Accent2 20" xfId="11606"/>
    <cellStyle name="60% - Accent2 20 10" xfId="11607"/>
    <cellStyle name="60% - Accent2 20 11" xfId="11608"/>
    <cellStyle name="60% - Accent2 20 2" xfId="11609"/>
    <cellStyle name="60% - Accent2 20 3" xfId="11610"/>
    <cellStyle name="60% - Accent2 20 4" xfId="11611"/>
    <cellStyle name="60% - Accent2 20 5" xfId="11612"/>
    <cellStyle name="60% - Accent2 20 6" xfId="11613"/>
    <cellStyle name="60% - Accent2 20 7" xfId="11614"/>
    <cellStyle name="60% - Accent2 20 8" xfId="11615"/>
    <cellStyle name="60% - Accent2 20 9" xfId="11616"/>
    <cellStyle name="60% - Accent2 21" xfId="11617"/>
    <cellStyle name="60% - Accent2 21 10" xfId="11618"/>
    <cellStyle name="60% - Accent2 21 11" xfId="11619"/>
    <cellStyle name="60% - Accent2 21 2" xfId="11620"/>
    <cellStyle name="60% - Accent2 21 3" xfId="11621"/>
    <cellStyle name="60% - Accent2 21 4" xfId="11622"/>
    <cellStyle name="60% - Accent2 21 5" xfId="11623"/>
    <cellStyle name="60% - Accent2 21 6" xfId="11624"/>
    <cellStyle name="60% - Accent2 21 7" xfId="11625"/>
    <cellStyle name="60% - Accent2 21 8" xfId="11626"/>
    <cellStyle name="60% - Accent2 21 9" xfId="11627"/>
    <cellStyle name="60% - Accent2 22" xfId="11628"/>
    <cellStyle name="60% - Accent2 22 10" xfId="11629"/>
    <cellStyle name="60% - Accent2 22 11" xfId="11630"/>
    <cellStyle name="60% - Accent2 22 2" xfId="11631"/>
    <cellStyle name="60% - Accent2 22 3" xfId="11632"/>
    <cellStyle name="60% - Accent2 22 4" xfId="11633"/>
    <cellStyle name="60% - Accent2 22 5" xfId="11634"/>
    <cellStyle name="60% - Accent2 22 6" xfId="11635"/>
    <cellStyle name="60% - Accent2 22 7" xfId="11636"/>
    <cellStyle name="60% - Accent2 22 8" xfId="11637"/>
    <cellStyle name="60% - Accent2 22 9" xfId="11638"/>
    <cellStyle name="60% - Accent2 23" xfId="11639"/>
    <cellStyle name="60% - Accent2 23 10" xfId="11640"/>
    <cellStyle name="60% - Accent2 23 11" xfId="11641"/>
    <cellStyle name="60% - Accent2 23 2" xfId="11642"/>
    <cellStyle name="60% - Accent2 23 3" xfId="11643"/>
    <cellStyle name="60% - Accent2 23 4" xfId="11644"/>
    <cellStyle name="60% - Accent2 23 5" xfId="11645"/>
    <cellStyle name="60% - Accent2 23 6" xfId="11646"/>
    <cellStyle name="60% - Accent2 23 7" xfId="11647"/>
    <cellStyle name="60% - Accent2 23 8" xfId="11648"/>
    <cellStyle name="60% - Accent2 23 9" xfId="11649"/>
    <cellStyle name="60% - Accent2 24" xfId="11650"/>
    <cellStyle name="60% - Accent2 24 10" xfId="11651"/>
    <cellStyle name="60% - Accent2 24 11" xfId="11652"/>
    <cellStyle name="60% - Accent2 24 2" xfId="11653"/>
    <cellStyle name="60% - Accent2 24 3" xfId="11654"/>
    <cellStyle name="60% - Accent2 24 4" xfId="11655"/>
    <cellStyle name="60% - Accent2 24 5" xfId="11656"/>
    <cellStyle name="60% - Accent2 24 6" xfId="11657"/>
    <cellStyle name="60% - Accent2 24 7" xfId="11658"/>
    <cellStyle name="60% - Accent2 24 8" xfId="11659"/>
    <cellStyle name="60% - Accent2 24 9" xfId="11660"/>
    <cellStyle name="60% - Accent2 25" xfId="11661"/>
    <cellStyle name="60% - Accent2 25 10" xfId="11662"/>
    <cellStyle name="60% - Accent2 25 11" xfId="11663"/>
    <cellStyle name="60% - Accent2 25 2" xfId="11664"/>
    <cellStyle name="60% - Accent2 25 3" xfId="11665"/>
    <cellStyle name="60% - Accent2 25 4" xfId="11666"/>
    <cellStyle name="60% - Accent2 25 5" xfId="11667"/>
    <cellStyle name="60% - Accent2 25 6" xfId="11668"/>
    <cellStyle name="60% - Accent2 25 7" xfId="11669"/>
    <cellStyle name="60% - Accent2 25 8" xfId="11670"/>
    <cellStyle name="60% - Accent2 25 9" xfId="11671"/>
    <cellStyle name="60% - Accent2 26" xfId="11672"/>
    <cellStyle name="60% - Accent2 26 10" xfId="11673"/>
    <cellStyle name="60% - Accent2 26 11" xfId="11674"/>
    <cellStyle name="60% - Accent2 26 2" xfId="11675"/>
    <cellStyle name="60% - Accent2 26 3" xfId="11676"/>
    <cellStyle name="60% - Accent2 26 4" xfId="11677"/>
    <cellStyle name="60% - Accent2 26 5" xfId="11678"/>
    <cellStyle name="60% - Accent2 26 6" xfId="11679"/>
    <cellStyle name="60% - Accent2 26 7" xfId="11680"/>
    <cellStyle name="60% - Accent2 26 8" xfId="11681"/>
    <cellStyle name="60% - Accent2 26 9" xfId="11682"/>
    <cellStyle name="60% - Accent2 27" xfId="11683"/>
    <cellStyle name="60% - Accent2 27 10" xfId="11684"/>
    <cellStyle name="60% - Accent2 27 11" xfId="11685"/>
    <cellStyle name="60% - Accent2 27 2" xfId="11686"/>
    <cellStyle name="60% - Accent2 27 3" xfId="11687"/>
    <cellStyle name="60% - Accent2 27 4" xfId="11688"/>
    <cellStyle name="60% - Accent2 27 5" xfId="11689"/>
    <cellStyle name="60% - Accent2 27 6" xfId="11690"/>
    <cellStyle name="60% - Accent2 27 7" xfId="11691"/>
    <cellStyle name="60% - Accent2 27 8" xfId="11692"/>
    <cellStyle name="60% - Accent2 27 9" xfId="11693"/>
    <cellStyle name="60% - Accent2 28" xfId="11694"/>
    <cellStyle name="60% - Accent2 28 10" xfId="11695"/>
    <cellStyle name="60% - Accent2 28 11" xfId="11696"/>
    <cellStyle name="60% - Accent2 28 2" xfId="11697"/>
    <cellStyle name="60% - Accent2 28 3" xfId="11698"/>
    <cellStyle name="60% - Accent2 28 4" xfId="11699"/>
    <cellStyle name="60% - Accent2 28 5" xfId="11700"/>
    <cellStyle name="60% - Accent2 28 6" xfId="11701"/>
    <cellStyle name="60% - Accent2 28 7" xfId="11702"/>
    <cellStyle name="60% - Accent2 28 8" xfId="11703"/>
    <cellStyle name="60% - Accent2 28 9" xfId="11704"/>
    <cellStyle name="60% - Accent2 29" xfId="11705"/>
    <cellStyle name="60% - Accent2 29 10" xfId="11706"/>
    <cellStyle name="60% - Accent2 29 11" xfId="11707"/>
    <cellStyle name="60% - Accent2 29 2" xfId="11708"/>
    <cellStyle name="60% - Accent2 29 3" xfId="11709"/>
    <cellStyle name="60% - Accent2 29 4" xfId="11710"/>
    <cellStyle name="60% - Accent2 29 5" xfId="11711"/>
    <cellStyle name="60% - Accent2 29 6" xfId="11712"/>
    <cellStyle name="60% - Accent2 29 7" xfId="11713"/>
    <cellStyle name="60% - Accent2 29 8" xfId="11714"/>
    <cellStyle name="60% - Accent2 29 9" xfId="11715"/>
    <cellStyle name="60% - Accent2 3" xfId="60"/>
    <cellStyle name="60% - Accent2 3 10" xfId="2208"/>
    <cellStyle name="60% - Accent2 3 11" xfId="2207"/>
    <cellStyle name="60% - Accent2 3 12" xfId="2209"/>
    <cellStyle name="60% - Accent2 3 2" xfId="2206"/>
    <cellStyle name="60% - Accent2 3 3" xfId="2205"/>
    <cellStyle name="60% - Accent2 3 4" xfId="2204"/>
    <cellStyle name="60% - Accent2 3 5" xfId="2203"/>
    <cellStyle name="60% - Accent2 3 6" xfId="2202"/>
    <cellStyle name="60% - Accent2 3 7" xfId="2201"/>
    <cellStyle name="60% - Accent2 3 8" xfId="2200"/>
    <cellStyle name="60% - Accent2 3 9" xfId="2199"/>
    <cellStyle name="60% - Accent2 30" xfId="11716"/>
    <cellStyle name="60% - Accent2 30 10" xfId="11717"/>
    <cellStyle name="60% - Accent2 30 11" xfId="11718"/>
    <cellStyle name="60% - Accent2 30 2" xfId="11719"/>
    <cellStyle name="60% - Accent2 30 3" xfId="11720"/>
    <cellStyle name="60% - Accent2 30 4" xfId="11721"/>
    <cellStyle name="60% - Accent2 30 5" xfId="11722"/>
    <cellStyle name="60% - Accent2 30 6" xfId="11723"/>
    <cellStyle name="60% - Accent2 30 7" xfId="11724"/>
    <cellStyle name="60% - Accent2 30 8" xfId="11725"/>
    <cellStyle name="60% - Accent2 30 9" xfId="11726"/>
    <cellStyle name="60% - Accent2 31" xfId="11727"/>
    <cellStyle name="60% - Accent2 31 10" xfId="11728"/>
    <cellStyle name="60% - Accent2 31 11" xfId="11729"/>
    <cellStyle name="60% - Accent2 31 2" xfId="11730"/>
    <cellStyle name="60% - Accent2 31 3" xfId="11731"/>
    <cellStyle name="60% - Accent2 31 4" xfId="11732"/>
    <cellStyle name="60% - Accent2 31 5" xfId="11733"/>
    <cellStyle name="60% - Accent2 31 6" xfId="11734"/>
    <cellStyle name="60% - Accent2 31 7" xfId="11735"/>
    <cellStyle name="60% - Accent2 31 8" xfId="11736"/>
    <cellStyle name="60% - Accent2 31 9" xfId="11737"/>
    <cellStyle name="60% - Accent2 32" xfId="11738"/>
    <cellStyle name="60% - Accent2 32 10" xfId="11739"/>
    <cellStyle name="60% - Accent2 32 11" xfId="11740"/>
    <cellStyle name="60% - Accent2 32 2" xfId="11741"/>
    <cellStyle name="60% - Accent2 32 3" xfId="11742"/>
    <cellStyle name="60% - Accent2 32 4" xfId="11743"/>
    <cellStyle name="60% - Accent2 32 5" xfId="11744"/>
    <cellStyle name="60% - Accent2 32 6" xfId="11745"/>
    <cellStyle name="60% - Accent2 32 7" xfId="11746"/>
    <cellStyle name="60% - Accent2 32 8" xfId="11747"/>
    <cellStyle name="60% - Accent2 32 9" xfId="11748"/>
    <cellStyle name="60% - Accent2 33" xfId="11749"/>
    <cellStyle name="60% - Accent2 33 10" xfId="11750"/>
    <cellStyle name="60% - Accent2 33 11" xfId="11751"/>
    <cellStyle name="60% - Accent2 33 2" xfId="11752"/>
    <cellStyle name="60% - Accent2 33 3" xfId="11753"/>
    <cellStyle name="60% - Accent2 33 4" xfId="11754"/>
    <cellStyle name="60% - Accent2 33 5" xfId="11755"/>
    <cellStyle name="60% - Accent2 33 6" xfId="11756"/>
    <cellStyle name="60% - Accent2 33 7" xfId="11757"/>
    <cellStyle name="60% - Accent2 33 8" xfId="11758"/>
    <cellStyle name="60% - Accent2 33 9" xfId="11759"/>
    <cellStyle name="60% - Accent2 34" xfId="11760"/>
    <cellStyle name="60% - Accent2 34 10" xfId="11761"/>
    <cellStyle name="60% - Accent2 34 11" xfId="11762"/>
    <cellStyle name="60% - Accent2 34 2" xfId="11763"/>
    <cellStyle name="60% - Accent2 34 3" xfId="11764"/>
    <cellStyle name="60% - Accent2 34 4" xfId="11765"/>
    <cellStyle name="60% - Accent2 34 5" xfId="11766"/>
    <cellStyle name="60% - Accent2 34 6" xfId="11767"/>
    <cellStyle name="60% - Accent2 34 7" xfId="11768"/>
    <cellStyle name="60% - Accent2 34 8" xfId="11769"/>
    <cellStyle name="60% - Accent2 34 9" xfId="11770"/>
    <cellStyle name="60% - Accent2 35" xfId="11771"/>
    <cellStyle name="60% - Accent2 35 10" xfId="11772"/>
    <cellStyle name="60% - Accent2 35 11" xfId="11773"/>
    <cellStyle name="60% - Accent2 35 2" xfId="11774"/>
    <cellStyle name="60% - Accent2 35 3" xfId="11775"/>
    <cellStyle name="60% - Accent2 35 4" xfId="11776"/>
    <cellStyle name="60% - Accent2 35 5" xfId="11777"/>
    <cellStyle name="60% - Accent2 35 6" xfId="11778"/>
    <cellStyle name="60% - Accent2 35 7" xfId="11779"/>
    <cellStyle name="60% - Accent2 35 8" xfId="11780"/>
    <cellStyle name="60% - Accent2 35 9" xfId="11781"/>
    <cellStyle name="60% - Accent2 36" xfId="11782"/>
    <cellStyle name="60% - Accent2 36 10" xfId="11783"/>
    <cellStyle name="60% - Accent2 36 11" xfId="11784"/>
    <cellStyle name="60% - Accent2 36 2" xfId="11785"/>
    <cellStyle name="60% - Accent2 36 3" xfId="11786"/>
    <cellStyle name="60% - Accent2 36 4" xfId="11787"/>
    <cellStyle name="60% - Accent2 36 5" xfId="11788"/>
    <cellStyle name="60% - Accent2 36 6" xfId="11789"/>
    <cellStyle name="60% - Accent2 36 7" xfId="11790"/>
    <cellStyle name="60% - Accent2 36 8" xfId="11791"/>
    <cellStyle name="60% - Accent2 36 9" xfId="11792"/>
    <cellStyle name="60% - Accent2 37" xfId="11793"/>
    <cellStyle name="60% - Accent2 37 10" xfId="11794"/>
    <cellStyle name="60% - Accent2 37 11" xfId="11795"/>
    <cellStyle name="60% - Accent2 37 2" xfId="11796"/>
    <cellStyle name="60% - Accent2 37 3" xfId="11797"/>
    <cellStyle name="60% - Accent2 37 4" xfId="11798"/>
    <cellStyle name="60% - Accent2 37 5" xfId="11799"/>
    <cellStyle name="60% - Accent2 37 6" xfId="11800"/>
    <cellStyle name="60% - Accent2 37 7" xfId="11801"/>
    <cellStyle name="60% - Accent2 37 8" xfId="11802"/>
    <cellStyle name="60% - Accent2 37 9" xfId="11803"/>
    <cellStyle name="60% - Accent2 38" xfId="11804"/>
    <cellStyle name="60% - Accent2 38 10" xfId="11805"/>
    <cellStyle name="60% - Accent2 38 11" xfId="11806"/>
    <cellStyle name="60% - Accent2 38 2" xfId="11807"/>
    <cellStyle name="60% - Accent2 38 3" xfId="11808"/>
    <cellStyle name="60% - Accent2 38 4" xfId="11809"/>
    <cellStyle name="60% - Accent2 38 5" xfId="11810"/>
    <cellStyle name="60% - Accent2 38 6" xfId="11811"/>
    <cellStyle name="60% - Accent2 38 7" xfId="11812"/>
    <cellStyle name="60% - Accent2 38 8" xfId="11813"/>
    <cellStyle name="60% - Accent2 38 9" xfId="11814"/>
    <cellStyle name="60% - Accent2 39" xfId="11815"/>
    <cellStyle name="60% - Accent2 39 10" xfId="11816"/>
    <cellStyle name="60% - Accent2 39 11" xfId="11817"/>
    <cellStyle name="60% - Accent2 39 2" xfId="11818"/>
    <cellStyle name="60% - Accent2 39 3" xfId="11819"/>
    <cellStyle name="60% - Accent2 39 4" xfId="11820"/>
    <cellStyle name="60% - Accent2 39 5" xfId="11821"/>
    <cellStyle name="60% - Accent2 39 6" xfId="11822"/>
    <cellStyle name="60% - Accent2 39 7" xfId="11823"/>
    <cellStyle name="60% - Accent2 39 8" xfId="11824"/>
    <cellStyle name="60% - Accent2 39 9" xfId="11825"/>
    <cellStyle name="60% - Accent2 4" xfId="2198"/>
    <cellStyle name="60% - Accent2 4 10" xfId="2197"/>
    <cellStyle name="60% - Accent2 4 11" xfId="2196"/>
    <cellStyle name="60% - Accent2 4 2" xfId="2195"/>
    <cellStyle name="60% - Accent2 4 3" xfId="2194"/>
    <cellStyle name="60% - Accent2 4 4" xfId="2193"/>
    <cellStyle name="60% - Accent2 4 5" xfId="2192"/>
    <cellStyle name="60% - Accent2 4 6" xfId="2191"/>
    <cellStyle name="60% - Accent2 4 7" xfId="2190"/>
    <cellStyle name="60% - Accent2 4 8" xfId="2189"/>
    <cellStyle name="60% - Accent2 4 9" xfId="2188"/>
    <cellStyle name="60% - Accent2 40" xfId="11826"/>
    <cellStyle name="60% - Accent2 40 10" xfId="11827"/>
    <cellStyle name="60% - Accent2 40 2" xfId="11828"/>
    <cellStyle name="60% - Accent2 40 3" xfId="11829"/>
    <cellStyle name="60% - Accent2 40 4" xfId="11830"/>
    <cellStyle name="60% - Accent2 40 5" xfId="11831"/>
    <cellStyle name="60% - Accent2 40 6" xfId="11832"/>
    <cellStyle name="60% - Accent2 40 7" xfId="11833"/>
    <cellStyle name="60% - Accent2 40 8" xfId="11834"/>
    <cellStyle name="60% - Accent2 40 9" xfId="11835"/>
    <cellStyle name="60% - Accent2 41" xfId="11836"/>
    <cellStyle name="60% - Accent2 42" xfId="11837"/>
    <cellStyle name="60% - Accent2 43" xfId="11838"/>
    <cellStyle name="60% - Accent2 44" xfId="11839"/>
    <cellStyle name="60% - Accent2 45" xfId="11840"/>
    <cellStyle name="60% - Accent2 46" xfId="11841"/>
    <cellStyle name="60% - Accent2 47" xfId="11842"/>
    <cellStyle name="60% - Accent2 48" xfId="11843"/>
    <cellStyle name="60% - Accent2 49" xfId="11844"/>
    <cellStyle name="60% - Accent2 5" xfId="2187"/>
    <cellStyle name="60% - Accent2 5 10" xfId="2186"/>
    <cellStyle name="60% - Accent2 5 11" xfId="2185"/>
    <cellStyle name="60% - Accent2 5 2" xfId="2184"/>
    <cellStyle name="60% - Accent2 5 3" xfId="2183"/>
    <cellStyle name="60% - Accent2 5 4" xfId="2182"/>
    <cellStyle name="60% - Accent2 5 5" xfId="2181"/>
    <cellStyle name="60% - Accent2 5 6" xfId="2180"/>
    <cellStyle name="60% - Accent2 5 7" xfId="2179"/>
    <cellStyle name="60% - Accent2 5 8" xfId="2178"/>
    <cellStyle name="60% - Accent2 5 9" xfId="2177"/>
    <cellStyle name="60% - Accent2 50" xfId="58"/>
    <cellStyle name="60% - Accent2 6" xfId="2176"/>
    <cellStyle name="60% - Accent2 6 10" xfId="11845"/>
    <cellStyle name="60% - Accent2 6 11" xfId="11846"/>
    <cellStyle name="60% - Accent2 6 2" xfId="11847"/>
    <cellStyle name="60% - Accent2 6 3" xfId="11848"/>
    <cellStyle name="60% - Accent2 6 4" xfId="11849"/>
    <cellStyle name="60% - Accent2 6 5" xfId="11850"/>
    <cellStyle name="60% - Accent2 6 6" xfId="11851"/>
    <cellStyle name="60% - Accent2 6 7" xfId="11852"/>
    <cellStyle name="60% - Accent2 6 8" xfId="11853"/>
    <cellStyle name="60% - Accent2 6 9" xfId="11854"/>
    <cellStyle name="60% - Accent2 7" xfId="2175"/>
    <cellStyle name="60% - Accent2 7 10" xfId="11855"/>
    <cellStyle name="60% - Accent2 7 11" xfId="11856"/>
    <cellStyle name="60% - Accent2 7 2" xfId="11857"/>
    <cellStyle name="60% - Accent2 7 3" xfId="11858"/>
    <cellStyle name="60% - Accent2 7 4" xfId="11859"/>
    <cellStyle name="60% - Accent2 7 5" xfId="11860"/>
    <cellStyle name="60% - Accent2 7 6" xfId="11861"/>
    <cellStyle name="60% - Accent2 7 7" xfId="11862"/>
    <cellStyle name="60% - Accent2 7 8" xfId="11863"/>
    <cellStyle name="60% - Accent2 7 9" xfId="11864"/>
    <cellStyle name="60% - Accent2 8" xfId="2174"/>
    <cellStyle name="60% - Accent2 8 10" xfId="11865"/>
    <cellStyle name="60% - Accent2 8 11" xfId="11866"/>
    <cellStyle name="60% - Accent2 8 2" xfId="11867"/>
    <cellStyle name="60% - Accent2 8 3" xfId="11868"/>
    <cellStyle name="60% - Accent2 8 4" xfId="11869"/>
    <cellStyle name="60% - Accent2 8 5" xfId="11870"/>
    <cellStyle name="60% - Accent2 8 6" xfId="11871"/>
    <cellStyle name="60% - Accent2 8 7" xfId="11872"/>
    <cellStyle name="60% - Accent2 8 8" xfId="11873"/>
    <cellStyle name="60% - Accent2 8 9" xfId="11874"/>
    <cellStyle name="60% - Accent2 9" xfId="2173"/>
    <cellStyle name="60% - Accent2 9 10" xfId="11875"/>
    <cellStyle name="60% - Accent2 9 11" xfId="11876"/>
    <cellStyle name="60% - Accent2 9 2" xfId="11877"/>
    <cellStyle name="60% - Accent2 9 3" xfId="11878"/>
    <cellStyle name="60% - Accent2 9 4" xfId="11879"/>
    <cellStyle name="60% - Accent2 9 5" xfId="11880"/>
    <cellStyle name="60% - Accent2 9 6" xfId="11881"/>
    <cellStyle name="60% - Accent2 9 7" xfId="11882"/>
    <cellStyle name="60% - Accent2 9 8" xfId="11883"/>
    <cellStyle name="60% - Accent2 9 9" xfId="11884"/>
    <cellStyle name="60% - Accent3 10" xfId="2172"/>
    <cellStyle name="60% - Accent3 10 10" xfId="11885"/>
    <cellStyle name="60% - Accent3 10 11" xfId="11886"/>
    <cellStyle name="60% - Accent3 10 2" xfId="11887"/>
    <cellStyle name="60% - Accent3 10 3" xfId="11888"/>
    <cellStyle name="60% - Accent3 10 4" xfId="11889"/>
    <cellStyle name="60% - Accent3 10 5" xfId="11890"/>
    <cellStyle name="60% - Accent3 10 6" xfId="11891"/>
    <cellStyle name="60% - Accent3 10 7" xfId="11892"/>
    <cellStyle name="60% - Accent3 10 8" xfId="11893"/>
    <cellStyle name="60% - Accent3 10 9" xfId="11894"/>
    <cellStyle name="60% - Accent3 11" xfId="2171"/>
    <cellStyle name="60% - Accent3 11 10" xfId="11895"/>
    <cellStyle name="60% - Accent3 11 11" xfId="11896"/>
    <cellStyle name="60% - Accent3 11 2" xfId="11897"/>
    <cellStyle name="60% - Accent3 11 3" xfId="11898"/>
    <cellStyle name="60% - Accent3 11 4" xfId="11899"/>
    <cellStyle name="60% - Accent3 11 5" xfId="11900"/>
    <cellStyle name="60% - Accent3 11 6" xfId="11901"/>
    <cellStyle name="60% - Accent3 11 7" xfId="11902"/>
    <cellStyle name="60% - Accent3 11 8" xfId="11903"/>
    <cellStyle name="60% - Accent3 11 9" xfId="11904"/>
    <cellStyle name="60% - Accent3 12" xfId="2170"/>
    <cellStyle name="60% - Accent3 12 10" xfId="11905"/>
    <cellStyle name="60% - Accent3 12 11" xfId="11906"/>
    <cellStyle name="60% - Accent3 12 2" xfId="11907"/>
    <cellStyle name="60% - Accent3 12 3" xfId="11908"/>
    <cellStyle name="60% - Accent3 12 4" xfId="11909"/>
    <cellStyle name="60% - Accent3 12 5" xfId="11910"/>
    <cellStyle name="60% - Accent3 12 6" xfId="11911"/>
    <cellStyle name="60% - Accent3 12 7" xfId="11912"/>
    <cellStyle name="60% - Accent3 12 8" xfId="11913"/>
    <cellStyle name="60% - Accent3 12 9" xfId="11914"/>
    <cellStyle name="60% - Accent3 13" xfId="2169"/>
    <cellStyle name="60% - Accent3 13 10" xfId="11915"/>
    <cellStyle name="60% - Accent3 13 11" xfId="11916"/>
    <cellStyle name="60% - Accent3 13 2" xfId="11917"/>
    <cellStyle name="60% - Accent3 13 3" xfId="11918"/>
    <cellStyle name="60% - Accent3 13 4" xfId="11919"/>
    <cellStyle name="60% - Accent3 13 5" xfId="11920"/>
    <cellStyle name="60% - Accent3 13 6" xfId="11921"/>
    <cellStyle name="60% - Accent3 13 7" xfId="11922"/>
    <cellStyle name="60% - Accent3 13 8" xfId="11923"/>
    <cellStyle name="60% - Accent3 13 9" xfId="11924"/>
    <cellStyle name="60% - Accent3 14" xfId="2168"/>
    <cellStyle name="60% - Accent3 14 10" xfId="11925"/>
    <cellStyle name="60% - Accent3 14 11" xfId="11926"/>
    <cellStyle name="60% - Accent3 14 2" xfId="11927"/>
    <cellStyle name="60% - Accent3 14 3" xfId="11928"/>
    <cellStyle name="60% - Accent3 14 4" xfId="11929"/>
    <cellStyle name="60% - Accent3 14 5" xfId="11930"/>
    <cellStyle name="60% - Accent3 14 6" xfId="11931"/>
    <cellStyle name="60% - Accent3 14 7" xfId="11932"/>
    <cellStyle name="60% - Accent3 14 8" xfId="11933"/>
    <cellStyle name="60% - Accent3 14 9" xfId="11934"/>
    <cellStyle name="60% - Accent3 15" xfId="2167"/>
    <cellStyle name="60% - Accent3 15 10" xfId="11935"/>
    <cellStyle name="60% - Accent3 15 11" xfId="11936"/>
    <cellStyle name="60% - Accent3 15 2" xfId="11937"/>
    <cellStyle name="60% - Accent3 15 3" xfId="11938"/>
    <cellStyle name="60% - Accent3 15 4" xfId="11939"/>
    <cellStyle name="60% - Accent3 15 5" xfId="11940"/>
    <cellStyle name="60% - Accent3 15 6" xfId="11941"/>
    <cellStyle name="60% - Accent3 15 7" xfId="11942"/>
    <cellStyle name="60% - Accent3 15 8" xfId="11943"/>
    <cellStyle name="60% - Accent3 15 9" xfId="11944"/>
    <cellStyle name="60% - Accent3 16" xfId="11945"/>
    <cellStyle name="60% - Accent3 16 10" xfId="11946"/>
    <cellStyle name="60% - Accent3 16 11" xfId="11947"/>
    <cellStyle name="60% - Accent3 16 2" xfId="11948"/>
    <cellStyle name="60% - Accent3 16 3" xfId="11949"/>
    <cellStyle name="60% - Accent3 16 4" xfId="11950"/>
    <cellStyle name="60% - Accent3 16 5" xfId="11951"/>
    <cellStyle name="60% - Accent3 16 6" xfId="11952"/>
    <cellStyle name="60% - Accent3 16 7" xfId="11953"/>
    <cellStyle name="60% - Accent3 16 8" xfId="11954"/>
    <cellStyle name="60% - Accent3 16 9" xfId="11955"/>
    <cellStyle name="60% - Accent3 17" xfId="11956"/>
    <cellStyle name="60% - Accent3 17 10" xfId="11957"/>
    <cellStyle name="60% - Accent3 17 11" xfId="11958"/>
    <cellStyle name="60% - Accent3 17 2" xfId="11959"/>
    <cellStyle name="60% - Accent3 17 3" xfId="11960"/>
    <cellStyle name="60% - Accent3 17 4" xfId="11961"/>
    <cellStyle name="60% - Accent3 17 5" xfId="11962"/>
    <cellStyle name="60% - Accent3 17 6" xfId="11963"/>
    <cellStyle name="60% - Accent3 17 7" xfId="11964"/>
    <cellStyle name="60% - Accent3 17 8" xfId="11965"/>
    <cellStyle name="60% - Accent3 17 9" xfId="11966"/>
    <cellStyle name="60% - Accent3 18" xfId="11967"/>
    <cellStyle name="60% - Accent3 18 10" xfId="11968"/>
    <cellStyle name="60% - Accent3 18 11" xfId="11969"/>
    <cellStyle name="60% - Accent3 18 2" xfId="11970"/>
    <cellStyle name="60% - Accent3 18 3" xfId="11971"/>
    <cellStyle name="60% - Accent3 18 4" xfId="11972"/>
    <cellStyle name="60% - Accent3 18 5" xfId="11973"/>
    <cellStyle name="60% - Accent3 18 6" xfId="11974"/>
    <cellStyle name="60% - Accent3 18 7" xfId="11975"/>
    <cellStyle name="60% - Accent3 18 8" xfId="11976"/>
    <cellStyle name="60% - Accent3 18 9" xfId="11977"/>
    <cellStyle name="60% - Accent3 19" xfId="11978"/>
    <cellStyle name="60% - Accent3 19 10" xfId="11979"/>
    <cellStyle name="60% - Accent3 19 11" xfId="11980"/>
    <cellStyle name="60% - Accent3 19 2" xfId="11981"/>
    <cellStyle name="60% - Accent3 19 3" xfId="11982"/>
    <cellStyle name="60% - Accent3 19 4" xfId="11983"/>
    <cellStyle name="60% - Accent3 19 5" xfId="11984"/>
    <cellStyle name="60% - Accent3 19 6" xfId="11985"/>
    <cellStyle name="60% - Accent3 19 7" xfId="11986"/>
    <cellStyle name="60% - Accent3 19 8" xfId="11987"/>
    <cellStyle name="60% - Accent3 19 9" xfId="11988"/>
    <cellStyle name="60% - Accent3 2" xfId="62"/>
    <cellStyle name="60% - Accent3 2 10" xfId="2165"/>
    <cellStyle name="60% - Accent3 2 11" xfId="2164"/>
    <cellStyle name="60% - Accent3 2 12" xfId="2166"/>
    <cellStyle name="60% - Accent3 2 2" xfId="478"/>
    <cellStyle name="60% - Accent3 2 2 2" xfId="2163"/>
    <cellStyle name="60% - Accent3 2 3" xfId="2162"/>
    <cellStyle name="60% - Accent3 2 4" xfId="2161"/>
    <cellStyle name="60% - Accent3 2 5" xfId="2160"/>
    <cellStyle name="60% - Accent3 2 6" xfId="2159"/>
    <cellStyle name="60% - Accent3 2 7" xfId="2158"/>
    <cellStyle name="60% - Accent3 2 8" xfId="2157"/>
    <cellStyle name="60% - Accent3 2 9" xfId="2156"/>
    <cellStyle name="60% - Accent3 20" xfId="11989"/>
    <cellStyle name="60% - Accent3 20 10" xfId="11990"/>
    <cellStyle name="60% - Accent3 20 11" xfId="11991"/>
    <cellStyle name="60% - Accent3 20 2" xfId="11992"/>
    <cellStyle name="60% - Accent3 20 3" xfId="11993"/>
    <cellStyle name="60% - Accent3 20 4" xfId="11994"/>
    <cellStyle name="60% - Accent3 20 5" xfId="11995"/>
    <cellStyle name="60% - Accent3 20 6" xfId="11996"/>
    <cellStyle name="60% - Accent3 20 7" xfId="11997"/>
    <cellStyle name="60% - Accent3 20 8" xfId="11998"/>
    <cellStyle name="60% - Accent3 20 9" xfId="11999"/>
    <cellStyle name="60% - Accent3 21" xfId="12000"/>
    <cellStyle name="60% - Accent3 21 10" xfId="12001"/>
    <cellStyle name="60% - Accent3 21 11" xfId="12002"/>
    <cellStyle name="60% - Accent3 21 2" xfId="12003"/>
    <cellStyle name="60% - Accent3 21 3" xfId="12004"/>
    <cellStyle name="60% - Accent3 21 4" xfId="12005"/>
    <cellStyle name="60% - Accent3 21 5" xfId="12006"/>
    <cellStyle name="60% - Accent3 21 6" xfId="12007"/>
    <cellStyle name="60% - Accent3 21 7" xfId="12008"/>
    <cellStyle name="60% - Accent3 21 8" xfId="12009"/>
    <cellStyle name="60% - Accent3 21 9" xfId="12010"/>
    <cellStyle name="60% - Accent3 22" xfId="12011"/>
    <cellStyle name="60% - Accent3 22 10" xfId="12012"/>
    <cellStyle name="60% - Accent3 22 11" xfId="12013"/>
    <cellStyle name="60% - Accent3 22 2" xfId="12014"/>
    <cellStyle name="60% - Accent3 22 3" xfId="12015"/>
    <cellStyle name="60% - Accent3 22 4" xfId="12016"/>
    <cellStyle name="60% - Accent3 22 5" xfId="12017"/>
    <cellStyle name="60% - Accent3 22 6" xfId="12018"/>
    <cellStyle name="60% - Accent3 22 7" xfId="12019"/>
    <cellStyle name="60% - Accent3 22 8" xfId="12020"/>
    <cellStyle name="60% - Accent3 22 9" xfId="12021"/>
    <cellStyle name="60% - Accent3 23" xfId="12022"/>
    <cellStyle name="60% - Accent3 23 10" xfId="12023"/>
    <cellStyle name="60% - Accent3 23 11" xfId="12024"/>
    <cellStyle name="60% - Accent3 23 2" xfId="12025"/>
    <cellStyle name="60% - Accent3 23 3" xfId="12026"/>
    <cellStyle name="60% - Accent3 23 4" xfId="12027"/>
    <cellStyle name="60% - Accent3 23 5" xfId="12028"/>
    <cellStyle name="60% - Accent3 23 6" xfId="12029"/>
    <cellStyle name="60% - Accent3 23 7" xfId="12030"/>
    <cellStyle name="60% - Accent3 23 8" xfId="12031"/>
    <cellStyle name="60% - Accent3 23 9" xfId="12032"/>
    <cellStyle name="60% - Accent3 24" xfId="12033"/>
    <cellStyle name="60% - Accent3 24 10" xfId="12034"/>
    <cellStyle name="60% - Accent3 24 11" xfId="12035"/>
    <cellStyle name="60% - Accent3 24 2" xfId="12036"/>
    <cellStyle name="60% - Accent3 24 3" xfId="12037"/>
    <cellStyle name="60% - Accent3 24 4" xfId="12038"/>
    <cellStyle name="60% - Accent3 24 5" xfId="12039"/>
    <cellStyle name="60% - Accent3 24 6" xfId="12040"/>
    <cellStyle name="60% - Accent3 24 7" xfId="12041"/>
    <cellStyle name="60% - Accent3 24 8" xfId="12042"/>
    <cellStyle name="60% - Accent3 24 9" xfId="12043"/>
    <cellStyle name="60% - Accent3 25" xfId="12044"/>
    <cellStyle name="60% - Accent3 25 10" xfId="12045"/>
    <cellStyle name="60% - Accent3 25 11" xfId="12046"/>
    <cellStyle name="60% - Accent3 25 2" xfId="12047"/>
    <cellStyle name="60% - Accent3 25 3" xfId="12048"/>
    <cellStyle name="60% - Accent3 25 4" xfId="12049"/>
    <cellStyle name="60% - Accent3 25 5" xfId="12050"/>
    <cellStyle name="60% - Accent3 25 6" xfId="12051"/>
    <cellStyle name="60% - Accent3 25 7" xfId="12052"/>
    <cellStyle name="60% - Accent3 25 8" xfId="12053"/>
    <cellStyle name="60% - Accent3 25 9" xfId="12054"/>
    <cellStyle name="60% - Accent3 26" xfId="12055"/>
    <cellStyle name="60% - Accent3 26 10" xfId="12056"/>
    <cellStyle name="60% - Accent3 26 11" xfId="12057"/>
    <cellStyle name="60% - Accent3 26 2" xfId="12058"/>
    <cellStyle name="60% - Accent3 26 3" xfId="12059"/>
    <cellStyle name="60% - Accent3 26 4" xfId="12060"/>
    <cellStyle name="60% - Accent3 26 5" xfId="12061"/>
    <cellStyle name="60% - Accent3 26 6" xfId="12062"/>
    <cellStyle name="60% - Accent3 26 7" xfId="12063"/>
    <cellStyle name="60% - Accent3 26 8" xfId="12064"/>
    <cellStyle name="60% - Accent3 26 9" xfId="12065"/>
    <cellStyle name="60% - Accent3 27" xfId="12066"/>
    <cellStyle name="60% - Accent3 27 10" xfId="12067"/>
    <cellStyle name="60% - Accent3 27 11" xfId="12068"/>
    <cellStyle name="60% - Accent3 27 2" xfId="12069"/>
    <cellStyle name="60% - Accent3 27 3" xfId="12070"/>
    <cellStyle name="60% - Accent3 27 4" xfId="12071"/>
    <cellStyle name="60% - Accent3 27 5" xfId="12072"/>
    <cellStyle name="60% - Accent3 27 6" xfId="12073"/>
    <cellStyle name="60% - Accent3 27 7" xfId="12074"/>
    <cellStyle name="60% - Accent3 27 8" xfId="12075"/>
    <cellStyle name="60% - Accent3 27 9" xfId="12076"/>
    <cellStyle name="60% - Accent3 28" xfId="12077"/>
    <cellStyle name="60% - Accent3 28 10" xfId="12078"/>
    <cellStyle name="60% - Accent3 28 11" xfId="12079"/>
    <cellStyle name="60% - Accent3 28 2" xfId="12080"/>
    <cellStyle name="60% - Accent3 28 3" xfId="12081"/>
    <cellStyle name="60% - Accent3 28 4" xfId="12082"/>
    <cellStyle name="60% - Accent3 28 5" xfId="12083"/>
    <cellStyle name="60% - Accent3 28 6" xfId="12084"/>
    <cellStyle name="60% - Accent3 28 7" xfId="12085"/>
    <cellStyle name="60% - Accent3 28 8" xfId="12086"/>
    <cellStyle name="60% - Accent3 28 9" xfId="12087"/>
    <cellStyle name="60% - Accent3 29" xfId="12088"/>
    <cellStyle name="60% - Accent3 29 10" xfId="12089"/>
    <cellStyle name="60% - Accent3 29 11" xfId="12090"/>
    <cellStyle name="60% - Accent3 29 2" xfId="12091"/>
    <cellStyle name="60% - Accent3 29 3" xfId="12092"/>
    <cellStyle name="60% - Accent3 29 4" xfId="12093"/>
    <cellStyle name="60% - Accent3 29 5" xfId="12094"/>
    <cellStyle name="60% - Accent3 29 6" xfId="12095"/>
    <cellStyle name="60% - Accent3 29 7" xfId="12096"/>
    <cellStyle name="60% - Accent3 29 8" xfId="12097"/>
    <cellStyle name="60% - Accent3 29 9" xfId="12098"/>
    <cellStyle name="60% - Accent3 3" xfId="63"/>
    <cellStyle name="60% - Accent3 3 10" xfId="2154"/>
    <cellStyle name="60% - Accent3 3 11" xfId="2153"/>
    <cellStyle name="60% - Accent3 3 12" xfId="2155"/>
    <cellStyle name="60% - Accent3 3 2" xfId="2152"/>
    <cellStyle name="60% - Accent3 3 3" xfId="2151"/>
    <cellStyle name="60% - Accent3 3 4" xfId="2150"/>
    <cellStyle name="60% - Accent3 3 5" xfId="2149"/>
    <cellStyle name="60% - Accent3 3 6" xfId="2148"/>
    <cellStyle name="60% - Accent3 3 7" xfId="2147"/>
    <cellStyle name="60% - Accent3 3 8" xfId="2146"/>
    <cellStyle name="60% - Accent3 3 9" xfId="2145"/>
    <cellStyle name="60% - Accent3 30" xfId="12099"/>
    <cellStyle name="60% - Accent3 30 10" xfId="12100"/>
    <cellStyle name="60% - Accent3 30 11" xfId="12101"/>
    <cellStyle name="60% - Accent3 30 2" xfId="12102"/>
    <cellStyle name="60% - Accent3 30 3" xfId="12103"/>
    <cellStyle name="60% - Accent3 30 4" xfId="12104"/>
    <cellStyle name="60% - Accent3 30 5" xfId="12105"/>
    <cellStyle name="60% - Accent3 30 6" xfId="12106"/>
    <cellStyle name="60% - Accent3 30 7" xfId="12107"/>
    <cellStyle name="60% - Accent3 30 8" xfId="12108"/>
    <cellStyle name="60% - Accent3 30 9" xfId="12109"/>
    <cellStyle name="60% - Accent3 31" xfId="12110"/>
    <cellStyle name="60% - Accent3 31 10" xfId="12111"/>
    <cellStyle name="60% - Accent3 31 11" xfId="12112"/>
    <cellStyle name="60% - Accent3 31 2" xfId="12113"/>
    <cellStyle name="60% - Accent3 31 3" xfId="12114"/>
    <cellStyle name="60% - Accent3 31 4" xfId="12115"/>
    <cellStyle name="60% - Accent3 31 5" xfId="12116"/>
    <cellStyle name="60% - Accent3 31 6" xfId="12117"/>
    <cellStyle name="60% - Accent3 31 7" xfId="12118"/>
    <cellStyle name="60% - Accent3 31 8" xfId="12119"/>
    <cellStyle name="60% - Accent3 31 9" xfId="12120"/>
    <cellStyle name="60% - Accent3 32" xfId="12121"/>
    <cellStyle name="60% - Accent3 32 10" xfId="12122"/>
    <cellStyle name="60% - Accent3 32 11" xfId="12123"/>
    <cellStyle name="60% - Accent3 32 2" xfId="12124"/>
    <cellStyle name="60% - Accent3 32 3" xfId="12125"/>
    <cellStyle name="60% - Accent3 32 4" xfId="12126"/>
    <cellStyle name="60% - Accent3 32 5" xfId="12127"/>
    <cellStyle name="60% - Accent3 32 6" xfId="12128"/>
    <cellStyle name="60% - Accent3 32 7" xfId="12129"/>
    <cellStyle name="60% - Accent3 32 8" xfId="12130"/>
    <cellStyle name="60% - Accent3 32 9" xfId="12131"/>
    <cellStyle name="60% - Accent3 33" xfId="12132"/>
    <cellStyle name="60% - Accent3 33 10" xfId="12133"/>
    <cellStyle name="60% - Accent3 33 11" xfId="12134"/>
    <cellStyle name="60% - Accent3 33 2" xfId="12135"/>
    <cellStyle name="60% - Accent3 33 3" xfId="12136"/>
    <cellStyle name="60% - Accent3 33 4" xfId="12137"/>
    <cellStyle name="60% - Accent3 33 5" xfId="12138"/>
    <cellStyle name="60% - Accent3 33 6" xfId="12139"/>
    <cellStyle name="60% - Accent3 33 7" xfId="12140"/>
    <cellStyle name="60% - Accent3 33 8" xfId="12141"/>
    <cellStyle name="60% - Accent3 33 9" xfId="12142"/>
    <cellStyle name="60% - Accent3 34" xfId="12143"/>
    <cellStyle name="60% - Accent3 34 10" xfId="12144"/>
    <cellStyle name="60% - Accent3 34 11" xfId="12145"/>
    <cellStyle name="60% - Accent3 34 2" xfId="12146"/>
    <cellStyle name="60% - Accent3 34 3" xfId="12147"/>
    <cellStyle name="60% - Accent3 34 4" xfId="12148"/>
    <cellStyle name="60% - Accent3 34 5" xfId="12149"/>
    <cellStyle name="60% - Accent3 34 6" xfId="12150"/>
    <cellStyle name="60% - Accent3 34 7" xfId="12151"/>
    <cellStyle name="60% - Accent3 34 8" xfId="12152"/>
    <cellStyle name="60% - Accent3 34 9" xfId="12153"/>
    <cellStyle name="60% - Accent3 35" xfId="12154"/>
    <cellStyle name="60% - Accent3 35 10" xfId="12155"/>
    <cellStyle name="60% - Accent3 35 11" xfId="12156"/>
    <cellStyle name="60% - Accent3 35 2" xfId="12157"/>
    <cellStyle name="60% - Accent3 35 3" xfId="12158"/>
    <cellStyle name="60% - Accent3 35 4" xfId="12159"/>
    <cellStyle name="60% - Accent3 35 5" xfId="12160"/>
    <cellStyle name="60% - Accent3 35 6" xfId="12161"/>
    <cellStyle name="60% - Accent3 35 7" xfId="12162"/>
    <cellStyle name="60% - Accent3 35 8" xfId="12163"/>
    <cellStyle name="60% - Accent3 35 9" xfId="12164"/>
    <cellStyle name="60% - Accent3 36" xfId="12165"/>
    <cellStyle name="60% - Accent3 36 10" xfId="12166"/>
    <cellStyle name="60% - Accent3 36 11" xfId="12167"/>
    <cellStyle name="60% - Accent3 36 2" xfId="12168"/>
    <cellStyle name="60% - Accent3 36 3" xfId="12169"/>
    <cellStyle name="60% - Accent3 36 4" xfId="12170"/>
    <cellStyle name="60% - Accent3 36 5" xfId="12171"/>
    <cellStyle name="60% - Accent3 36 6" xfId="12172"/>
    <cellStyle name="60% - Accent3 36 7" xfId="12173"/>
    <cellStyle name="60% - Accent3 36 8" xfId="12174"/>
    <cellStyle name="60% - Accent3 36 9" xfId="12175"/>
    <cellStyle name="60% - Accent3 37" xfId="12176"/>
    <cellStyle name="60% - Accent3 37 10" xfId="12177"/>
    <cellStyle name="60% - Accent3 37 11" xfId="12178"/>
    <cellStyle name="60% - Accent3 37 2" xfId="12179"/>
    <cellStyle name="60% - Accent3 37 3" xfId="12180"/>
    <cellStyle name="60% - Accent3 37 4" xfId="12181"/>
    <cellStyle name="60% - Accent3 37 5" xfId="12182"/>
    <cellStyle name="60% - Accent3 37 6" xfId="12183"/>
    <cellStyle name="60% - Accent3 37 7" xfId="12184"/>
    <cellStyle name="60% - Accent3 37 8" xfId="12185"/>
    <cellStyle name="60% - Accent3 37 9" xfId="12186"/>
    <cellStyle name="60% - Accent3 38" xfId="12187"/>
    <cellStyle name="60% - Accent3 38 10" xfId="12188"/>
    <cellStyle name="60% - Accent3 38 11" xfId="12189"/>
    <cellStyle name="60% - Accent3 38 2" xfId="12190"/>
    <cellStyle name="60% - Accent3 38 3" xfId="12191"/>
    <cellStyle name="60% - Accent3 38 4" xfId="12192"/>
    <cellStyle name="60% - Accent3 38 5" xfId="12193"/>
    <cellStyle name="60% - Accent3 38 6" xfId="12194"/>
    <cellStyle name="60% - Accent3 38 7" xfId="12195"/>
    <cellStyle name="60% - Accent3 38 8" xfId="12196"/>
    <cellStyle name="60% - Accent3 38 9" xfId="12197"/>
    <cellStyle name="60% - Accent3 39" xfId="12198"/>
    <cellStyle name="60% - Accent3 39 10" xfId="12199"/>
    <cellStyle name="60% - Accent3 39 11" xfId="12200"/>
    <cellStyle name="60% - Accent3 39 2" xfId="12201"/>
    <cellStyle name="60% - Accent3 39 3" xfId="12202"/>
    <cellStyle name="60% - Accent3 39 4" xfId="12203"/>
    <cellStyle name="60% - Accent3 39 5" xfId="12204"/>
    <cellStyle name="60% - Accent3 39 6" xfId="12205"/>
    <cellStyle name="60% - Accent3 39 7" xfId="12206"/>
    <cellStyle name="60% - Accent3 39 8" xfId="12207"/>
    <cellStyle name="60% - Accent3 39 9" xfId="12208"/>
    <cellStyle name="60% - Accent3 4" xfId="2144"/>
    <cellStyle name="60% - Accent3 4 10" xfId="2143"/>
    <cellStyle name="60% - Accent3 4 11" xfId="2142"/>
    <cellStyle name="60% - Accent3 4 2" xfId="2141"/>
    <cellStyle name="60% - Accent3 4 3" xfId="2140"/>
    <cellStyle name="60% - Accent3 4 4" xfId="2139"/>
    <cellStyle name="60% - Accent3 4 5" xfId="2138"/>
    <cellStyle name="60% - Accent3 4 6" xfId="2137"/>
    <cellStyle name="60% - Accent3 4 7" xfId="2136"/>
    <cellStyle name="60% - Accent3 4 8" xfId="2135"/>
    <cellStyle name="60% - Accent3 4 9" xfId="2134"/>
    <cellStyle name="60% - Accent3 40" xfId="12209"/>
    <cellStyle name="60% - Accent3 40 10" xfId="12210"/>
    <cellStyle name="60% - Accent3 40 2" xfId="12211"/>
    <cellStyle name="60% - Accent3 40 3" xfId="12212"/>
    <cellStyle name="60% - Accent3 40 4" xfId="12213"/>
    <cellStyle name="60% - Accent3 40 5" xfId="12214"/>
    <cellStyle name="60% - Accent3 40 6" xfId="12215"/>
    <cellStyle name="60% - Accent3 40 7" xfId="12216"/>
    <cellStyle name="60% - Accent3 40 8" xfId="12217"/>
    <cellStyle name="60% - Accent3 40 9" xfId="12218"/>
    <cellStyle name="60% - Accent3 41" xfId="12219"/>
    <cellStyle name="60% - Accent3 42" xfId="12220"/>
    <cellStyle name="60% - Accent3 43" xfId="12221"/>
    <cellStyle name="60% - Accent3 44" xfId="12222"/>
    <cellStyle name="60% - Accent3 45" xfId="12223"/>
    <cellStyle name="60% - Accent3 46" xfId="12224"/>
    <cellStyle name="60% - Accent3 47" xfId="12225"/>
    <cellStyle name="60% - Accent3 48" xfId="12226"/>
    <cellStyle name="60% - Accent3 49" xfId="12227"/>
    <cellStyle name="60% - Accent3 5" xfId="2133"/>
    <cellStyle name="60% - Accent3 5 10" xfId="2132"/>
    <cellStyle name="60% - Accent3 5 11" xfId="2131"/>
    <cellStyle name="60% - Accent3 5 2" xfId="2130"/>
    <cellStyle name="60% - Accent3 5 3" xfId="2129"/>
    <cellStyle name="60% - Accent3 5 4" xfId="2128"/>
    <cellStyle name="60% - Accent3 5 5" xfId="2127"/>
    <cellStyle name="60% - Accent3 5 6" xfId="2126"/>
    <cellStyle name="60% - Accent3 5 7" xfId="2125"/>
    <cellStyle name="60% - Accent3 5 8" xfId="2124"/>
    <cellStyle name="60% - Accent3 5 9" xfId="2123"/>
    <cellStyle name="60% - Accent3 50" xfId="61"/>
    <cellStyle name="60% - Accent3 6" xfId="2122"/>
    <cellStyle name="60% - Accent3 6 10" xfId="12228"/>
    <cellStyle name="60% - Accent3 6 11" xfId="12229"/>
    <cellStyle name="60% - Accent3 6 2" xfId="12230"/>
    <cellStyle name="60% - Accent3 6 3" xfId="12231"/>
    <cellStyle name="60% - Accent3 6 4" xfId="12232"/>
    <cellStyle name="60% - Accent3 6 5" xfId="12233"/>
    <cellStyle name="60% - Accent3 6 6" xfId="12234"/>
    <cellStyle name="60% - Accent3 6 7" xfId="12235"/>
    <cellStyle name="60% - Accent3 6 8" xfId="12236"/>
    <cellStyle name="60% - Accent3 6 9" xfId="12237"/>
    <cellStyle name="60% - Accent3 7" xfId="2121"/>
    <cellStyle name="60% - Accent3 7 10" xfId="12238"/>
    <cellStyle name="60% - Accent3 7 11" xfId="12239"/>
    <cellStyle name="60% - Accent3 7 2" xfId="12240"/>
    <cellStyle name="60% - Accent3 7 3" xfId="12241"/>
    <cellStyle name="60% - Accent3 7 4" xfId="12242"/>
    <cellStyle name="60% - Accent3 7 5" xfId="12243"/>
    <cellStyle name="60% - Accent3 7 6" xfId="12244"/>
    <cellStyle name="60% - Accent3 7 7" xfId="12245"/>
    <cellStyle name="60% - Accent3 7 8" xfId="12246"/>
    <cellStyle name="60% - Accent3 7 9" xfId="12247"/>
    <cellStyle name="60% - Accent3 8" xfId="2120"/>
    <cellStyle name="60% - Accent3 8 10" xfId="12248"/>
    <cellStyle name="60% - Accent3 8 11" xfId="12249"/>
    <cellStyle name="60% - Accent3 8 2" xfId="12250"/>
    <cellStyle name="60% - Accent3 8 3" xfId="12251"/>
    <cellStyle name="60% - Accent3 8 4" xfId="12252"/>
    <cellStyle name="60% - Accent3 8 5" xfId="12253"/>
    <cellStyle name="60% - Accent3 8 6" xfId="12254"/>
    <cellStyle name="60% - Accent3 8 7" xfId="12255"/>
    <cellStyle name="60% - Accent3 8 8" xfId="12256"/>
    <cellStyle name="60% - Accent3 8 9" xfId="12257"/>
    <cellStyle name="60% - Accent3 9" xfId="2119"/>
    <cellStyle name="60% - Accent3 9 10" xfId="12258"/>
    <cellStyle name="60% - Accent3 9 11" xfId="12259"/>
    <cellStyle name="60% - Accent3 9 2" xfId="12260"/>
    <cellStyle name="60% - Accent3 9 3" xfId="12261"/>
    <cellStyle name="60% - Accent3 9 4" xfId="12262"/>
    <cellStyle name="60% - Accent3 9 5" xfId="12263"/>
    <cellStyle name="60% - Accent3 9 6" xfId="12264"/>
    <cellStyle name="60% - Accent3 9 7" xfId="12265"/>
    <cellStyle name="60% - Accent3 9 8" xfId="12266"/>
    <cellStyle name="60% - Accent3 9 9" xfId="12267"/>
    <cellStyle name="60% - Accent4 10" xfId="2118"/>
    <cellStyle name="60% - Accent4 10 10" xfId="12268"/>
    <cellStyle name="60% - Accent4 10 11" xfId="12269"/>
    <cellStyle name="60% - Accent4 10 2" xfId="12270"/>
    <cellStyle name="60% - Accent4 10 3" xfId="12271"/>
    <cellStyle name="60% - Accent4 10 4" xfId="12272"/>
    <cellStyle name="60% - Accent4 10 5" xfId="12273"/>
    <cellStyle name="60% - Accent4 10 6" xfId="12274"/>
    <cellStyle name="60% - Accent4 10 7" xfId="12275"/>
    <cellStyle name="60% - Accent4 10 8" xfId="12276"/>
    <cellStyle name="60% - Accent4 10 9" xfId="12277"/>
    <cellStyle name="60% - Accent4 11" xfId="2117"/>
    <cellStyle name="60% - Accent4 11 10" xfId="12278"/>
    <cellStyle name="60% - Accent4 11 11" xfId="12279"/>
    <cellStyle name="60% - Accent4 11 2" xfId="12280"/>
    <cellStyle name="60% - Accent4 11 3" xfId="12281"/>
    <cellStyle name="60% - Accent4 11 4" xfId="12282"/>
    <cellStyle name="60% - Accent4 11 5" xfId="12283"/>
    <cellStyle name="60% - Accent4 11 6" xfId="12284"/>
    <cellStyle name="60% - Accent4 11 7" xfId="12285"/>
    <cellStyle name="60% - Accent4 11 8" xfId="12286"/>
    <cellStyle name="60% - Accent4 11 9" xfId="12287"/>
    <cellStyle name="60% - Accent4 12" xfId="2116"/>
    <cellStyle name="60% - Accent4 12 10" xfId="12288"/>
    <cellStyle name="60% - Accent4 12 11" xfId="12289"/>
    <cellStyle name="60% - Accent4 12 2" xfId="12290"/>
    <cellStyle name="60% - Accent4 12 3" xfId="12291"/>
    <cellStyle name="60% - Accent4 12 4" xfId="12292"/>
    <cellStyle name="60% - Accent4 12 5" xfId="12293"/>
    <cellStyle name="60% - Accent4 12 6" xfId="12294"/>
    <cellStyle name="60% - Accent4 12 7" xfId="12295"/>
    <cellStyle name="60% - Accent4 12 8" xfId="12296"/>
    <cellStyle name="60% - Accent4 12 9" xfId="12297"/>
    <cellStyle name="60% - Accent4 13" xfId="2115"/>
    <cellStyle name="60% - Accent4 13 10" xfId="12298"/>
    <cellStyle name="60% - Accent4 13 11" xfId="12299"/>
    <cellStyle name="60% - Accent4 13 2" xfId="12300"/>
    <cellStyle name="60% - Accent4 13 3" xfId="12301"/>
    <cellStyle name="60% - Accent4 13 4" xfId="12302"/>
    <cellStyle name="60% - Accent4 13 5" xfId="12303"/>
    <cellStyle name="60% - Accent4 13 6" xfId="12304"/>
    <cellStyle name="60% - Accent4 13 7" xfId="12305"/>
    <cellStyle name="60% - Accent4 13 8" xfId="12306"/>
    <cellStyle name="60% - Accent4 13 9" xfId="12307"/>
    <cellStyle name="60% - Accent4 14" xfId="2114"/>
    <cellStyle name="60% - Accent4 14 10" xfId="12308"/>
    <cellStyle name="60% - Accent4 14 11" xfId="12309"/>
    <cellStyle name="60% - Accent4 14 2" xfId="12310"/>
    <cellStyle name="60% - Accent4 14 3" xfId="12311"/>
    <cellStyle name="60% - Accent4 14 4" xfId="12312"/>
    <cellStyle name="60% - Accent4 14 5" xfId="12313"/>
    <cellStyle name="60% - Accent4 14 6" xfId="12314"/>
    <cellStyle name="60% - Accent4 14 7" xfId="12315"/>
    <cellStyle name="60% - Accent4 14 8" xfId="12316"/>
    <cellStyle name="60% - Accent4 14 9" xfId="12317"/>
    <cellStyle name="60% - Accent4 15" xfId="2113"/>
    <cellStyle name="60% - Accent4 15 10" xfId="12318"/>
    <cellStyle name="60% - Accent4 15 11" xfId="12319"/>
    <cellStyle name="60% - Accent4 15 2" xfId="12320"/>
    <cellStyle name="60% - Accent4 15 3" xfId="12321"/>
    <cellStyle name="60% - Accent4 15 4" xfId="12322"/>
    <cellStyle name="60% - Accent4 15 5" xfId="12323"/>
    <cellStyle name="60% - Accent4 15 6" xfId="12324"/>
    <cellStyle name="60% - Accent4 15 7" xfId="12325"/>
    <cellStyle name="60% - Accent4 15 8" xfId="12326"/>
    <cellStyle name="60% - Accent4 15 9" xfId="12327"/>
    <cellStyle name="60% - Accent4 16" xfId="12328"/>
    <cellStyle name="60% - Accent4 16 10" xfId="12329"/>
    <cellStyle name="60% - Accent4 16 11" xfId="12330"/>
    <cellStyle name="60% - Accent4 16 2" xfId="12331"/>
    <cellStyle name="60% - Accent4 16 3" xfId="12332"/>
    <cellStyle name="60% - Accent4 16 4" xfId="12333"/>
    <cellStyle name="60% - Accent4 16 5" xfId="12334"/>
    <cellStyle name="60% - Accent4 16 6" xfId="12335"/>
    <cellStyle name="60% - Accent4 16 7" xfId="12336"/>
    <cellStyle name="60% - Accent4 16 8" xfId="12337"/>
    <cellStyle name="60% - Accent4 16 9" xfId="12338"/>
    <cellStyle name="60% - Accent4 17" xfId="12339"/>
    <cellStyle name="60% - Accent4 17 10" xfId="12340"/>
    <cellStyle name="60% - Accent4 17 11" xfId="12341"/>
    <cellStyle name="60% - Accent4 17 2" xfId="12342"/>
    <cellStyle name="60% - Accent4 17 3" xfId="12343"/>
    <cellStyle name="60% - Accent4 17 4" xfId="12344"/>
    <cellStyle name="60% - Accent4 17 5" xfId="12345"/>
    <cellStyle name="60% - Accent4 17 6" xfId="12346"/>
    <cellStyle name="60% - Accent4 17 7" xfId="12347"/>
    <cellStyle name="60% - Accent4 17 8" xfId="12348"/>
    <cellStyle name="60% - Accent4 17 9" xfId="12349"/>
    <cellStyle name="60% - Accent4 18" xfId="12350"/>
    <cellStyle name="60% - Accent4 18 10" xfId="12351"/>
    <cellStyle name="60% - Accent4 18 11" xfId="12352"/>
    <cellStyle name="60% - Accent4 18 2" xfId="12353"/>
    <cellStyle name="60% - Accent4 18 3" xfId="12354"/>
    <cellStyle name="60% - Accent4 18 4" xfId="12355"/>
    <cellStyle name="60% - Accent4 18 5" xfId="12356"/>
    <cellStyle name="60% - Accent4 18 6" xfId="12357"/>
    <cellStyle name="60% - Accent4 18 7" xfId="12358"/>
    <cellStyle name="60% - Accent4 18 8" xfId="12359"/>
    <cellStyle name="60% - Accent4 18 9" xfId="12360"/>
    <cellStyle name="60% - Accent4 19" xfId="12361"/>
    <cellStyle name="60% - Accent4 19 10" xfId="12362"/>
    <cellStyle name="60% - Accent4 19 11" xfId="12363"/>
    <cellStyle name="60% - Accent4 19 2" xfId="12364"/>
    <cellStyle name="60% - Accent4 19 3" xfId="12365"/>
    <cellStyle name="60% - Accent4 19 4" xfId="12366"/>
    <cellStyle name="60% - Accent4 19 5" xfId="12367"/>
    <cellStyle name="60% - Accent4 19 6" xfId="12368"/>
    <cellStyle name="60% - Accent4 19 7" xfId="12369"/>
    <cellStyle name="60% - Accent4 19 8" xfId="12370"/>
    <cellStyle name="60% - Accent4 19 9" xfId="12371"/>
    <cellStyle name="60% - Accent4 2" xfId="65"/>
    <cellStyle name="60% - Accent4 2 10" xfId="2111"/>
    <cellStyle name="60% - Accent4 2 11" xfId="2110"/>
    <cellStyle name="60% - Accent4 2 12" xfId="2112"/>
    <cellStyle name="60% - Accent4 2 2" xfId="480"/>
    <cellStyle name="60% - Accent4 2 2 2" xfId="2109"/>
    <cellStyle name="60% - Accent4 2 3" xfId="2108"/>
    <cellStyle name="60% - Accent4 2 4" xfId="2107"/>
    <cellStyle name="60% - Accent4 2 5" xfId="2106"/>
    <cellStyle name="60% - Accent4 2 6" xfId="2105"/>
    <cellStyle name="60% - Accent4 2 7" xfId="2104"/>
    <cellStyle name="60% - Accent4 2 8" xfId="2103"/>
    <cellStyle name="60% - Accent4 2 9" xfId="2102"/>
    <cellStyle name="60% - Accent4 20" xfId="12372"/>
    <cellStyle name="60% - Accent4 20 10" xfId="12373"/>
    <cellStyle name="60% - Accent4 20 11" xfId="12374"/>
    <cellStyle name="60% - Accent4 20 2" xfId="12375"/>
    <cellStyle name="60% - Accent4 20 3" xfId="12376"/>
    <cellStyle name="60% - Accent4 20 4" xfId="12377"/>
    <cellStyle name="60% - Accent4 20 5" xfId="12378"/>
    <cellStyle name="60% - Accent4 20 6" xfId="12379"/>
    <cellStyle name="60% - Accent4 20 7" xfId="12380"/>
    <cellStyle name="60% - Accent4 20 8" xfId="12381"/>
    <cellStyle name="60% - Accent4 20 9" xfId="12382"/>
    <cellStyle name="60% - Accent4 21" xfId="12383"/>
    <cellStyle name="60% - Accent4 21 10" xfId="12384"/>
    <cellStyle name="60% - Accent4 21 11" xfId="12385"/>
    <cellStyle name="60% - Accent4 21 2" xfId="12386"/>
    <cellStyle name="60% - Accent4 21 3" xfId="12387"/>
    <cellStyle name="60% - Accent4 21 4" xfId="12388"/>
    <cellStyle name="60% - Accent4 21 5" xfId="12389"/>
    <cellStyle name="60% - Accent4 21 6" xfId="12390"/>
    <cellStyle name="60% - Accent4 21 7" xfId="12391"/>
    <cellStyle name="60% - Accent4 21 8" xfId="12392"/>
    <cellStyle name="60% - Accent4 21 9" xfId="12393"/>
    <cellStyle name="60% - Accent4 22" xfId="12394"/>
    <cellStyle name="60% - Accent4 22 10" xfId="12395"/>
    <cellStyle name="60% - Accent4 22 11" xfId="12396"/>
    <cellStyle name="60% - Accent4 22 2" xfId="12397"/>
    <cellStyle name="60% - Accent4 22 3" xfId="12398"/>
    <cellStyle name="60% - Accent4 22 4" xfId="12399"/>
    <cellStyle name="60% - Accent4 22 5" xfId="12400"/>
    <cellStyle name="60% - Accent4 22 6" xfId="12401"/>
    <cellStyle name="60% - Accent4 22 7" xfId="12402"/>
    <cellStyle name="60% - Accent4 22 8" xfId="12403"/>
    <cellStyle name="60% - Accent4 22 9" xfId="12404"/>
    <cellStyle name="60% - Accent4 23" xfId="12405"/>
    <cellStyle name="60% - Accent4 23 10" xfId="12406"/>
    <cellStyle name="60% - Accent4 23 11" xfId="12407"/>
    <cellStyle name="60% - Accent4 23 2" xfId="12408"/>
    <cellStyle name="60% - Accent4 23 3" xfId="12409"/>
    <cellStyle name="60% - Accent4 23 4" xfId="12410"/>
    <cellStyle name="60% - Accent4 23 5" xfId="12411"/>
    <cellStyle name="60% - Accent4 23 6" xfId="12412"/>
    <cellStyle name="60% - Accent4 23 7" xfId="12413"/>
    <cellStyle name="60% - Accent4 23 8" xfId="12414"/>
    <cellStyle name="60% - Accent4 23 9" xfId="12415"/>
    <cellStyle name="60% - Accent4 24" xfId="12416"/>
    <cellStyle name="60% - Accent4 24 10" xfId="12417"/>
    <cellStyle name="60% - Accent4 24 11" xfId="12418"/>
    <cellStyle name="60% - Accent4 24 2" xfId="12419"/>
    <cellStyle name="60% - Accent4 24 3" xfId="12420"/>
    <cellStyle name="60% - Accent4 24 4" xfId="12421"/>
    <cellStyle name="60% - Accent4 24 5" xfId="12422"/>
    <cellStyle name="60% - Accent4 24 6" xfId="12423"/>
    <cellStyle name="60% - Accent4 24 7" xfId="12424"/>
    <cellStyle name="60% - Accent4 24 8" xfId="12425"/>
    <cellStyle name="60% - Accent4 24 9" xfId="12426"/>
    <cellStyle name="60% - Accent4 25" xfId="12427"/>
    <cellStyle name="60% - Accent4 25 10" xfId="12428"/>
    <cellStyle name="60% - Accent4 25 11" xfId="12429"/>
    <cellStyle name="60% - Accent4 25 2" xfId="12430"/>
    <cellStyle name="60% - Accent4 25 3" xfId="12431"/>
    <cellStyle name="60% - Accent4 25 4" xfId="12432"/>
    <cellStyle name="60% - Accent4 25 5" xfId="12433"/>
    <cellStyle name="60% - Accent4 25 6" xfId="12434"/>
    <cellStyle name="60% - Accent4 25 7" xfId="12435"/>
    <cellStyle name="60% - Accent4 25 8" xfId="12436"/>
    <cellStyle name="60% - Accent4 25 9" xfId="12437"/>
    <cellStyle name="60% - Accent4 26" xfId="12438"/>
    <cellStyle name="60% - Accent4 26 10" xfId="12439"/>
    <cellStyle name="60% - Accent4 26 11" xfId="12440"/>
    <cellStyle name="60% - Accent4 26 2" xfId="12441"/>
    <cellStyle name="60% - Accent4 26 3" xfId="12442"/>
    <cellStyle name="60% - Accent4 26 4" xfId="12443"/>
    <cellStyle name="60% - Accent4 26 5" xfId="12444"/>
    <cellStyle name="60% - Accent4 26 6" xfId="12445"/>
    <cellStyle name="60% - Accent4 26 7" xfId="12446"/>
    <cellStyle name="60% - Accent4 26 8" xfId="12447"/>
    <cellStyle name="60% - Accent4 26 9" xfId="12448"/>
    <cellStyle name="60% - Accent4 27" xfId="12449"/>
    <cellStyle name="60% - Accent4 27 10" xfId="12450"/>
    <cellStyle name="60% - Accent4 27 11" xfId="12451"/>
    <cellStyle name="60% - Accent4 27 2" xfId="12452"/>
    <cellStyle name="60% - Accent4 27 3" xfId="12453"/>
    <cellStyle name="60% - Accent4 27 4" xfId="12454"/>
    <cellStyle name="60% - Accent4 27 5" xfId="12455"/>
    <cellStyle name="60% - Accent4 27 6" xfId="12456"/>
    <cellStyle name="60% - Accent4 27 7" xfId="12457"/>
    <cellStyle name="60% - Accent4 27 8" xfId="12458"/>
    <cellStyle name="60% - Accent4 27 9" xfId="12459"/>
    <cellStyle name="60% - Accent4 28" xfId="12460"/>
    <cellStyle name="60% - Accent4 28 10" xfId="12461"/>
    <cellStyle name="60% - Accent4 28 11" xfId="12462"/>
    <cellStyle name="60% - Accent4 28 2" xfId="12463"/>
    <cellStyle name="60% - Accent4 28 3" xfId="12464"/>
    <cellStyle name="60% - Accent4 28 4" xfId="12465"/>
    <cellStyle name="60% - Accent4 28 5" xfId="12466"/>
    <cellStyle name="60% - Accent4 28 6" xfId="12467"/>
    <cellStyle name="60% - Accent4 28 7" xfId="12468"/>
    <cellStyle name="60% - Accent4 28 8" xfId="12469"/>
    <cellStyle name="60% - Accent4 28 9" xfId="12470"/>
    <cellStyle name="60% - Accent4 29" xfId="12471"/>
    <cellStyle name="60% - Accent4 29 10" xfId="12472"/>
    <cellStyle name="60% - Accent4 29 11" xfId="12473"/>
    <cellStyle name="60% - Accent4 29 2" xfId="12474"/>
    <cellStyle name="60% - Accent4 29 3" xfId="12475"/>
    <cellStyle name="60% - Accent4 29 4" xfId="12476"/>
    <cellStyle name="60% - Accent4 29 5" xfId="12477"/>
    <cellStyle name="60% - Accent4 29 6" xfId="12478"/>
    <cellStyle name="60% - Accent4 29 7" xfId="12479"/>
    <cellStyle name="60% - Accent4 29 8" xfId="12480"/>
    <cellStyle name="60% - Accent4 29 9" xfId="12481"/>
    <cellStyle name="60% - Accent4 3" xfId="66"/>
    <cellStyle name="60% - Accent4 3 10" xfId="2100"/>
    <cellStyle name="60% - Accent4 3 11" xfId="2099"/>
    <cellStyle name="60% - Accent4 3 12" xfId="2101"/>
    <cellStyle name="60% - Accent4 3 2" xfId="2098"/>
    <cellStyle name="60% - Accent4 3 3" xfId="2097"/>
    <cellStyle name="60% - Accent4 3 4" xfId="2096"/>
    <cellStyle name="60% - Accent4 3 5" xfId="2095"/>
    <cellStyle name="60% - Accent4 3 6" xfId="2094"/>
    <cellStyle name="60% - Accent4 3 7" xfId="2093"/>
    <cellStyle name="60% - Accent4 3 8" xfId="2092"/>
    <cellStyle name="60% - Accent4 3 9" xfId="2091"/>
    <cellStyle name="60% - Accent4 30" xfId="12482"/>
    <cellStyle name="60% - Accent4 30 10" xfId="12483"/>
    <cellStyle name="60% - Accent4 30 11" xfId="12484"/>
    <cellStyle name="60% - Accent4 30 2" xfId="12485"/>
    <cellStyle name="60% - Accent4 30 3" xfId="12486"/>
    <cellStyle name="60% - Accent4 30 4" xfId="12487"/>
    <cellStyle name="60% - Accent4 30 5" xfId="12488"/>
    <cellStyle name="60% - Accent4 30 6" xfId="12489"/>
    <cellStyle name="60% - Accent4 30 7" xfId="12490"/>
    <cellStyle name="60% - Accent4 30 8" xfId="12491"/>
    <cellStyle name="60% - Accent4 30 9" xfId="12492"/>
    <cellStyle name="60% - Accent4 31" xfId="12493"/>
    <cellStyle name="60% - Accent4 31 10" xfId="12494"/>
    <cellStyle name="60% - Accent4 31 11" xfId="12495"/>
    <cellStyle name="60% - Accent4 31 2" xfId="12496"/>
    <cellStyle name="60% - Accent4 31 3" xfId="12497"/>
    <cellStyle name="60% - Accent4 31 4" xfId="12498"/>
    <cellStyle name="60% - Accent4 31 5" xfId="12499"/>
    <cellStyle name="60% - Accent4 31 6" xfId="12500"/>
    <cellStyle name="60% - Accent4 31 7" xfId="12501"/>
    <cellStyle name="60% - Accent4 31 8" xfId="12502"/>
    <cellStyle name="60% - Accent4 31 9" xfId="12503"/>
    <cellStyle name="60% - Accent4 32" xfId="12504"/>
    <cellStyle name="60% - Accent4 32 10" xfId="12505"/>
    <cellStyle name="60% - Accent4 32 11" xfId="12506"/>
    <cellStyle name="60% - Accent4 32 2" xfId="12507"/>
    <cellStyle name="60% - Accent4 32 3" xfId="12508"/>
    <cellStyle name="60% - Accent4 32 4" xfId="12509"/>
    <cellStyle name="60% - Accent4 32 5" xfId="12510"/>
    <cellStyle name="60% - Accent4 32 6" xfId="12511"/>
    <cellStyle name="60% - Accent4 32 7" xfId="12512"/>
    <cellStyle name="60% - Accent4 32 8" xfId="12513"/>
    <cellStyle name="60% - Accent4 32 9" xfId="12514"/>
    <cellStyle name="60% - Accent4 33" xfId="12515"/>
    <cellStyle name="60% - Accent4 33 10" xfId="12516"/>
    <cellStyle name="60% - Accent4 33 11" xfId="12517"/>
    <cellStyle name="60% - Accent4 33 2" xfId="12518"/>
    <cellStyle name="60% - Accent4 33 3" xfId="12519"/>
    <cellStyle name="60% - Accent4 33 4" xfId="12520"/>
    <cellStyle name="60% - Accent4 33 5" xfId="12521"/>
    <cellStyle name="60% - Accent4 33 6" xfId="12522"/>
    <cellStyle name="60% - Accent4 33 7" xfId="12523"/>
    <cellStyle name="60% - Accent4 33 8" xfId="12524"/>
    <cellStyle name="60% - Accent4 33 9" xfId="12525"/>
    <cellStyle name="60% - Accent4 34" xfId="12526"/>
    <cellStyle name="60% - Accent4 34 10" xfId="12527"/>
    <cellStyle name="60% - Accent4 34 11" xfId="12528"/>
    <cellStyle name="60% - Accent4 34 2" xfId="12529"/>
    <cellStyle name="60% - Accent4 34 3" xfId="12530"/>
    <cellStyle name="60% - Accent4 34 4" xfId="12531"/>
    <cellStyle name="60% - Accent4 34 5" xfId="12532"/>
    <cellStyle name="60% - Accent4 34 6" xfId="12533"/>
    <cellStyle name="60% - Accent4 34 7" xfId="12534"/>
    <cellStyle name="60% - Accent4 34 8" xfId="12535"/>
    <cellStyle name="60% - Accent4 34 9" xfId="12536"/>
    <cellStyle name="60% - Accent4 35" xfId="12537"/>
    <cellStyle name="60% - Accent4 35 10" xfId="12538"/>
    <cellStyle name="60% - Accent4 35 11" xfId="12539"/>
    <cellStyle name="60% - Accent4 35 2" xfId="12540"/>
    <cellStyle name="60% - Accent4 35 3" xfId="12541"/>
    <cellStyle name="60% - Accent4 35 4" xfId="12542"/>
    <cellStyle name="60% - Accent4 35 5" xfId="12543"/>
    <cellStyle name="60% - Accent4 35 6" xfId="12544"/>
    <cellStyle name="60% - Accent4 35 7" xfId="12545"/>
    <cellStyle name="60% - Accent4 35 8" xfId="12546"/>
    <cellStyle name="60% - Accent4 35 9" xfId="12547"/>
    <cellStyle name="60% - Accent4 36" xfId="12548"/>
    <cellStyle name="60% - Accent4 36 10" xfId="12549"/>
    <cellStyle name="60% - Accent4 36 11" xfId="12550"/>
    <cellStyle name="60% - Accent4 36 2" xfId="12551"/>
    <cellStyle name="60% - Accent4 36 3" xfId="12552"/>
    <cellStyle name="60% - Accent4 36 4" xfId="12553"/>
    <cellStyle name="60% - Accent4 36 5" xfId="12554"/>
    <cellStyle name="60% - Accent4 36 6" xfId="12555"/>
    <cellStyle name="60% - Accent4 36 7" xfId="12556"/>
    <cellStyle name="60% - Accent4 36 8" xfId="12557"/>
    <cellStyle name="60% - Accent4 36 9" xfId="12558"/>
    <cellStyle name="60% - Accent4 37" xfId="12559"/>
    <cellStyle name="60% - Accent4 37 10" xfId="12560"/>
    <cellStyle name="60% - Accent4 37 11" xfId="12561"/>
    <cellStyle name="60% - Accent4 37 2" xfId="12562"/>
    <cellStyle name="60% - Accent4 37 3" xfId="12563"/>
    <cellStyle name="60% - Accent4 37 4" xfId="12564"/>
    <cellStyle name="60% - Accent4 37 5" xfId="12565"/>
    <cellStyle name="60% - Accent4 37 6" xfId="12566"/>
    <cellStyle name="60% - Accent4 37 7" xfId="12567"/>
    <cellStyle name="60% - Accent4 37 8" xfId="12568"/>
    <cellStyle name="60% - Accent4 37 9" xfId="12569"/>
    <cellStyle name="60% - Accent4 38" xfId="12570"/>
    <cellStyle name="60% - Accent4 38 10" xfId="12571"/>
    <cellStyle name="60% - Accent4 38 11" xfId="12572"/>
    <cellStyle name="60% - Accent4 38 2" xfId="12573"/>
    <cellStyle name="60% - Accent4 38 3" xfId="12574"/>
    <cellStyle name="60% - Accent4 38 4" xfId="12575"/>
    <cellStyle name="60% - Accent4 38 5" xfId="12576"/>
    <cellStyle name="60% - Accent4 38 6" xfId="12577"/>
    <cellStyle name="60% - Accent4 38 7" xfId="12578"/>
    <cellStyle name="60% - Accent4 38 8" xfId="12579"/>
    <cellStyle name="60% - Accent4 38 9" xfId="12580"/>
    <cellStyle name="60% - Accent4 39" xfId="12581"/>
    <cellStyle name="60% - Accent4 39 10" xfId="12582"/>
    <cellStyle name="60% - Accent4 39 11" xfId="12583"/>
    <cellStyle name="60% - Accent4 39 2" xfId="12584"/>
    <cellStyle name="60% - Accent4 39 3" xfId="12585"/>
    <cellStyle name="60% - Accent4 39 4" xfId="12586"/>
    <cellStyle name="60% - Accent4 39 5" xfId="12587"/>
    <cellStyle name="60% - Accent4 39 6" xfId="12588"/>
    <cellStyle name="60% - Accent4 39 7" xfId="12589"/>
    <cellStyle name="60% - Accent4 39 8" xfId="12590"/>
    <cellStyle name="60% - Accent4 39 9" xfId="12591"/>
    <cellStyle name="60% - Accent4 4" xfId="2090"/>
    <cellStyle name="60% - Accent4 4 10" xfId="2089"/>
    <cellStyle name="60% - Accent4 4 11" xfId="2088"/>
    <cellStyle name="60% - Accent4 4 2" xfId="2087"/>
    <cellStyle name="60% - Accent4 4 3" xfId="2086"/>
    <cellStyle name="60% - Accent4 4 4" xfId="2085"/>
    <cellStyle name="60% - Accent4 4 5" xfId="2084"/>
    <cellStyle name="60% - Accent4 4 6" xfId="2083"/>
    <cellStyle name="60% - Accent4 4 7" xfId="2082"/>
    <cellStyle name="60% - Accent4 4 8" xfId="2081"/>
    <cellStyle name="60% - Accent4 4 9" xfId="2080"/>
    <cellStyle name="60% - Accent4 40" xfId="12592"/>
    <cellStyle name="60% - Accent4 40 10" xfId="12593"/>
    <cellStyle name="60% - Accent4 40 2" xfId="12594"/>
    <cellStyle name="60% - Accent4 40 3" xfId="12595"/>
    <cellStyle name="60% - Accent4 40 4" xfId="12596"/>
    <cellStyle name="60% - Accent4 40 5" xfId="12597"/>
    <cellStyle name="60% - Accent4 40 6" xfId="12598"/>
    <cellStyle name="60% - Accent4 40 7" xfId="12599"/>
    <cellStyle name="60% - Accent4 40 8" xfId="12600"/>
    <cellStyle name="60% - Accent4 40 9" xfId="12601"/>
    <cellStyle name="60% - Accent4 41" xfId="12602"/>
    <cellStyle name="60% - Accent4 42" xfId="12603"/>
    <cellStyle name="60% - Accent4 43" xfId="12604"/>
    <cellStyle name="60% - Accent4 44" xfId="12605"/>
    <cellStyle name="60% - Accent4 45" xfId="12606"/>
    <cellStyle name="60% - Accent4 46" xfId="12607"/>
    <cellStyle name="60% - Accent4 47" xfId="12608"/>
    <cellStyle name="60% - Accent4 48" xfId="12609"/>
    <cellStyle name="60% - Accent4 49" xfId="12610"/>
    <cellStyle name="60% - Accent4 5" xfId="2079"/>
    <cellStyle name="60% - Accent4 5 10" xfId="2078"/>
    <cellStyle name="60% - Accent4 5 11" xfId="2077"/>
    <cellStyle name="60% - Accent4 5 2" xfId="2076"/>
    <cellStyle name="60% - Accent4 5 3" xfId="2075"/>
    <cellStyle name="60% - Accent4 5 4" xfId="2074"/>
    <cellStyle name="60% - Accent4 5 5" xfId="2073"/>
    <cellStyle name="60% - Accent4 5 6" xfId="2072"/>
    <cellStyle name="60% - Accent4 5 7" xfId="2071"/>
    <cellStyle name="60% - Accent4 5 8" xfId="2070"/>
    <cellStyle name="60% - Accent4 5 9" xfId="2069"/>
    <cellStyle name="60% - Accent4 50" xfId="64"/>
    <cellStyle name="60% - Accent4 6" xfId="2068"/>
    <cellStyle name="60% - Accent4 6 10" xfId="12611"/>
    <cellStyle name="60% - Accent4 6 11" xfId="12612"/>
    <cellStyle name="60% - Accent4 6 2" xfId="12613"/>
    <cellStyle name="60% - Accent4 6 3" xfId="12614"/>
    <cellStyle name="60% - Accent4 6 4" xfId="12615"/>
    <cellStyle name="60% - Accent4 6 5" xfId="12616"/>
    <cellStyle name="60% - Accent4 6 6" xfId="12617"/>
    <cellStyle name="60% - Accent4 6 7" xfId="12618"/>
    <cellStyle name="60% - Accent4 6 8" xfId="12619"/>
    <cellStyle name="60% - Accent4 6 9" xfId="12620"/>
    <cellStyle name="60% - Accent4 7" xfId="2067"/>
    <cellStyle name="60% - Accent4 7 10" xfId="12621"/>
    <cellStyle name="60% - Accent4 7 11" xfId="12622"/>
    <cellStyle name="60% - Accent4 7 2" xfId="12623"/>
    <cellStyle name="60% - Accent4 7 3" xfId="12624"/>
    <cellStyle name="60% - Accent4 7 4" xfId="12625"/>
    <cellStyle name="60% - Accent4 7 5" xfId="12626"/>
    <cellStyle name="60% - Accent4 7 6" xfId="12627"/>
    <cellStyle name="60% - Accent4 7 7" xfId="12628"/>
    <cellStyle name="60% - Accent4 7 8" xfId="12629"/>
    <cellStyle name="60% - Accent4 7 9" xfId="12630"/>
    <cellStyle name="60% - Accent4 8" xfId="2066"/>
    <cellStyle name="60% - Accent4 8 10" xfId="12631"/>
    <cellStyle name="60% - Accent4 8 11" xfId="12632"/>
    <cellStyle name="60% - Accent4 8 2" xfId="12633"/>
    <cellStyle name="60% - Accent4 8 3" xfId="12634"/>
    <cellStyle name="60% - Accent4 8 4" xfId="12635"/>
    <cellStyle name="60% - Accent4 8 5" xfId="12636"/>
    <cellStyle name="60% - Accent4 8 6" xfId="12637"/>
    <cellStyle name="60% - Accent4 8 7" xfId="12638"/>
    <cellStyle name="60% - Accent4 8 8" xfId="12639"/>
    <cellStyle name="60% - Accent4 8 9" xfId="12640"/>
    <cellStyle name="60% - Accent4 9" xfId="2065"/>
    <cellStyle name="60% - Accent4 9 10" xfId="12641"/>
    <cellStyle name="60% - Accent4 9 11" xfId="12642"/>
    <cellStyle name="60% - Accent4 9 2" xfId="12643"/>
    <cellStyle name="60% - Accent4 9 3" xfId="12644"/>
    <cellStyle name="60% - Accent4 9 4" xfId="12645"/>
    <cellStyle name="60% - Accent4 9 5" xfId="12646"/>
    <cellStyle name="60% - Accent4 9 6" xfId="12647"/>
    <cellStyle name="60% - Accent4 9 7" xfId="12648"/>
    <cellStyle name="60% - Accent4 9 8" xfId="12649"/>
    <cellStyle name="60% - Accent4 9 9" xfId="12650"/>
    <cellStyle name="60% - Accent5 10" xfId="2064"/>
    <cellStyle name="60% - Accent5 10 10" xfId="12651"/>
    <cellStyle name="60% - Accent5 10 11" xfId="12652"/>
    <cellStyle name="60% - Accent5 10 2" xfId="12653"/>
    <cellStyle name="60% - Accent5 10 3" xfId="12654"/>
    <cellStyle name="60% - Accent5 10 4" xfId="12655"/>
    <cellStyle name="60% - Accent5 10 5" xfId="12656"/>
    <cellStyle name="60% - Accent5 10 6" xfId="12657"/>
    <cellStyle name="60% - Accent5 10 7" xfId="12658"/>
    <cellStyle name="60% - Accent5 10 8" xfId="12659"/>
    <cellStyle name="60% - Accent5 10 9" xfId="12660"/>
    <cellStyle name="60% - Accent5 11" xfId="2063"/>
    <cellStyle name="60% - Accent5 11 10" xfId="12661"/>
    <cellStyle name="60% - Accent5 11 11" xfId="12662"/>
    <cellStyle name="60% - Accent5 11 2" xfId="12663"/>
    <cellStyle name="60% - Accent5 11 3" xfId="12664"/>
    <cellStyle name="60% - Accent5 11 4" xfId="12665"/>
    <cellStyle name="60% - Accent5 11 5" xfId="12666"/>
    <cellStyle name="60% - Accent5 11 6" xfId="12667"/>
    <cellStyle name="60% - Accent5 11 7" xfId="12668"/>
    <cellStyle name="60% - Accent5 11 8" xfId="12669"/>
    <cellStyle name="60% - Accent5 11 9" xfId="12670"/>
    <cellStyle name="60% - Accent5 12" xfId="2062"/>
    <cellStyle name="60% - Accent5 12 10" xfId="12671"/>
    <cellStyle name="60% - Accent5 12 11" xfId="12672"/>
    <cellStyle name="60% - Accent5 12 2" xfId="12673"/>
    <cellStyle name="60% - Accent5 12 3" xfId="12674"/>
    <cellStyle name="60% - Accent5 12 4" xfId="12675"/>
    <cellStyle name="60% - Accent5 12 5" xfId="12676"/>
    <cellStyle name="60% - Accent5 12 6" xfId="12677"/>
    <cellStyle name="60% - Accent5 12 7" xfId="12678"/>
    <cellStyle name="60% - Accent5 12 8" xfId="12679"/>
    <cellStyle name="60% - Accent5 12 9" xfId="12680"/>
    <cellStyle name="60% - Accent5 13" xfId="2061"/>
    <cellStyle name="60% - Accent5 13 10" xfId="12681"/>
    <cellStyle name="60% - Accent5 13 11" xfId="12682"/>
    <cellStyle name="60% - Accent5 13 2" xfId="12683"/>
    <cellStyle name="60% - Accent5 13 3" xfId="12684"/>
    <cellStyle name="60% - Accent5 13 4" xfId="12685"/>
    <cellStyle name="60% - Accent5 13 5" xfId="12686"/>
    <cellStyle name="60% - Accent5 13 6" xfId="12687"/>
    <cellStyle name="60% - Accent5 13 7" xfId="12688"/>
    <cellStyle name="60% - Accent5 13 8" xfId="12689"/>
    <cellStyle name="60% - Accent5 13 9" xfId="12690"/>
    <cellStyle name="60% - Accent5 14" xfId="2060"/>
    <cellStyle name="60% - Accent5 14 10" xfId="12691"/>
    <cellStyle name="60% - Accent5 14 11" xfId="12692"/>
    <cellStyle name="60% - Accent5 14 2" xfId="12693"/>
    <cellStyle name="60% - Accent5 14 3" xfId="12694"/>
    <cellStyle name="60% - Accent5 14 4" xfId="12695"/>
    <cellStyle name="60% - Accent5 14 5" xfId="12696"/>
    <cellStyle name="60% - Accent5 14 6" xfId="12697"/>
    <cellStyle name="60% - Accent5 14 7" xfId="12698"/>
    <cellStyle name="60% - Accent5 14 8" xfId="12699"/>
    <cellStyle name="60% - Accent5 14 9" xfId="12700"/>
    <cellStyle name="60% - Accent5 15" xfId="2059"/>
    <cellStyle name="60% - Accent5 15 10" xfId="12701"/>
    <cellStyle name="60% - Accent5 15 11" xfId="12702"/>
    <cellStyle name="60% - Accent5 15 2" xfId="12703"/>
    <cellStyle name="60% - Accent5 15 3" xfId="12704"/>
    <cellStyle name="60% - Accent5 15 4" xfId="12705"/>
    <cellStyle name="60% - Accent5 15 5" xfId="12706"/>
    <cellStyle name="60% - Accent5 15 6" xfId="12707"/>
    <cellStyle name="60% - Accent5 15 7" xfId="12708"/>
    <cellStyle name="60% - Accent5 15 8" xfId="12709"/>
    <cellStyle name="60% - Accent5 15 9" xfId="12710"/>
    <cellStyle name="60% - Accent5 16" xfId="12711"/>
    <cellStyle name="60% - Accent5 16 10" xfId="12712"/>
    <cellStyle name="60% - Accent5 16 11" xfId="12713"/>
    <cellStyle name="60% - Accent5 16 2" xfId="12714"/>
    <cellStyle name="60% - Accent5 16 3" xfId="12715"/>
    <cellStyle name="60% - Accent5 16 4" xfId="12716"/>
    <cellStyle name="60% - Accent5 16 5" xfId="12717"/>
    <cellStyle name="60% - Accent5 16 6" xfId="12718"/>
    <cellStyle name="60% - Accent5 16 7" xfId="12719"/>
    <cellStyle name="60% - Accent5 16 8" xfId="12720"/>
    <cellStyle name="60% - Accent5 16 9" xfId="12721"/>
    <cellStyle name="60% - Accent5 17" xfId="12722"/>
    <cellStyle name="60% - Accent5 17 10" xfId="12723"/>
    <cellStyle name="60% - Accent5 17 11" xfId="12724"/>
    <cellStyle name="60% - Accent5 17 2" xfId="12725"/>
    <cellStyle name="60% - Accent5 17 3" xfId="12726"/>
    <cellStyle name="60% - Accent5 17 4" xfId="12727"/>
    <cellStyle name="60% - Accent5 17 5" xfId="12728"/>
    <cellStyle name="60% - Accent5 17 6" xfId="12729"/>
    <cellStyle name="60% - Accent5 17 7" xfId="12730"/>
    <cellStyle name="60% - Accent5 17 8" xfId="12731"/>
    <cellStyle name="60% - Accent5 17 9" xfId="12732"/>
    <cellStyle name="60% - Accent5 18" xfId="12733"/>
    <cellStyle name="60% - Accent5 18 10" xfId="12734"/>
    <cellStyle name="60% - Accent5 18 11" xfId="12735"/>
    <cellStyle name="60% - Accent5 18 2" xfId="12736"/>
    <cellStyle name="60% - Accent5 18 3" xfId="12737"/>
    <cellStyle name="60% - Accent5 18 4" xfId="12738"/>
    <cellStyle name="60% - Accent5 18 5" xfId="12739"/>
    <cellStyle name="60% - Accent5 18 6" xfId="12740"/>
    <cellStyle name="60% - Accent5 18 7" xfId="12741"/>
    <cellStyle name="60% - Accent5 18 8" xfId="12742"/>
    <cellStyle name="60% - Accent5 18 9" xfId="12743"/>
    <cellStyle name="60% - Accent5 19" xfId="12744"/>
    <cellStyle name="60% - Accent5 19 10" xfId="12745"/>
    <cellStyle name="60% - Accent5 19 11" xfId="12746"/>
    <cellStyle name="60% - Accent5 19 2" xfId="12747"/>
    <cellStyle name="60% - Accent5 19 3" xfId="12748"/>
    <cellStyle name="60% - Accent5 19 4" xfId="12749"/>
    <cellStyle name="60% - Accent5 19 5" xfId="12750"/>
    <cellStyle name="60% - Accent5 19 6" xfId="12751"/>
    <cellStyle name="60% - Accent5 19 7" xfId="12752"/>
    <cellStyle name="60% - Accent5 19 8" xfId="12753"/>
    <cellStyle name="60% - Accent5 19 9" xfId="12754"/>
    <cellStyle name="60% - Accent5 2" xfId="68"/>
    <cellStyle name="60% - Accent5 2 10" xfId="2057"/>
    <cellStyle name="60% - Accent5 2 11" xfId="2056"/>
    <cellStyle name="60% - Accent5 2 12" xfId="2058"/>
    <cellStyle name="60% - Accent5 2 2" xfId="482"/>
    <cellStyle name="60% - Accent5 2 2 2" xfId="2055"/>
    <cellStyle name="60% - Accent5 2 3" xfId="2054"/>
    <cellStyle name="60% - Accent5 2 4" xfId="2053"/>
    <cellStyle name="60% - Accent5 2 5" xfId="2052"/>
    <cellStyle name="60% - Accent5 2 6" xfId="2051"/>
    <cellStyle name="60% - Accent5 2 7" xfId="2050"/>
    <cellStyle name="60% - Accent5 2 8" xfId="2049"/>
    <cellStyle name="60% - Accent5 2 9" xfId="2048"/>
    <cellStyle name="60% - Accent5 20" xfId="12755"/>
    <cellStyle name="60% - Accent5 20 10" xfId="12756"/>
    <cellStyle name="60% - Accent5 20 11" xfId="12757"/>
    <cellStyle name="60% - Accent5 20 2" xfId="12758"/>
    <cellStyle name="60% - Accent5 20 3" xfId="12759"/>
    <cellStyle name="60% - Accent5 20 4" xfId="12760"/>
    <cellStyle name="60% - Accent5 20 5" xfId="12761"/>
    <cellStyle name="60% - Accent5 20 6" xfId="12762"/>
    <cellStyle name="60% - Accent5 20 7" xfId="12763"/>
    <cellStyle name="60% - Accent5 20 8" xfId="12764"/>
    <cellStyle name="60% - Accent5 20 9" xfId="12765"/>
    <cellStyle name="60% - Accent5 21" xfId="12766"/>
    <cellStyle name="60% - Accent5 21 10" xfId="12767"/>
    <cellStyle name="60% - Accent5 21 11" xfId="12768"/>
    <cellStyle name="60% - Accent5 21 2" xfId="12769"/>
    <cellStyle name="60% - Accent5 21 3" xfId="12770"/>
    <cellStyle name="60% - Accent5 21 4" xfId="12771"/>
    <cellStyle name="60% - Accent5 21 5" xfId="12772"/>
    <cellStyle name="60% - Accent5 21 6" xfId="12773"/>
    <cellStyle name="60% - Accent5 21 7" xfId="12774"/>
    <cellStyle name="60% - Accent5 21 8" xfId="12775"/>
    <cellStyle name="60% - Accent5 21 9" xfId="12776"/>
    <cellStyle name="60% - Accent5 22" xfId="12777"/>
    <cellStyle name="60% - Accent5 22 10" xfId="12778"/>
    <cellStyle name="60% - Accent5 22 11" xfId="12779"/>
    <cellStyle name="60% - Accent5 22 2" xfId="12780"/>
    <cellStyle name="60% - Accent5 22 3" xfId="12781"/>
    <cellStyle name="60% - Accent5 22 4" xfId="12782"/>
    <cellStyle name="60% - Accent5 22 5" xfId="12783"/>
    <cellStyle name="60% - Accent5 22 6" xfId="12784"/>
    <cellStyle name="60% - Accent5 22 7" xfId="12785"/>
    <cellStyle name="60% - Accent5 22 8" xfId="12786"/>
    <cellStyle name="60% - Accent5 22 9" xfId="12787"/>
    <cellStyle name="60% - Accent5 23" xfId="12788"/>
    <cellStyle name="60% - Accent5 23 10" xfId="12789"/>
    <cellStyle name="60% - Accent5 23 11" xfId="12790"/>
    <cellStyle name="60% - Accent5 23 2" xfId="12791"/>
    <cellStyle name="60% - Accent5 23 3" xfId="12792"/>
    <cellStyle name="60% - Accent5 23 4" xfId="12793"/>
    <cellStyle name="60% - Accent5 23 5" xfId="12794"/>
    <cellStyle name="60% - Accent5 23 6" xfId="12795"/>
    <cellStyle name="60% - Accent5 23 7" xfId="12796"/>
    <cellStyle name="60% - Accent5 23 8" xfId="12797"/>
    <cellStyle name="60% - Accent5 23 9" xfId="12798"/>
    <cellStyle name="60% - Accent5 24" xfId="12799"/>
    <cellStyle name="60% - Accent5 24 10" xfId="12800"/>
    <cellStyle name="60% - Accent5 24 11" xfId="12801"/>
    <cellStyle name="60% - Accent5 24 2" xfId="12802"/>
    <cellStyle name="60% - Accent5 24 3" xfId="12803"/>
    <cellStyle name="60% - Accent5 24 4" xfId="12804"/>
    <cellStyle name="60% - Accent5 24 5" xfId="12805"/>
    <cellStyle name="60% - Accent5 24 6" xfId="12806"/>
    <cellStyle name="60% - Accent5 24 7" xfId="12807"/>
    <cellStyle name="60% - Accent5 24 8" xfId="12808"/>
    <cellStyle name="60% - Accent5 24 9" xfId="12809"/>
    <cellStyle name="60% - Accent5 25" xfId="12810"/>
    <cellStyle name="60% - Accent5 25 10" xfId="12811"/>
    <cellStyle name="60% - Accent5 25 11" xfId="12812"/>
    <cellStyle name="60% - Accent5 25 2" xfId="12813"/>
    <cellStyle name="60% - Accent5 25 3" xfId="12814"/>
    <cellStyle name="60% - Accent5 25 4" xfId="12815"/>
    <cellStyle name="60% - Accent5 25 5" xfId="12816"/>
    <cellStyle name="60% - Accent5 25 6" xfId="12817"/>
    <cellStyle name="60% - Accent5 25 7" xfId="12818"/>
    <cellStyle name="60% - Accent5 25 8" xfId="12819"/>
    <cellStyle name="60% - Accent5 25 9" xfId="12820"/>
    <cellStyle name="60% - Accent5 26" xfId="12821"/>
    <cellStyle name="60% - Accent5 26 10" xfId="12822"/>
    <cellStyle name="60% - Accent5 26 11" xfId="12823"/>
    <cellStyle name="60% - Accent5 26 2" xfId="12824"/>
    <cellStyle name="60% - Accent5 26 3" xfId="12825"/>
    <cellStyle name="60% - Accent5 26 4" xfId="12826"/>
    <cellStyle name="60% - Accent5 26 5" xfId="12827"/>
    <cellStyle name="60% - Accent5 26 6" xfId="12828"/>
    <cellStyle name="60% - Accent5 26 7" xfId="12829"/>
    <cellStyle name="60% - Accent5 26 8" xfId="12830"/>
    <cellStyle name="60% - Accent5 26 9" xfId="12831"/>
    <cellStyle name="60% - Accent5 27" xfId="12832"/>
    <cellStyle name="60% - Accent5 27 10" xfId="12833"/>
    <cellStyle name="60% - Accent5 27 11" xfId="12834"/>
    <cellStyle name="60% - Accent5 27 2" xfId="12835"/>
    <cellStyle name="60% - Accent5 27 3" xfId="12836"/>
    <cellStyle name="60% - Accent5 27 4" xfId="12837"/>
    <cellStyle name="60% - Accent5 27 5" xfId="12838"/>
    <cellStyle name="60% - Accent5 27 6" xfId="12839"/>
    <cellStyle name="60% - Accent5 27 7" xfId="12840"/>
    <cellStyle name="60% - Accent5 27 8" xfId="12841"/>
    <cellStyle name="60% - Accent5 27 9" xfId="12842"/>
    <cellStyle name="60% - Accent5 28" xfId="12843"/>
    <cellStyle name="60% - Accent5 28 10" xfId="12844"/>
    <cellStyle name="60% - Accent5 28 11" xfId="12845"/>
    <cellStyle name="60% - Accent5 28 2" xfId="12846"/>
    <cellStyle name="60% - Accent5 28 3" xfId="12847"/>
    <cellStyle name="60% - Accent5 28 4" xfId="12848"/>
    <cellStyle name="60% - Accent5 28 5" xfId="12849"/>
    <cellStyle name="60% - Accent5 28 6" xfId="12850"/>
    <cellStyle name="60% - Accent5 28 7" xfId="12851"/>
    <cellStyle name="60% - Accent5 28 8" xfId="12852"/>
    <cellStyle name="60% - Accent5 28 9" xfId="12853"/>
    <cellStyle name="60% - Accent5 29" xfId="12854"/>
    <cellStyle name="60% - Accent5 29 10" xfId="12855"/>
    <cellStyle name="60% - Accent5 29 11" xfId="12856"/>
    <cellStyle name="60% - Accent5 29 2" xfId="12857"/>
    <cellStyle name="60% - Accent5 29 3" xfId="12858"/>
    <cellStyle name="60% - Accent5 29 4" xfId="12859"/>
    <cellStyle name="60% - Accent5 29 5" xfId="12860"/>
    <cellStyle name="60% - Accent5 29 6" xfId="12861"/>
    <cellStyle name="60% - Accent5 29 7" xfId="12862"/>
    <cellStyle name="60% - Accent5 29 8" xfId="12863"/>
    <cellStyle name="60% - Accent5 29 9" xfId="12864"/>
    <cellStyle name="60% - Accent5 3" xfId="69"/>
    <cellStyle name="60% - Accent5 3 10" xfId="2046"/>
    <cellStyle name="60% - Accent5 3 11" xfId="2045"/>
    <cellStyle name="60% - Accent5 3 12" xfId="2047"/>
    <cellStyle name="60% - Accent5 3 2" xfId="2044"/>
    <cellStyle name="60% - Accent5 3 3" xfId="2043"/>
    <cellStyle name="60% - Accent5 3 4" xfId="2042"/>
    <cellStyle name="60% - Accent5 3 5" xfId="2041"/>
    <cellStyle name="60% - Accent5 3 6" xfId="2040"/>
    <cellStyle name="60% - Accent5 3 7" xfId="2039"/>
    <cellStyle name="60% - Accent5 3 8" xfId="2038"/>
    <cellStyle name="60% - Accent5 3 9" xfId="2037"/>
    <cellStyle name="60% - Accent5 30" xfId="12865"/>
    <cellStyle name="60% - Accent5 30 10" xfId="12866"/>
    <cellStyle name="60% - Accent5 30 11" xfId="12867"/>
    <cellStyle name="60% - Accent5 30 2" xfId="12868"/>
    <cellStyle name="60% - Accent5 30 3" xfId="12869"/>
    <cellStyle name="60% - Accent5 30 4" xfId="12870"/>
    <cellStyle name="60% - Accent5 30 5" xfId="12871"/>
    <cellStyle name="60% - Accent5 30 6" xfId="12872"/>
    <cellStyle name="60% - Accent5 30 7" xfId="12873"/>
    <cellStyle name="60% - Accent5 30 8" xfId="12874"/>
    <cellStyle name="60% - Accent5 30 9" xfId="12875"/>
    <cellStyle name="60% - Accent5 31" xfId="12876"/>
    <cellStyle name="60% - Accent5 31 10" xfId="12877"/>
    <cellStyle name="60% - Accent5 31 11" xfId="12878"/>
    <cellStyle name="60% - Accent5 31 2" xfId="12879"/>
    <cellStyle name="60% - Accent5 31 3" xfId="12880"/>
    <cellStyle name="60% - Accent5 31 4" xfId="12881"/>
    <cellStyle name="60% - Accent5 31 5" xfId="12882"/>
    <cellStyle name="60% - Accent5 31 6" xfId="12883"/>
    <cellStyle name="60% - Accent5 31 7" xfId="12884"/>
    <cellStyle name="60% - Accent5 31 8" xfId="12885"/>
    <cellStyle name="60% - Accent5 31 9" xfId="12886"/>
    <cellStyle name="60% - Accent5 32" xfId="12887"/>
    <cellStyle name="60% - Accent5 32 10" xfId="12888"/>
    <cellStyle name="60% - Accent5 32 11" xfId="12889"/>
    <cellStyle name="60% - Accent5 32 2" xfId="12890"/>
    <cellStyle name="60% - Accent5 32 3" xfId="12891"/>
    <cellStyle name="60% - Accent5 32 4" xfId="12892"/>
    <cellStyle name="60% - Accent5 32 5" xfId="12893"/>
    <cellStyle name="60% - Accent5 32 6" xfId="12894"/>
    <cellStyle name="60% - Accent5 32 7" xfId="12895"/>
    <cellStyle name="60% - Accent5 32 8" xfId="12896"/>
    <cellStyle name="60% - Accent5 32 9" xfId="12897"/>
    <cellStyle name="60% - Accent5 33" xfId="12898"/>
    <cellStyle name="60% - Accent5 33 10" xfId="12899"/>
    <cellStyle name="60% - Accent5 33 11" xfId="12900"/>
    <cellStyle name="60% - Accent5 33 2" xfId="12901"/>
    <cellStyle name="60% - Accent5 33 3" xfId="12902"/>
    <cellStyle name="60% - Accent5 33 4" xfId="12903"/>
    <cellStyle name="60% - Accent5 33 5" xfId="12904"/>
    <cellStyle name="60% - Accent5 33 6" xfId="12905"/>
    <cellStyle name="60% - Accent5 33 7" xfId="12906"/>
    <cellStyle name="60% - Accent5 33 8" xfId="12907"/>
    <cellStyle name="60% - Accent5 33 9" xfId="12908"/>
    <cellStyle name="60% - Accent5 34" xfId="12909"/>
    <cellStyle name="60% - Accent5 34 10" xfId="12910"/>
    <cellStyle name="60% - Accent5 34 11" xfId="12911"/>
    <cellStyle name="60% - Accent5 34 2" xfId="12912"/>
    <cellStyle name="60% - Accent5 34 3" xfId="12913"/>
    <cellStyle name="60% - Accent5 34 4" xfId="12914"/>
    <cellStyle name="60% - Accent5 34 5" xfId="12915"/>
    <cellStyle name="60% - Accent5 34 6" xfId="12916"/>
    <cellStyle name="60% - Accent5 34 7" xfId="12917"/>
    <cellStyle name="60% - Accent5 34 8" xfId="12918"/>
    <cellStyle name="60% - Accent5 34 9" xfId="12919"/>
    <cellStyle name="60% - Accent5 35" xfId="12920"/>
    <cellStyle name="60% - Accent5 35 10" xfId="12921"/>
    <cellStyle name="60% - Accent5 35 11" xfId="12922"/>
    <cellStyle name="60% - Accent5 35 2" xfId="12923"/>
    <cellStyle name="60% - Accent5 35 3" xfId="12924"/>
    <cellStyle name="60% - Accent5 35 4" xfId="12925"/>
    <cellStyle name="60% - Accent5 35 5" xfId="12926"/>
    <cellStyle name="60% - Accent5 35 6" xfId="12927"/>
    <cellStyle name="60% - Accent5 35 7" xfId="12928"/>
    <cellStyle name="60% - Accent5 35 8" xfId="12929"/>
    <cellStyle name="60% - Accent5 35 9" xfId="12930"/>
    <cellStyle name="60% - Accent5 36" xfId="12931"/>
    <cellStyle name="60% - Accent5 36 10" xfId="12932"/>
    <cellStyle name="60% - Accent5 36 11" xfId="12933"/>
    <cellStyle name="60% - Accent5 36 2" xfId="12934"/>
    <cellStyle name="60% - Accent5 36 3" xfId="12935"/>
    <cellStyle name="60% - Accent5 36 4" xfId="12936"/>
    <cellStyle name="60% - Accent5 36 5" xfId="12937"/>
    <cellStyle name="60% - Accent5 36 6" xfId="12938"/>
    <cellStyle name="60% - Accent5 36 7" xfId="12939"/>
    <cellStyle name="60% - Accent5 36 8" xfId="12940"/>
    <cellStyle name="60% - Accent5 36 9" xfId="12941"/>
    <cellStyle name="60% - Accent5 37" xfId="12942"/>
    <cellStyle name="60% - Accent5 37 10" xfId="12943"/>
    <cellStyle name="60% - Accent5 37 11" xfId="12944"/>
    <cellStyle name="60% - Accent5 37 2" xfId="12945"/>
    <cellStyle name="60% - Accent5 37 3" xfId="12946"/>
    <cellStyle name="60% - Accent5 37 4" xfId="12947"/>
    <cellStyle name="60% - Accent5 37 5" xfId="12948"/>
    <cellStyle name="60% - Accent5 37 6" xfId="12949"/>
    <cellStyle name="60% - Accent5 37 7" xfId="12950"/>
    <cellStyle name="60% - Accent5 37 8" xfId="12951"/>
    <cellStyle name="60% - Accent5 37 9" xfId="12952"/>
    <cellStyle name="60% - Accent5 38" xfId="12953"/>
    <cellStyle name="60% - Accent5 38 10" xfId="12954"/>
    <cellStyle name="60% - Accent5 38 11" xfId="12955"/>
    <cellStyle name="60% - Accent5 38 2" xfId="12956"/>
    <cellStyle name="60% - Accent5 38 3" xfId="12957"/>
    <cellStyle name="60% - Accent5 38 4" xfId="12958"/>
    <cellStyle name="60% - Accent5 38 5" xfId="12959"/>
    <cellStyle name="60% - Accent5 38 6" xfId="12960"/>
    <cellStyle name="60% - Accent5 38 7" xfId="12961"/>
    <cellStyle name="60% - Accent5 38 8" xfId="12962"/>
    <cellStyle name="60% - Accent5 38 9" xfId="12963"/>
    <cellStyle name="60% - Accent5 39" xfId="12964"/>
    <cellStyle name="60% - Accent5 39 10" xfId="12965"/>
    <cellStyle name="60% - Accent5 39 11" xfId="12966"/>
    <cellStyle name="60% - Accent5 39 2" xfId="12967"/>
    <cellStyle name="60% - Accent5 39 3" xfId="12968"/>
    <cellStyle name="60% - Accent5 39 4" xfId="12969"/>
    <cellStyle name="60% - Accent5 39 5" xfId="12970"/>
    <cellStyle name="60% - Accent5 39 6" xfId="12971"/>
    <cellStyle name="60% - Accent5 39 7" xfId="12972"/>
    <cellStyle name="60% - Accent5 39 8" xfId="12973"/>
    <cellStyle name="60% - Accent5 39 9" xfId="12974"/>
    <cellStyle name="60% - Accent5 4" xfId="2036"/>
    <cellStyle name="60% - Accent5 4 10" xfId="2035"/>
    <cellStyle name="60% - Accent5 4 11" xfId="2034"/>
    <cellStyle name="60% - Accent5 4 2" xfId="2033"/>
    <cellStyle name="60% - Accent5 4 3" xfId="2032"/>
    <cellStyle name="60% - Accent5 4 4" xfId="2031"/>
    <cellStyle name="60% - Accent5 4 5" xfId="2030"/>
    <cellStyle name="60% - Accent5 4 6" xfId="2029"/>
    <cellStyle name="60% - Accent5 4 7" xfId="2028"/>
    <cellStyle name="60% - Accent5 4 8" xfId="2027"/>
    <cellStyle name="60% - Accent5 4 9" xfId="2026"/>
    <cellStyle name="60% - Accent5 40" xfId="12975"/>
    <cellStyle name="60% - Accent5 40 10" xfId="12976"/>
    <cellStyle name="60% - Accent5 40 2" xfId="12977"/>
    <cellStyle name="60% - Accent5 40 3" xfId="12978"/>
    <cellStyle name="60% - Accent5 40 4" xfId="12979"/>
    <cellStyle name="60% - Accent5 40 5" xfId="12980"/>
    <cellStyle name="60% - Accent5 40 6" xfId="12981"/>
    <cellStyle name="60% - Accent5 40 7" xfId="12982"/>
    <cellStyle name="60% - Accent5 40 8" xfId="12983"/>
    <cellStyle name="60% - Accent5 40 9" xfId="12984"/>
    <cellStyle name="60% - Accent5 41" xfId="12985"/>
    <cellStyle name="60% - Accent5 42" xfId="12986"/>
    <cellStyle name="60% - Accent5 43" xfId="12987"/>
    <cellStyle name="60% - Accent5 44" xfId="12988"/>
    <cellStyle name="60% - Accent5 45" xfId="12989"/>
    <cellStyle name="60% - Accent5 46" xfId="12990"/>
    <cellStyle name="60% - Accent5 47" xfId="12991"/>
    <cellStyle name="60% - Accent5 48" xfId="12992"/>
    <cellStyle name="60% - Accent5 49" xfId="12993"/>
    <cellStyle name="60% - Accent5 5" xfId="2025"/>
    <cellStyle name="60% - Accent5 5 10" xfId="2024"/>
    <cellStyle name="60% - Accent5 5 11" xfId="2023"/>
    <cellStyle name="60% - Accent5 5 2" xfId="2022"/>
    <cellStyle name="60% - Accent5 5 3" xfId="2021"/>
    <cellStyle name="60% - Accent5 5 4" xfId="2020"/>
    <cellStyle name="60% - Accent5 5 5" xfId="2019"/>
    <cellStyle name="60% - Accent5 5 6" xfId="2018"/>
    <cellStyle name="60% - Accent5 5 7" xfId="2017"/>
    <cellStyle name="60% - Accent5 5 8" xfId="2016"/>
    <cellStyle name="60% - Accent5 5 9" xfId="2015"/>
    <cellStyle name="60% - Accent5 50" xfId="67"/>
    <cellStyle name="60% - Accent5 6" xfId="2014"/>
    <cellStyle name="60% - Accent5 6 10" xfId="12994"/>
    <cellStyle name="60% - Accent5 6 11" xfId="12995"/>
    <cellStyle name="60% - Accent5 6 2" xfId="12996"/>
    <cellStyle name="60% - Accent5 6 3" xfId="12997"/>
    <cellStyle name="60% - Accent5 6 4" xfId="12998"/>
    <cellStyle name="60% - Accent5 6 5" xfId="12999"/>
    <cellStyle name="60% - Accent5 6 6" xfId="13000"/>
    <cellStyle name="60% - Accent5 6 7" xfId="13001"/>
    <cellStyle name="60% - Accent5 6 8" xfId="13002"/>
    <cellStyle name="60% - Accent5 6 9" xfId="13003"/>
    <cellStyle name="60% - Accent5 7" xfId="2013"/>
    <cellStyle name="60% - Accent5 7 10" xfId="13004"/>
    <cellStyle name="60% - Accent5 7 11" xfId="13005"/>
    <cellStyle name="60% - Accent5 7 2" xfId="13006"/>
    <cellStyle name="60% - Accent5 7 3" xfId="13007"/>
    <cellStyle name="60% - Accent5 7 4" xfId="13008"/>
    <cellStyle name="60% - Accent5 7 5" xfId="13009"/>
    <cellStyle name="60% - Accent5 7 6" xfId="13010"/>
    <cellStyle name="60% - Accent5 7 7" xfId="13011"/>
    <cellStyle name="60% - Accent5 7 8" xfId="13012"/>
    <cellStyle name="60% - Accent5 7 9" xfId="13013"/>
    <cellStyle name="60% - Accent5 8" xfId="2012"/>
    <cellStyle name="60% - Accent5 8 10" xfId="13014"/>
    <cellStyle name="60% - Accent5 8 11" xfId="13015"/>
    <cellStyle name="60% - Accent5 8 2" xfId="13016"/>
    <cellStyle name="60% - Accent5 8 3" xfId="13017"/>
    <cellStyle name="60% - Accent5 8 4" xfId="13018"/>
    <cellStyle name="60% - Accent5 8 5" xfId="13019"/>
    <cellStyle name="60% - Accent5 8 6" xfId="13020"/>
    <cellStyle name="60% - Accent5 8 7" xfId="13021"/>
    <cellStyle name="60% - Accent5 8 8" xfId="13022"/>
    <cellStyle name="60% - Accent5 8 9" xfId="13023"/>
    <cellStyle name="60% - Accent5 9" xfId="2011"/>
    <cellStyle name="60% - Accent5 9 10" xfId="13024"/>
    <cellStyle name="60% - Accent5 9 11" xfId="13025"/>
    <cellStyle name="60% - Accent5 9 2" xfId="13026"/>
    <cellStyle name="60% - Accent5 9 3" xfId="13027"/>
    <cellStyle name="60% - Accent5 9 4" xfId="13028"/>
    <cellStyle name="60% - Accent5 9 5" xfId="13029"/>
    <cellStyle name="60% - Accent5 9 6" xfId="13030"/>
    <cellStyle name="60% - Accent5 9 7" xfId="13031"/>
    <cellStyle name="60% - Accent5 9 8" xfId="13032"/>
    <cellStyle name="60% - Accent5 9 9" xfId="13033"/>
    <cellStyle name="60% - Accent6 10" xfId="2010"/>
    <cellStyle name="60% - Accent6 10 10" xfId="13034"/>
    <cellStyle name="60% - Accent6 10 11" xfId="13035"/>
    <cellStyle name="60% - Accent6 10 2" xfId="13036"/>
    <cellStyle name="60% - Accent6 10 3" xfId="13037"/>
    <cellStyle name="60% - Accent6 10 4" xfId="13038"/>
    <cellStyle name="60% - Accent6 10 5" xfId="13039"/>
    <cellStyle name="60% - Accent6 10 6" xfId="13040"/>
    <cellStyle name="60% - Accent6 10 7" xfId="13041"/>
    <cellStyle name="60% - Accent6 10 8" xfId="13042"/>
    <cellStyle name="60% - Accent6 10 9" xfId="13043"/>
    <cellStyle name="60% - Accent6 11" xfId="2009"/>
    <cellStyle name="60% - Accent6 11 10" xfId="13044"/>
    <cellStyle name="60% - Accent6 11 11" xfId="13045"/>
    <cellStyle name="60% - Accent6 11 2" xfId="13046"/>
    <cellStyle name="60% - Accent6 11 3" xfId="13047"/>
    <cellStyle name="60% - Accent6 11 4" xfId="13048"/>
    <cellStyle name="60% - Accent6 11 5" xfId="13049"/>
    <cellStyle name="60% - Accent6 11 6" xfId="13050"/>
    <cellStyle name="60% - Accent6 11 7" xfId="13051"/>
    <cellStyle name="60% - Accent6 11 8" xfId="13052"/>
    <cellStyle name="60% - Accent6 11 9" xfId="13053"/>
    <cellStyle name="60% - Accent6 12" xfId="2008"/>
    <cellStyle name="60% - Accent6 12 10" xfId="13054"/>
    <cellStyle name="60% - Accent6 12 11" xfId="13055"/>
    <cellStyle name="60% - Accent6 12 2" xfId="13056"/>
    <cellStyle name="60% - Accent6 12 3" xfId="13057"/>
    <cellStyle name="60% - Accent6 12 4" xfId="13058"/>
    <cellStyle name="60% - Accent6 12 5" xfId="13059"/>
    <cellStyle name="60% - Accent6 12 6" xfId="13060"/>
    <cellStyle name="60% - Accent6 12 7" xfId="13061"/>
    <cellStyle name="60% - Accent6 12 8" xfId="13062"/>
    <cellStyle name="60% - Accent6 12 9" xfId="13063"/>
    <cellStyle name="60% - Accent6 13" xfId="2007"/>
    <cellStyle name="60% - Accent6 13 10" xfId="13064"/>
    <cellStyle name="60% - Accent6 13 11" xfId="13065"/>
    <cellStyle name="60% - Accent6 13 2" xfId="13066"/>
    <cellStyle name="60% - Accent6 13 3" xfId="13067"/>
    <cellStyle name="60% - Accent6 13 4" xfId="13068"/>
    <cellStyle name="60% - Accent6 13 5" xfId="13069"/>
    <cellStyle name="60% - Accent6 13 6" xfId="13070"/>
    <cellStyle name="60% - Accent6 13 7" xfId="13071"/>
    <cellStyle name="60% - Accent6 13 8" xfId="13072"/>
    <cellStyle name="60% - Accent6 13 9" xfId="13073"/>
    <cellStyle name="60% - Accent6 14" xfId="2006"/>
    <cellStyle name="60% - Accent6 14 10" xfId="13074"/>
    <cellStyle name="60% - Accent6 14 11" xfId="13075"/>
    <cellStyle name="60% - Accent6 14 2" xfId="13076"/>
    <cellStyle name="60% - Accent6 14 3" xfId="13077"/>
    <cellStyle name="60% - Accent6 14 4" xfId="13078"/>
    <cellStyle name="60% - Accent6 14 5" xfId="13079"/>
    <cellStyle name="60% - Accent6 14 6" xfId="13080"/>
    <cellStyle name="60% - Accent6 14 7" xfId="13081"/>
    <cellStyle name="60% - Accent6 14 8" xfId="13082"/>
    <cellStyle name="60% - Accent6 14 9" xfId="13083"/>
    <cellStyle name="60% - Accent6 15" xfId="2005"/>
    <cellStyle name="60% - Accent6 15 10" xfId="13084"/>
    <cellStyle name="60% - Accent6 15 11" xfId="13085"/>
    <cellStyle name="60% - Accent6 15 2" xfId="13086"/>
    <cellStyle name="60% - Accent6 15 3" xfId="13087"/>
    <cellStyle name="60% - Accent6 15 4" xfId="13088"/>
    <cellStyle name="60% - Accent6 15 5" xfId="13089"/>
    <cellStyle name="60% - Accent6 15 6" xfId="13090"/>
    <cellStyle name="60% - Accent6 15 7" xfId="13091"/>
    <cellStyle name="60% - Accent6 15 8" xfId="13092"/>
    <cellStyle name="60% - Accent6 15 9" xfId="13093"/>
    <cellStyle name="60% - Accent6 16" xfId="13094"/>
    <cellStyle name="60% - Accent6 16 10" xfId="13095"/>
    <cellStyle name="60% - Accent6 16 11" xfId="13096"/>
    <cellStyle name="60% - Accent6 16 2" xfId="13097"/>
    <cellStyle name="60% - Accent6 16 3" xfId="13098"/>
    <cellStyle name="60% - Accent6 16 4" xfId="13099"/>
    <cellStyle name="60% - Accent6 16 5" xfId="13100"/>
    <cellStyle name="60% - Accent6 16 6" xfId="13101"/>
    <cellStyle name="60% - Accent6 16 7" xfId="13102"/>
    <cellStyle name="60% - Accent6 16 8" xfId="13103"/>
    <cellStyle name="60% - Accent6 16 9" xfId="13104"/>
    <cellStyle name="60% - Accent6 17" xfId="13105"/>
    <cellStyle name="60% - Accent6 17 10" xfId="13106"/>
    <cellStyle name="60% - Accent6 17 11" xfId="13107"/>
    <cellStyle name="60% - Accent6 17 2" xfId="13108"/>
    <cellStyle name="60% - Accent6 17 3" xfId="13109"/>
    <cellStyle name="60% - Accent6 17 4" xfId="13110"/>
    <cellStyle name="60% - Accent6 17 5" xfId="13111"/>
    <cellStyle name="60% - Accent6 17 6" xfId="13112"/>
    <cellStyle name="60% - Accent6 17 7" xfId="13113"/>
    <cellStyle name="60% - Accent6 17 8" xfId="13114"/>
    <cellStyle name="60% - Accent6 17 9" xfId="13115"/>
    <cellStyle name="60% - Accent6 18" xfId="13116"/>
    <cellStyle name="60% - Accent6 18 10" xfId="13117"/>
    <cellStyle name="60% - Accent6 18 11" xfId="13118"/>
    <cellStyle name="60% - Accent6 18 2" xfId="13119"/>
    <cellStyle name="60% - Accent6 18 3" xfId="13120"/>
    <cellStyle name="60% - Accent6 18 4" xfId="13121"/>
    <cellStyle name="60% - Accent6 18 5" xfId="13122"/>
    <cellStyle name="60% - Accent6 18 6" xfId="13123"/>
    <cellStyle name="60% - Accent6 18 7" xfId="13124"/>
    <cellStyle name="60% - Accent6 18 8" xfId="13125"/>
    <cellStyle name="60% - Accent6 18 9" xfId="13126"/>
    <cellStyle name="60% - Accent6 19" xfId="13127"/>
    <cellStyle name="60% - Accent6 19 10" xfId="13128"/>
    <cellStyle name="60% - Accent6 19 11" xfId="13129"/>
    <cellStyle name="60% - Accent6 19 2" xfId="13130"/>
    <cellStyle name="60% - Accent6 19 3" xfId="13131"/>
    <cellStyle name="60% - Accent6 19 4" xfId="13132"/>
    <cellStyle name="60% - Accent6 19 5" xfId="13133"/>
    <cellStyle name="60% - Accent6 19 6" xfId="13134"/>
    <cellStyle name="60% - Accent6 19 7" xfId="13135"/>
    <cellStyle name="60% - Accent6 19 8" xfId="13136"/>
    <cellStyle name="60% - Accent6 19 9" xfId="13137"/>
    <cellStyle name="60% - Accent6 2" xfId="71"/>
    <cellStyle name="60% - Accent6 2 10" xfId="2003"/>
    <cellStyle name="60% - Accent6 2 11" xfId="2002"/>
    <cellStyle name="60% - Accent6 2 12" xfId="2004"/>
    <cellStyle name="60% - Accent6 2 2" xfId="484"/>
    <cellStyle name="60% - Accent6 2 2 2" xfId="2001"/>
    <cellStyle name="60% - Accent6 2 3" xfId="2000"/>
    <cellStyle name="60% - Accent6 2 4" xfId="1999"/>
    <cellStyle name="60% - Accent6 2 5" xfId="1998"/>
    <cellStyle name="60% - Accent6 2 6" xfId="1997"/>
    <cellStyle name="60% - Accent6 2 7" xfId="1996"/>
    <cellStyle name="60% - Accent6 2 8" xfId="1995"/>
    <cellStyle name="60% - Accent6 2 9" xfId="1994"/>
    <cellStyle name="60% - Accent6 20" xfId="13138"/>
    <cellStyle name="60% - Accent6 20 10" xfId="13139"/>
    <cellStyle name="60% - Accent6 20 11" xfId="13140"/>
    <cellStyle name="60% - Accent6 20 2" xfId="13141"/>
    <cellStyle name="60% - Accent6 20 3" xfId="13142"/>
    <cellStyle name="60% - Accent6 20 4" xfId="13143"/>
    <cellStyle name="60% - Accent6 20 5" xfId="13144"/>
    <cellStyle name="60% - Accent6 20 6" xfId="13145"/>
    <cellStyle name="60% - Accent6 20 7" xfId="13146"/>
    <cellStyle name="60% - Accent6 20 8" xfId="13147"/>
    <cellStyle name="60% - Accent6 20 9" xfId="13148"/>
    <cellStyle name="60% - Accent6 21" xfId="13149"/>
    <cellStyle name="60% - Accent6 21 10" xfId="13150"/>
    <cellStyle name="60% - Accent6 21 11" xfId="13151"/>
    <cellStyle name="60% - Accent6 21 2" xfId="13152"/>
    <cellStyle name="60% - Accent6 21 3" xfId="13153"/>
    <cellStyle name="60% - Accent6 21 4" xfId="13154"/>
    <cellStyle name="60% - Accent6 21 5" xfId="13155"/>
    <cellStyle name="60% - Accent6 21 6" xfId="13156"/>
    <cellStyle name="60% - Accent6 21 7" xfId="13157"/>
    <cellStyle name="60% - Accent6 21 8" xfId="13158"/>
    <cellStyle name="60% - Accent6 21 9" xfId="13159"/>
    <cellStyle name="60% - Accent6 22" xfId="13160"/>
    <cellStyle name="60% - Accent6 22 10" xfId="13161"/>
    <cellStyle name="60% - Accent6 22 11" xfId="13162"/>
    <cellStyle name="60% - Accent6 22 2" xfId="13163"/>
    <cellStyle name="60% - Accent6 22 3" xfId="13164"/>
    <cellStyle name="60% - Accent6 22 4" xfId="13165"/>
    <cellStyle name="60% - Accent6 22 5" xfId="13166"/>
    <cellStyle name="60% - Accent6 22 6" xfId="13167"/>
    <cellStyle name="60% - Accent6 22 7" xfId="13168"/>
    <cellStyle name="60% - Accent6 22 8" xfId="13169"/>
    <cellStyle name="60% - Accent6 22 9" xfId="13170"/>
    <cellStyle name="60% - Accent6 23" xfId="13171"/>
    <cellStyle name="60% - Accent6 23 10" xfId="13172"/>
    <cellStyle name="60% - Accent6 23 11" xfId="13173"/>
    <cellStyle name="60% - Accent6 23 2" xfId="13174"/>
    <cellStyle name="60% - Accent6 23 3" xfId="13175"/>
    <cellStyle name="60% - Accent6 23 4" xfId="13176"/>
    <cellStyle name="60% - Accent6 23 5" xfId="13177"/>
    <cellStyle name="60% - Accent6 23 6" xfId="13178"/>
    <cellStyle name="60% - Accent6 23 7" xfId="13179"/>
    <cellStyle name="60% - Accent6 23 8" xfId="13180"/>
    <cellStyle name="60% - Accent6 23 9" xfId="13181"/>
    <cellStyle name="60% - Accent6 24" xfId="13182"/>
    <cellStyle name="60% - Accent6 24 10" xfId="13183"/>
    <cellStyle name="60% - Accent6 24 11" xfId="13184"/>
    <cellStyle name="60% - Accent6 24 2" xfId="13185"/>
    <cellStyle name="60% - Accent6 24 3" xfId="13186"/>
    <cellStyle name="60% - Accent6 24 4" xfId="13187"/>
    <cellStyle name="60% - Accent6 24 5" xfId="13188"/>
    <cellStyle name="60% - Accent6 24 6" xfId="13189"/>
    <cellStyle name="60% - Accent6 24 7" xfId="13190"/>
    <cellStyle name="60% - Accent6 24 8" xfId="13191"/>
    <cellStyle name="60% - Accent6 24 9" xfId="13192"/>
    <cellStyle name="60% - Accent6 25" xfId="13193"/>
    <cellStyle name="60% - Accent6 25 10" xfId="13194"/>
    <cellStyle name="60% - Accent6 25 11" xfId="13195"/>
    <cellStyle name="60% - Accent6 25 2" xfId="13196"/>
    <cellStyle name="60% - Accent6 25 3" xfId="13197"/>
    <cellStyle name="60% - Accent6 25 4" xfId="13198"/>
    <cellStyle name="60% - Accent6 25 5" xfId="13199"/>
    <cellStyle name="60% - Accent6 25 6" xfId="13200"/>
    <cellStyle name="60% - Accent6 25 7" xfId="13201"/>
    <cellStyle name="60% - Accent6 25 8" xfId="13202"/>
    <cellStyle name="60% - Accent6 25 9" xfId="13203"/>
    <cellStyle name="60% - Accent6 26" xfId="13204"/>
    <cellStyle name="60% - Accent6 26 10" xfId="13205"/>
    <cellStyle name="60% - Accent6 26 11" xfId="13206"/>
    <cellStyle name="60% - Accent6 26 2" xfId="13207"/>
    <cellStyle name="60% - Accent6 26 3" xfId="13208"/>
    <cellStyle name="60% - Accent6 26 4" xfId="13209"/>
    <cellStyle name="60% - Accent6 26 5" xfId="13210"/>
    <cellStyle name="60% - Accent6 26 6" xfId="13211"/>
    <cellStyle name="60% - Accent6 26 7" xfId="13212"/>
    <cellStyle name="60% - Accent6 26 8" xfId="13213"/>
    <cellStyle name="60% - Accent6 26 9" xfId="13214"/>
    <cellStyle name="60% - Accent6 27" xfId="13215"/>
    <cellStyle name="60% - Accent6 27 10" xfId="13216"/>
    <cellStyle name="60% - Accent6 27 11" xfId="13217"/>
    <cellStyle name="60% - Accent6 27 2" xfId="13218"/>
    <cellStyle name="60% - Accent6 27 3" xfId="13219"/>
    <cellStyle name="60% - Accent6 27 4" xfId="13220"/>
    <cellStyle name="60% - Accent6 27 5" xfId="13221"/>
    <cellStyle name="60% - Accent6 27 6" xfId="13222"/>
    <cellStyle name="60% - Accent6 27 7" xfId="13223"/>
    <cellStyle name="60% - Accent6 27 8" xfId="13224"/>
    <cellStyle name="60% - Accent6 27 9" xfId="13225"/>
    <cellStyle name="60% - Accent6 28" xfId="13226"/>
    <cellStyle name="60% - Accent6 28 10" xfId="13227"/>
    <cellStyle name="60% - Accent6 28 11" xfId="13228"/>
    <cellStyle name="60% - Accent6 28 2" xfId="13229"/>
    <cellStyle name="60% - Accent6 28 3" xfId="13230"/>
    <cellStyle name="60% - Accent6 28 4" xfId="13231"/>
    <cellStyle name="60% - Accent6 28 5" xfId="13232"/>
    <cellStyle name="60% - Accent6 28 6" xfId="13233"/>
    <cellStyle name="60% - Accent6 28 7" xfId="13234"/>
    <cellStyle name="60% - Accent6 28 8" xfId="13235"/>
    <cellStyle name="60% - Accent6 28 9" xfId="13236"/>
    <cellStyle name="60% - Accent6 29" xfId="13237"/>
    <cellStyle name="60% - Accent6 29 10" xfId="13238"/>
    <cellStyle name="60% - Accent6 29 11" xfId="13239"/>
    <cellStyle name="60% - Accent6 29 2" xfId="13240"/>
    <cellStyle name="60% - Accent6 29 3" xfId="13241"/>
    <cellStyle name="60% - Accent6 29 4" xfId="13242"/>
    <cellStyle name="60% - Accent6 29 5" xfId="13243"/>
    <cellStyle name="60% - Accent6 29 6" xfId="13244"/>
    <cellStyle name="60% - Accent6 29 7" xfId="13245"/>
    <cellStyle name="60% - Accent6 29 8" xfId="13246"/>
    <cellStyle name="60% - Accent6 29 9" xfId="13247"/>
    <cellStyle name="60% - Accent6 3" xfId="72"/>
    <cellStyle name="60% - Accent6 3 10" xfId="1992"/>
    <cellStyle name="60% - Accent6 3 11" xfId="1991"/>
    <cellStyle name="60% - Accent6 3 12" xfId="1993"/>
    <cellStyle name="60% - Accent6 3 2" xfId="1990"/>
    <cellStyle name="60% - Accent6 3 3" xfId="1989"/>
    <cellStyle name="60% - Accent6 3 4" xfId="1988"/>
    <cellStyle name="60% - Accent6 3 5" xfId="1987"/>
    <cellStyle name="60% - Accent6 3 6" xfId="1986"/>
    <cellStyle name="60% - Accent6 3 7" xfId="1985"/>
    <cellStyle name="60% - Accent6 3 8" xfId="1984"/>
    <cellStyle name="60% - Accent6 3 9" xfId="1983"/>
    <cellStyle name="60% - Accent6 30" xfId="13248"/>
    <cellStyle name="60% - Accent6 30 10" xfId="13249"/>
    <cellStyle name="60% - Accent6 30 11" xfId="13250"/>
    <cellStyle name="60% - Accent6 30 2" xfId="13251"/>
    <cellStyle name="60% - Accent6 30 3" xfId="13252"/>
    <cellStyle name="60% - Accent6 30 4" xfId="13253"/>
    <cellStyle name="60% - Accent6 30 5" xfId="13254"/>
    <cellStyle name="60% - Accent6 30 6" xfId="13255"/>
    <cellStyle name="60% - Accent6 30 7" xfId="13256"/>
    <cellStyle name="60% - Accent6 30 8" xfId="13257"/>
    <cellStyle name="60% - Accent6 30 9" xfId="13258"/>
    <cellStyle name="60% - Accent6 31" xfId="13259"/>
    <cellStyle name="60% - Accent6 31 10" xfId="13260"/>
    <cellStyle name="60% - Accent6 31 11" xfId="13261"/>
    <cellStyle name="60% - Accent6 31 2" xfId="13262"/>
    <cellStyle name="60% - Accent6 31 3" xfId="13263"/>
    <cellStyle name="60% - Accent6 31 4" xfId="13264"/>
    <cellStyle name="60% - Accent6 31 5" xfId="13265"/>
    <cellStyle name="60% - Accent6 31 6" xfId="13266"/>
    <cellStyle name="60% - Accent6 31 7" xfId="13267"/>
    <cellStyle name="60% - Accent6 31 8" xfId="13268"/>
    <cellStyle name="60% - Accent6 31 9" xfId="13269"/>
    <cellStyle name="60% - Accent6 32" xfId="13270"/>
    <cellStyle name="60% - Accent6 32 10" xfId="13271"/>
    <cellStyle name="60% - Accent6 32 11" xfId="13272"/>
    <cellStyle name="60% - Accent6 32 2" xfId="13273"/>
    <cellStyle name="60% - Accent6 32 3" xfId="13274"/>
    <cellStyle name="60% - Accent6 32 4" xfId="13275"/>
    <cellStyle name="60% - Accent6 32 5" xfId="13276"/>
    <cellStyle name="60% - Accent6 32 6" xfId="13277"/>
    <cellStyle name="60% - Accent6 32 7" xfId="13278"/>
    <cellStyle name="60% - Accent6 32 8" xfId="13279"/>
    <cellStyle name="60% - Accent6 32 9" xfId="13280"/>
    <cellStyle name="60% - Accent6 33" xfId="13281"/>
    <cellStyle name="60% - Accent6 33 10" xfId="13282"/>
    <cellStyle name="60% - Accent6 33 11" xfId="13283"/>
    <cellStyle name="60% - Accent6 33 2" xfId="13284"/>
    <cellStyle name="60% - Accent6 33 3" xfId="13285"/>
    <cellStyle name="60% - Accent6 33 4" xfId="13286"/>
    <cellStyle name="60% - Accent6 33 5" xfId="13287"/>
    <cellStyle name="60% - Accent6 33 6" xfId="13288"/>
    <cellStyle name="60% - Accent6 33 7" xfId="13289"/>
    <cellStyle name="60% - Accent6 33 8" xfId="13290"/>
    <cellStyle name="60% - Accent6 33 9" xfId="13291"/>
    <cellStyle name="60% - Accent6 34" xfId="13292"/>
    <cellStyle name="60% - Accent6 34 10" xfId="13293"/>
    <cellStyle name="60% - Accent6 34 11" xfId="13294"/>
    <cellStyle name="60% - Accent6 34 2" xfId="13295"/>
    <cellStyle name="60% - Accent6 34 3" xfId="13296"/>
    <cellStyle name="60% - Accent6 34 4" xfId="13297"/>
    <cellStyle name="60% - Accent6 34 5" xfId="13298"/>
    <cellStyle name="60% - Accent6 34 6" xfId="13299"/>
    <cellStyle name="60% - Accent6 34 7" xfId="13300"/>
    <cellStyle name="60% - Accent6 34 8" xfId="13301"/>
    <cellStyle name="60% - Accent6 34 9" xfId="13302"/>
    <cellStyle name="60% - Accent6 35" xfId="13303"/>
    <cellStyle name="60% - Accent6 35 10" xfId="13304"/>
    <cellStyle name="60% - Accent6 35 11" xfId="13305"/>
    <cellStyle name="60% - Accent6 35 2" xfId="13306"/>
    <cellStyle name="60% - Accent6 35 3" xfId="13307"/>
    <cellStyle name="60% - Accent6 35 4" xfId="13308"/>
    <cellStyle name="60% - Accent6 35 5" xfId="13309"/>
    <cellStyle name="60% - Accent6 35 6" xfId="13310"/>
    <cellStyle name="60% - Accent6 35 7" xfId="13311"/>
    <cellStyle name="60% - Accent6 35 8" xfId="13312"/>
    <cellStyle name="60% - Accent6 35 9" xfId="13313"/>
    <cellStyle name="60% - Accent6 36" xfId="13314"/>
    <cellStyle name="60% - Accent6 36 10" xfId="13315"/>
    <cellStyle name="60% - Accent6 36 11" xfId="13316"/>
    <cellStyle name="60% - Accent6 36 2" xfId="13317"/>
    <cellStyle name="60% - Accent6 36 3" xfId="13318"/>
    <cellStyle name="60% - Accent6 36 4" xfId="13319"/>
    <cellStyle name="60% - Accent6 36 5" xfId="13320"/>
    <cellStyle name="60% - Accent6 36 6" xfId="13321"/>
    <cellStyle name="60% - Accent6 36 7" xfId="13322"/>
    <cellStyle name="60% - Accent6 36 8" xfId="13323"/>
    <cellStyle name="60% - Accent6 36 9" xfId="13324"/>
    <cellStyle name="60% - Accent6 37" xfId="13325"/>
    <cellStyle name="60% - Accent6 37 10" xfId="13326"/>
    <cellStyle name="60% - Accent6 37 11" xfId="13327"/>
    <cellStyle name="60% - Accent6 37 2" xfId="13328"/>
    <cellStyle name="60% - Accent6 37 3" xfId="13329"/>
    <cellStyle name="60% - Accent6 37 4" xfId="13330"/>
    <cellStyle name="60% - Accent6 37 5" xfId="13331"/>
    <cellStyle name="60% - Accent6 37 6" xfId="13332"/>
    <cellStyle name="60% - Accent6 37 7" xfId="13333"/>
    <cellStyle name="60% - Accent6 37 8" xfId="13334"/>
    <cellStyle name="60% - Accent6 37 9" xfId="13335"/>
    <cellStyle name="60% - Accent6 38" xfId="13336"/>
    <cellStyle name="60% - Accent6 38 10" xfId="13337"/>
    <cellStyle name="60% - Accent6 38 11" xfId="13338"/>
    <cellStyle name="60% - Accent6 38 2" xfId="13339"/>
    <cellStyle name="60% - Accent6 38 3" xfId="13340"/>
    <cellStyle name="60% - Accent6 38 4" xfId="13341"/>
    <cellStyle name="60% - Accent6 38 5" xfId="13342"/>
    <cellStyle name="60% - Accent6 38 6" xfId="13343"/>
    <cellStyle name="60% - Accent6 38 7" xfId="13344"/>
    <cellStyle name="60% - Accent6 38 8" xfId="13345"/>
    <cellStyle name="60% - Accent6 38 9" xfId="13346"/>
    <cellStyle name="60% - Accent6 39" xfId="13347"/>
    <cellStyle name="60% - Accent6 39 10" xfId="13348"/>
    <cellStyle name="60% - Accent6 39 11" xfId="13349"/>
    <cellStyle name="60% - Accent6 39 2" xfId="13350"/>
    <cellStyle name="60% - Accent6 39 3" xfId="13351"/>
    <cellStyle name="60% - Accent6 39 4" xfId="13352"/>
    <cellStyle name="60% - Accent6 39 5" xfId="13353"/>
    <cellStyle name="60% - Accent6 39 6" xfId="13354"/>
    <cellStyle name="60% - Accent6 39 7" xfId="13355"/>
    <cellStyle name="60% - Accent6 39 8" xfId="13356"/>
    <cellStyle name="60% - Accent6 39 9" xfId="13357"/>
    <cellStyle name="60% - Accent6 4" xfId="1982"/>
    <cellStyle name="60% - Accent6 4 10" xfId="1981"/>
    <cellStyle name="60% - Accent6 4 11" xfId="1980"/>
    <cellStyle name="60% - Accent6 4 2" xfId="1979"/>
    <cellStyle name="60% - Accent6 4 3" xfId="1978"/>
    <cellStyle name="60% - Accent6 4 4" xfId="1977"/>
    <cellStyle name="60% - Accent6 4 5" xfId="1976"/>
    <cellStyle name="60% - Accent6 4 6" xfId="1975"/>
    <cellStyle name="60% - Accent6 4 7" xfId="1974"/>
    <cellStyle name="60% - Accent6 4 8" xfId="1973"/>
    <cellStyle name="60% - Accent6 4 9" xfId="1972"/>
    <cellStyle name="60% - Accent6 40" xfId="13358"/>
    <cellStyle name="60% - Accent6 40 10" xfId="13359"/>
    <cellStyle name="60% - Accent6 40 2" xfId="13360"/>
    <cellStyle name="60% - Accent6 40 3" xfId="13361"/>
    <cellStyle name="60% - Accent6 40 4" xfId="13362"/>
    <cellStyle name="60% - Accent6 40 5" xfId="13363"/>
    <cellStyle name="60% - Accent6 40 6" xfId="13364"/>
    <cellStyle name="60% - Accent6 40 7" xfId="13365"/>
    <cellStyle name="60% - Accent6 40 8" xfId="13366"/>
    <cellStyle name="60% - Accent6 40 9" xfId="13367"/>
    <cellStyle name="60% - Accent6 41" xfId="13368"/>
    <cellStyle name="60% - Accent6 42" xfId="13369"/>
    <cellStyle name="60% - Accent6 43" xfId="13370"/>
    <cellStyle name="60% - Accent6 44" xfId="13371"/>
    <cellStyle name="60% - Accent6 45" xfId="13372"/>
    <cellStyle name="60% - Accent6 46" xfId="13373"/>
    <cellStyle name="60% - Accent6 47" xfId="13374"/>
    <cellStyle name="60% - Accent6 48" xfId="13375"/>
    <cellStyle name="60% - Accent6 49" xfId="13376"/>
    <cellStyle name="60% - Accent6 5" xfId="1971"/>
    <cellStyle name="60% - Accent6 5 10" xfId="1970"/>
    <cellStyle name="60% - Accent6 5 11" xfId="1969"/>
    <cellStyle name="60% - Accent6 5 2" xfId="1968"/>
    <cellStyle name="60% - Accent6 5 3" xfId="1967"/>
    <cellStyle name="60% - Accent6 5 4" xfId="1966"/>
    <cellStyle name="60% - Accent6 5 5" xfId="1965"/>
    <cellStyle name="60% - Accent6 5 6" xfId="1964"/>
    <cellStyle name="60% - Accent6 5 7" xfId="1963"/>
    <cellStyle name="60% - Accent6 5 8" xfId="1962"/>
    <cellStyle name="60% - Accent6 5 9" xfId="1961"/>
    <cellStyle name="60% - Accent6 50" xfId="70"/>
    <cellStyle name="60% - Accent6 6" xfId="1960"/>
    <cellStyle name="60% - Accent6 6 10" xfId="13377"/>
    <cellStyle name="60% - Accent6 6 11" xfId="13378"/>
    <cellStyle name="60% - Accent6 6 2" xfId="13379"/>
    <cellStyle name="60% - Accent6 6 3" xfId="13380"/>
    <cellStyle name="60% - Accent6 6 4" xfId="13381"/>
    <cellStyle name="60% - Accent6 6 5" xfId="13382"/>
    <cellStyle name="60% - Accent6 6 6" xfId="13383"/>
    <cellStyle name="60% - Accent6 6 7" xfId="13384"/>
    <cellStyle name="60% - Accent6 6 8" xfId="13385"/>
    <cellStyle name="60% - Accent6 6 9" xfId="13386"/>
    <cellStyle name="60% - Accent6 7" xfId="1959"/>
    <cellStyle name="60% - Accent6 7 10" xfId="13387"/>
    <cellStyle name="60% - Accent6 7 11" xfId="13388"/>
    <cellStyle name="60% - Accent6 7 2" xfId="13389"/>
    <cellStyle name="60% - Accent6 7 3" xfId="13390"/>
    <cellStyle name="60% - Accent6 7 4" xfId="13391"/>
    <cellStyle name="60% - Accent6 7 5" xfId="13392"/>
    <cellStyle name="60% - Accent6 7 6" xfId="13393"/>
    <cellStyle name="60% - Accent6 7 7" xfId="13394"/>
    <cellStyle name="60% - Accent6 7 8" xfId="13395"/>
    <cellStyle name="60% - Accent6 7 9" xfId="13396"/>
    <cellStyle name="60% - Accent6 8" xfId="1958"/>
    <cellStyle name="60% - Accent6 8 10" xfId="13397"/>
    <cellStyle name="60% - Accent6 8 11" xfId="13398"/>
    <cellStyle name="60% - Accent6 8 2" xfId="13399"/>
    <cellStyle name="60% - Accent6 8 3" xfId="13400"/>
    <cellStyle name="60% - Accent6 8 4" xfId="13401"/>
    <cellStyle name="60% - Accent6 8 5" xfId="13402"/>
    <cellStyle name="60% - Accent6 8 6" xfId="13403"/>
    <cellStyle name="60% - Accent6 8 7" xfId="13404"/>
    <cellStyle name="60% - Accent6 8 8" xfId="13405"/>
    <cellStyle name="60% - Accent6 8 9" xfId="13406"/>
    <cellStyle name="60% - Accent6 9" xfId="1957"/>
    <cellStyle name="60% - Accent6 9 10" xfId="13407"/>
    <cellStyle name="60% - Accent6 9 11" xfId="13408"/>
    <cellStyle name="60% - Accent6 9 2" xfId="13409"/>
    <cellStyle name="60% - Accent6 9 3" xfId="13410"/>
    <cellStyle name="60% - Accent6 9 4" xfId="13411"/>
    <cellStyle name="60% - Accent6 9 5" xfId="13412"/>
    <cellStyle name="60% - Accent6 9 6" xfId="13413"/>
    <cellStyle name="60% - Accent6 9 7" xfId="13414"/>
    <cellStyle name="60% - Accent6 9 8" xfId="13415"/>
    <cellStyle name="60% - Accent6 9 9" xfId="13416"/>
    <cellStyle name="60% - ส่วนที่ถูกเน้น1" xfId="1956"/>
    <cellStyle name="60% - ส่วนที่ถูกเน้น1 2" xfId="5635"/>
    <cellStyle name="60% - ส่วนที่ถูกเน้น2" xfId="1955"/>
    <cellStyle name="60% - ส่วนที่ถูกเน้น2 2" xfId="5636"/>
    <cellStyle name="60% - ส่วนที่ถูกเน้น3" xfId="1954"/>
    <cellStyle name="60% - ส่วนที่ถูกเน้น3 2" xfId="5637"/>
    <cellStyle name="60% - ส่วนที่ถูกเน้น4" xfId="1953"/>
    <cellStyle name="60% - ส่วนที่ถูกเน้น4 2" xfId="5638"/>
    <cellStyle name="60% - ส่วนที่ถูกเน้น5" xfId="1952"/>
    <cellStyle name="60% - ส่วนที่ถูกเน้น5 2" xfId="5639"/>
    <cellStyle name="60% - ส่วนที่ถูกเน้น6" xfId="1951"/>
    <cellStyle name="60% - ส่วนที่ถูกเน้น6 2" xfId="5640"/>
    <cellStyle name="75" xfId="73"/>
    <cellStyle name="75 2" xfId="74"/>
    <cellStyle name="75 2 2" xfId="6579"/>
    <cellStyle name="Accent1 - 20%" xfId="488"/>
    <cellStyle name="Accent1 - 40%" xfId="489"/>
    <cellStyle name="Accent1 - 60%" xfId="490"/>
    <cellStyle name="Accent1 10" xfId="491"/>
    <cellStyle name="Accent1 10 10" xfId="13417"/>
    <cellStyle name="Accent1 10 11" xfId="13418"/>
    <cellStyle name="Accent1 10 2" xfId="1950"/>
    <cellStyle name="Accent1 10 3" xfId="13419"/>
    <cellStyle name="Accent1 10 4" xfId="13420"/>
    <cellStyle name="Accent1 10 5" xfId="13421"/>
    <cellStyle name="Accent1 10 6" xfId="13422"/>
    <cellStyle name="Accent1 10 7" xfId="13423"/>
    <cellStyle name="Accent1 10 8" xfId="13424"/>
    <cellStyle name="Accent1 10 9" xfId="13425"/>
    <cellStyle name="Accent1 100" xfId="492"/>
    <cellStyle name="Accent1 101" xfId="493"/>
    <cellStyle name="Accent1 102" xfId="494"/>
    <cellStyle name="Accent1 103" xfId="495"/>
    <cellStyle name="Accent1 104" xfId="496"/>
    <cellStyle name="Accent1 105" xfId="497"/>
    <cellStyle name="Accent1 106" xfId="498"/>
    <cellStyle name="Accent1 107" xfId="499"/>
    <cellStyle name="Accent1 108" xfId="75"/>
    <cellStyle name="Accent1 11" xfId="500"/>
    <cellStyle name="Accent1 11 10" xfId="13426"/>
    <cellStyle name="Accent1 11 11" xfId="13427"/>
    <cellStyle name="Accent1 11 2" xfId="1949"/>
    <cellStyle name="Accent1 11 3" xfId="13428"/>
    <cellStyle name="Accent1 11 4" xfId="13429"/>
    <cellStyle name="Accent1 11 5" xfId="13430"/>
    <cellStyle name="Accent1 11 6" xfId="13431"/>
    <cellStyle name="Accent1 11 7" xfId="13432"/>
    <cellStyle name="Accent1 11 8" xfId="13433"/>
    <cellStyle name="Accent1 11 9" xfId="13434"/>
    <cellStyle name="Accent1 12" xfId="501"/>
    <cellStyle name="Accent1 12 10" xfId="13435"/>
    <cellStyle name="Accent1 12 11" xfId="13436"/>
    <cellStyle name="Accent1 12 2" xfId="1948"/>
    <cellStyle name="Accent1 12 3" xfId="13437"/>
    <cellStyle name="Accent1 12 4" xfId="13438"/>
    <cellStyle name="Accent1 12 5" xfId="13439"/>
    <cellStyle name="Accent1 12 6" xfId="13440"/>
    <cellStyle name="Accent1 12 7" xfId="13441"/>
    <cellStyle name="Accent1 12 8" xfId="13442"/>
    <cellStyle name="Accent1 12 9" xfId="13443"/>
    <cellStyle name="Accent1 13" xfId="502"/>
    <cellStyle name="Accent1 13 10" xfId="13444"/>
    <cellStyle name="Accent1 13 11" xfId="13445"/>
    <cellStyle name="Accent1 13 2" xfId="1947"/>
    <cellStyle name="Accent1 13 3" xfId="13446"/>
    <cellStyle name="Accent1 13 4" xfId="13447"/>
    <cellStyle name="Accent1 13 5" xfId="13448"/>
    <cellStyle name="Accent1 13 6" xfId="13449"/>
    <cellStyle name="Accent1 13 7" xfId="13450"/>
    <cellStyle name="Accent1 13 8" xfId="13451"/>
    <cellStyle name="Accent1 13 9" xfId="13452"/>
    <cellStyle name="Accent1 14" xfId="503"/>
    <cellStyle name="Accent1 14 10" xfId="13453"/>
    <cellStyle name="Accent1 14 11" xfId="13454"/>
    <cellStyle name="Accent1 14 2" xfId="1946"/>
    <cellStyle name="Accent1 14 3" xfId="13455"/>
    <cellStyle name="Accent1 14 4" xfId="13456"/>
    <cellStyle name="Accent1 14 5" xfId="13457"/>
    <cellStyle name="Accent1 14 6" xfId="13458"/>
    <cellStyle name="Accent1 14 7" xfId="13459"/>
    <cellStyle name="Accent1 14 8" xfId="13460"/>
    <cellStyle name="Accent1 14 9" xfId="13461"/>
    <cellStyle name="Accent1 15" xfId="504"/>
    <cellStyle name="Accent1 15 10" xfId="13462"/>
    <cellStyle name="Accent1 15 11" xfId="13463"/>
    <cellStyle name="Accent1 15 2" xfId="1945"/>
    <cellStyle name="Accent1 15 3" xfId="13464"/>
    <cellStyle name="Accent1 15 4" xfId="13465"/>
    <cellStyle name="Accent1 15 5" xfId="13466"/>
    <cellStyle name="Accent1 15 6" xfId="13467"/>
    <cellStyle name="Accent1 15 7" xfId="13468"/>
    <cellStyle name="Accent1 15 8" xfId="13469"/>
    <cellStyle name="Accent1 15 9" xfId="13470"/>
    <cellStyle name="Accent1 16" xfId="505"/>
    <cellStyle name="Accent1 16 10" xfId="13472"/>
    <cellStyle name="Accent1 16 11" xfId="13473"/>
    <cellStyle name="Accent1 16 12" xfId="13471"/>
    <cellStyle name="Accent1 16 2" xfId="13474"/>
    <cellStyle name="Accent1 16 3" xfId="13475"/>
    <cellStyle name="Accent1 16 4" xfId="13476"/>
    <cellStyle name="Accent1 16 5" xfId="13477"/>
    <cellStyle name="Accent1 16 6" xfId="13478"/>
    <cellStyle name="Accent1 16 7" xfId="13479"/>
    <cellStyle name="Accent1 16 8" xfId="13480"/>
    <cellStyle name="Accent1 16 9" xfId="13481"/>
    <cellStyle name="Accent1 17" xfId="506"/>
    <cellStyle name="Accent1 17 10" xfId="13483"/>
    <cellStyle name="Accent1 17 11" xfId="13484"/>
    <cellStyle name="Accent1 17 12" xfId="13482"/>
    <cellStyle name="Accent1 17 2" xfId="13485"/>
    <cellStyle name="Accent1 17 3" xfId="13486"/>
    <cellStyle name="Accent1 17 4" xfId="13487"/>
    <cellStyle name="Accent1 17 5" xfId="13488"/>
    <cellStyle name="Accent1 17 6" xfId="13489"/>
    <cellStyle name="Accent1 17 7" xfId="13490"/>
    <cellStyle name="Accent1 17 8" xfId="13491"/>
    <cellStyle name="Accent1 17 9" xfId="13492"/>
    <cellStyle name="Accent1 18" xfId="507"/>
    <cellStyle name="Accent1 18 10" xfId="13494"/>
    <cellStyle name="Accent1 18 11" xfId="13495"/>
    <cellStyle name="Accent1 18 12" xfId="13493"/>
    <cellStyle name="Accent1 18 2" xfId="13496"/>
    <cellStyle name="Accent1 18 3" xfId="13497"/>
    <cellStyle name="Accent1 18 4" xfId="13498"/>
    <cellStyle name="Accent1 18 5" xfId="13499"/>
    <cellStyle name="Accent1 18 6" xfId="13500"/>
    <cellStyle name="Accent1 18 7" xfId="13501"/>
    <cellStyle name="Accent1 18 8" xfId="13502"/>
    <cellStyle name="Accent1 18 9" xfId="13503"/>
    <cellStyle name="Accent1 19" xfId="508"/>
    <cellStyle name="Accent1 19 10" xfId="13505"/>
    <cellStyle name="Accent1 19 11" xfId="13506"/>
    <cellStyle name="Accent1 19 12" xfId="13504"/>
    <cellStyle name="Accent1 19 2" xfId="13507"/>
    <cellStyle name="Accent1 19 3" xfId="13508"/>
    <cellStyle name="Accent1 19 4" xfId="13509"/>
    <cellStyle name="Accent1 19 5" xfId="13510"/>
    <cellStyle name="Accent1 19 6" xfId="13511"/>
    <cellStyle name="Accent1 19 7" xfId="13512"/>
    <cellStyle name="Accent1 19 8" xfId="13513"/>
    <cellStyle name="Accent1 19 9" xfId="13514"/>
    <cellStyle name="Accent1 2" xfId="76"/>
    <cellStyle name="Accent1 2 10" xfId="1943"/>
    <cellStyle name="Accent1 2 11" xfId="1942"/>
    <cellStyle name="Accent1 2 12" xfId="1944"/>
    <cellStyle name="Accent1 2 2" xfId="509"/>
    <cellStyle name="Accent1 2 2 2" xfId="1941"/>
    <cellStyle name="Accent1 2 3" xfId="1940"/>
    <cellStyle name="Accent1 2 4" xfId="1939"/>
    <cellStyle name="Accent1 2 5" xfId="1938"/>
    <cellStyle name="Accent1 2 6" xfId="1937"/>
    <cellStyle name="Accent1 2 7" xfId="1936"/>
    <cellStyle name="Accent1 2 8" xfId="1935"/>
    <cellStyle name="Accent1 2 9" xfId="1934"/>
    <cellStyle name="Accent1 20" xfId="510"/>
    <cellStyle name="Accent1 20 10" xfId="13516"/>
    <cellStyle name="Accent1 20 11" xfId="13517"/>
    <cellStyle name="Accent1 20 12" xfId="13515"/>
    <cellStyle name="Accent1 20 2" xfId="13518"/>
    <cellStyle name="Accent1 20 3" xfId="13519"/>
    <cellStyle name="Accent1 20 4" xfId="13520"/>
    <cellStyle name="Accent1 20 5" xfId="13521"/>
    <cellStyle name="Accent1 20 6" xfId="13522"/>
    <cellStyle name="Accent1 20 7" xfId="13523"/>
    <cellStyle name="Accent1 20 8" xfId="13524"/>
    <cellStyle name="Accent1 20 9" xfId="13525"/>
    <cellStyle name="Accent1 21" xfId="511"/>
    <cellStyle name="Accent1 21 10" xfId="13527"/>
    <cellStyle name="Accent1 21 11" xfId="13528"/>
    <cellStyle name="Accent1 21 12" xfId="13526"/>
    <cellStyle name="Accent1 21 2" xfId="13529"/>
    <cellStyle name="Accent1 21 3" xfId="13530"/>
    <cellStyle name="Accent1 21 4" xfId="13531"/>
    <cellStyle name="Accent1 21 5" xfId="13532"/>
    <cellStyle name="Accent1 21 6" xfId="13533"/>
    <cellStyle name="Accent1 21 7" xfId="13534"/>
    <cellStyle name="Accent1 21 8" xfId="13535"/>
    <cellStyle name="Accent1 21 9" xfId="13536"/>
    <cellStyle name="Accent1 22" xfId="512"/>
    <cellStyle name="Accent1 22 10" xfId="13538"/>
    <cellStyle name="Accent1 22 11" xfId="13539"/>
    <cellStyle name="Accent1 22 12" xfId="13537"/>
    <cellStyle name="Accent1 22 2" xfId="13540"/>
    <cellStyle name="Accent1 22 3" xfId="13541"/>
    <cellStyle name="Accent1 22 4" xfId="13542"/>
    <cellStyle name="Accent1 22 5" xfId="13543"/>
    <cellStyle name="Accent1 22 6" xfId="13544"/>
    <cellStyle name="Accent1 22 7" xfId="13545"/>
    <cellStyle name="Accent1 22 8" xfId="13546"/>
    <cellStyle name="Accent1 22 9" xfId="13547"/>
    <cellStyle name="Accent1 23" xfId="513"/>
    <cellStyle name="Accent1 23 10" xfId="13549"/>
    <cellStyle name="Accent1 23 11" xfId="13550"/>
    <cellStyle name="Accent1 23 12" xfId="13548"/>
    <cellStyle name="Accent1 23 2" xfId="13551"/>
    <cellStyle name="Accent1 23 3" xfId="13552"/>
    <cellStyle name="Accent1 23 4" xfId="13553"/>
    <cellStyle name="Accent1 23 5" xfId="13554"/>
    <cellStyle name="Accent1 23 6" xfId="13555"/>
    <cellStyle name="Accent1 23 7" xfId="13556"/>
    <cellStyle name="Accent1 23 8" xfId="13557"/>
    <cellStyle name="Accent1 23 9" xfId="13558"/>
    <cellStyle name="Accent1 24" xfId="514"/>
    <cellStyle name="Accent1 24 10" xfId="13560"/>
    <cellStyle name="Accent1 24 11" xfId="13561"/>
    <cellStyle name="Accent1 24 12" xfId="13559"/>
    <cellStyle name="Accent1 24 2" xfId="13562"/>
    <cellStyle name="Accent1 24 3" xfId="13563"/>
    <cellStyle name="Accent1 24 4" xfId="13564"/>
    <cellStyle name="Accent1 24 5" xfId="13565"/>
    <cellStyle name="Accent1 24 6" xfId="13566"/>
    <cellStyle name="Accent1 24 7" xfId="13567"/>
    <cellStyle name="Accent1 24 8" xfId="13568"/>
    <cellStyle name="Accent1 24 9" xfId="13569"/>
    <cellStyle name="Accent1 25" xfId="515"/>
    <cellStyle name="Accent1 25 10" xfId="13571"/>
    <cellStyle name="Accent1 25 11" xfId="13572"/>
    <cellStyle name="Accent1 25 12" xfId="13570"/>
    <cellStyle name="Accent1 25 2" xfId="13573"/>
    <cellStyle name="Accent1 25 3" xfId="13574"/>
    <cellStyle name="Accent1 25 4" xfId="13575"/>
    <cellStyle name="Accent1 25 5" xfId="13576"/>
    <cellStyle name="Accent1 25 6" xfId="13577"/>
    <cellStyle name="Accent1 25 7" xfId="13578"/>
    <cellStyle name="Accent1 25 8" xfId="13579"/>
    <cellStyle name="Accent1 25 9" xfId="13580"/>
    <cellStyle name="Accent1 26" xfId="516"/>
    <cellStyle name="Accent1 26 10" xfId="13582"/>
    <cellStyle name="Accent1 26 11" xfId="13583"/>
    <cellStyle name="Accent1 26 12" xfId="13581"/>
    <cellStyle name="Accent1 26 2" xfId="13584"/>
    <cellStyle name="Accent1 26 3" xfId="13585"/>
    <cellStyle name="Accent1 26 4" xfId="13586"/>
    <cellStyle name="Accent1 26 5" xfId="13587"/>
    <cellStyle name="Accent1 26 6" xfId="13588"/>
    <cellStyle name="Accent1 26 7" xfId="13589"/>
    <cellStyle name="Accent1 26 8" xfId="13590"/>
    <cellStyle name="Accent1 26 9" xfId="13591"/>
    <cellStyle name="Accent1 27" xfId="517"/>
    <cellStyle name="Accent1 27 10" xfId="13593"/>
    <cellStyle name="Accent1 27 11" xfId="13594"/>
    <cellStyle name="Accent1 27 12" xfId="13592"/>
    <cellStyle name="Accent1 27 2" xfId="13595"/>
    <cellStyle name="Accent1 27 3" xfId="13596"/>
    <cellStyle name="Accent1 27 4" xfId="13597"/>
    <cellStyle name="Accent1 27 5" xfId="13598"/>
    <cellStyle name="Accent1 27 6" xfId="13599"/>
    <cellStyle name="Accent1 27 7" xfId="13600"/>
    <cellStyle name="Accent1 27 8" xfId="13601"/>
    <cellStyle name="Accent1 27 9" xfId="13602"/>
    <cellStyle name="Accent1 28" xfId="518"/>
    <cellStyle name="Accent1 28 10" xfId="13604"/>
    <cellStyle name="Accent1 28 11" xfId="13605"/>
    <cellStyle name="Accent1 28 12" xfId="13603"/>
    <cellStyle name="Accent1 28 2" xfId="13606"/>
    <cellStyle name="Accent1 28 3" xfId="13607"/>
    <cellStyle name="Accent1 28 4" xfId="13608"/>
    <cellStyle name="Accent1 28 5" xfId="13609"/>
    <cellStyle name="Accent1 28 6" xfId="13610"/>
    <cellStyle name="Accent1 28 7" xfId="13611"/>
    <cellStyle name="Accent1 28 8" xfId="13612"/>
    <cellStyle name="Accent1 28 9" xfId="13613"/>
    <cellStyle name="Accent1 29" xfId="519"/>
    <cellStyle name="Accent1 29 10" xfId="13615"/>
    <cellStyle name="Accent1 29 11" xfId="13616"/>
    <cellStyle name="Accent1 29 12" xfId="13614"/>
    <cellStyle name="Accent1 29 2" xfId="13617"/>
    <cellStyle name="Accent1 29 3" xfId="13618"/>
    <cellStyle name="Accent1 29 4" xfId="13619"/>
    <cellStyle name="Accent1 29 5" xfId="13620"/>
    <cellStyle name="Accent1 29 6" xfId="13621"/>
    <cellStyle name="Accent1 29 7" xfId="13622"/>
    <cellStyle name="Accent1 29 8" xfId="13623"/>
    <cellStyle name="Accent1 29 9" xfId="13624"/>
    <cellStyle name="Accent1 3" xfId="77"/>
    <cellStyle name="Accent1 3 10" xfId="1932"/>
    <cellStyle name="Accent1 3 11" xfId="1931"/>
    <cellStyle name="Accent1 3 12" xfId="1933"/>
    <cellStyle name="Accent1 3 2" xfId="1930"/>
    <cellStyle name="Accent1 3 3" xfId="1929"/>
    <cellStyle name="Accent1 3 4" xfId="1928"/>
    <cellStyle name="Accent1 3 5" xfId="1927"/>
    <cellStyle name="Accent1 3 6" xfId="1926"/>
    <cellStyle name="Accent1 3 7" xfId="1925"/>
    <cellStyle name="Accent1 3 8" xfId="1924"/>
    <cellStyle name="Accent1 3 9" xfId="1923"/>
    <cellStyle name="Accent1 30" xfId="521"/>
    <cellStyle name="Accent1 30 10" xfId="13626"/>
    <cellStyle name="Accent1 30 11" xfId="13627"/>
    <cellStyle name="Accent1 30 12" xfId="13625"/>
    <cellStyle name="Accent1 30 2" xfId="13628"/>
    <cellStyle name="Accent1 30 3" xfId="13629"/>
    <cellStyle name="Accent1 30 4" xfId="13630"/>
    <cellStyle name="Accent1 30 5" xfId="13631"/>
    <cellStyle name="Accent1 30 6" xfId="13632"/>
    <cellStyle name="Accent1 30 7" xfId="13633"/>
    <cellStyle name="Accent1 30 8" xfId="13634"/>
    <cellStyle name="Accent1 30 9" xfId="13635"/>
    <cellStyle name="Accent1 31" xfId="522"/>
    <cellStyle name="Accent1 31 10" xfId="13637"/>
    <cellStyle name="Accent1 31 11" xfId="13638"/>
    <cellStyle name="Accent1 31 12" xfId="13636"/>
    <cellStyle name="Accent1 31 2" xfId="13639"/>
    <cellStyle name="Accent1 31 3" xfId="13640"/>
    <cellStyle name="Accent1 31 4" xfId="13641"/>
    <cellStyle name="Accent1 31 5" xfId="13642"/>
    <cellStyle name="Accent1 31 6" xfId="13643"/>
    <cellStyle name="Accent1 31 7" xfId="13644"/>
    <cellStyle name="Accent1 31 8" xfId="13645"/>
    <cellStyle name="Accent1 31 9" xfId="13646"/>
    <cellStyle name="Accent1 32" xfId="523"/>
    <cellStyle name="Accent1 32 10" xfId="13648"/>
    <cellStyle name="Accent1 32 11" xfId="13649"/>
    <cellStyle name="Accent1 32 12" xfId="13647"/>
    <cellStyle name="Accent1 32 2" xfId="13650"/>
    <cellStyle name="Accent1 32 3" xfId="13651"/>
    <cellStyle name="Accent1 32 4" xfId="13652"/>
    <cellStyle name="Accent1 32 5" xfId="13653"/>
    <cellStyle name="Accent1 32 6" xfId="13654"/>
    <cellStyle name="Accent1 32 7" xfId="13655"/>
    <cellStyle name="Accent1 32 8" xfId="13656"/>
    <cellStyle name="Accent1 32 9" xfId="13657"/>
    <cellStyle name="Accent1 33" xfId="524"/>
    <cellStyle name="Accent1 33 10" xfId="13659"/>
    <cellStyle name="Accent1 33 11" xfId="13660"/>
    <cellStyle name="Accent1 33 12" xfId="13658"/>
    <cellStyle name="Accent1 33 2" xfId="13661"/>
    <cellStyle name="Accent1 33 3" xfId="13662"/>
    <cellStyle name="Accent1 33 4" xfId="13663"/>
    <cellStyle name="Accent1 33 5" xfId="13664"/>
    <cellStyle name="Accent1 33 6" xfId="13665"/>
    <cellStyle name="Accent1 33 7" xfId="13666"/>
    <cellStyle name="Accent1 33 8" xfId="13667"/>
    <cellStyle name="Accent1 33 9" xfId="13668"/>
    <cellStyle name="Accent1 34" xfId="525"/>
    <cellStyle name="Accent1 34 10" xfId="13670"/>
    <cellStyle name="Accent1 34 11" xfId="13671"/>
    <cellStyle name="Accent1 34 12" xfId="13669"/>
    <cellStyle name="Accent1 34 2" xfId="13672"/>
    <cellStyle name="Accent1 34 3" xfId="13673"/>
    <cellStyle name="Accent1 34 4" xfId="13674"/>
    <cellStyle name="Accent1 34 5" xfId="13675"/>
    <cellStyle name="Accent1 34 6" xfId="13676"/>
    <cellStyle name="Accent1 34 7" xfId="13677"/>
    <cellStyle name="Accent1 34 8" xfId="13678"/>
    <cellStyle name="Accent1 34 9" xfId="13679"/>
    <cellStyle name="Accent1 35" xfId="526"/>
    <cellStyle name="Accent1 35 10" xfId="13681"/>
    <cellStyle name="Accent1 35 11" xfId="13682"/>
    <cellStyle name="Accent1 35 12" xfId="13680"/>
    <cellStyle name="Accent1 35 2" xfId="13683"/>
    <cellStyle name="Accent1 35 3" xfId="13684"/>
    <cellStyle name="Accent1 35 4" xfId="13685"/>
    <cellStyle name="Accent1 35 5" xfId="13686"/>
    <cellStyle name="Accent1 35 6" xfId="13687"/>
    <cellStyle name="Accent1 35 7" xfId="13688"/>
    <cellStyle name="Accent1 35 8" xfId="13689"/>
    <cellStyle name="Accent1 35 9" xfId="13690"/>
    <cellStyle name="Accent1 36" xfId="527"/>
    <cellStyle name="Accent1 36 10" xfId="13692"/>
    <cellStyle name="Accent1 36 11" xfId="13693"/>
    <cellStyle name="Accent1 36 12" xfId="13691"/>
    <cellStyle name="Accent1 36 2" xfId="13694"/>
    <cellStyle name="Accent1 36 3" xfId="13695"/>
    <cellStyle name="Accent1 36 4" xfId="13696"/>
    <cellStyle name="Accent1 36 5" xfId="13697"/>
    <cellStyle name="Accent1 36 6" xfId="13698"/>
    <cellStyle name="Accent1 36 7" xfId="13699"/>
    <cellStyle name="Accent1 36 8" xfId="13700"/>
    <cellStyle name="Accent1 36 9" xfId="13701"/>
    <cellStyle name="Accent1 37" xfId="528"/>
    <cellStyle name="Accent1 37 10" xfId="13703"/>
    <cellStyle name="Accent1 37 11" xfId="13704"/>
    <cellStyle name="Accent1 37 12" xfId="13702"/>
    <cellStyle name="Accent1 37 2" xfId="13705"/>
    <cellStyle name="Accent1 37 3" xfId="13706"/>
    <cellStyle name="Accent1 37 4" xfId="13707"/>
    <cellStyle name="Accent1 37 5" xfId="13708"/>
    <cellStyle name="Accent1 37 6" xfId="13709"/>
    <cellStyle name="Accent1 37 7" xfId="13710"/>
    <cellStyle name="Accent1 37 8" xfId="13711"/>
    <cellStyle name="Accent1 37 9" xfId="13712"/>
    <cellStyle name="Accent1 38" xfId="529"/>
    <cellStyle name="Accent1 38 10" xfId="13714"/>
    <cellStyle name="Accent1 38 11" xfId="13715"/>
    <cellStyle name="Accent1 38 12" xfId="13713"/>
    <cellStyle name="Accent1 38 2" xfId="13716"/>
    <cellStyle name="Accent1 38 3" xfId="13717"/>
    <cellStyle name="Accent1 38 4" xfId="13718"/>
    <cellStyle name="Accent1 38 5" xfId="13719"/>
    <cellStyle name="Accent1 38 6" xfId="13720"/>
    <cellStyle name="Accent1 38 7" xfId="13721"/>
    <cellStyle name="Accent1 38 8" xfId="13722"/>
    <cellStyle name="Accent1 38 9" xfId="13723"/>
    <cellStyle name="Accent1 39" xfId="530"/>
    <cellStyle name="Accent1 39 10" xfId="13725"/>
    <cellStyle name="Accent1 39 11" xfId="13726"/>
    <cellStyle name="Accent1 39 12" xfId="13724"/>
    <cellStyle name="Accent1 39 2" xfId="13727"/>
    <cellStyle name="Accent1 39 3" xfId="13728"/>
    <cellStyle name="Accent1 39 4" xfId="13729"/>
    <cellStyle name="Accent1 39 5" xfId="13730"/>
    <cellStyle name="Accent1 39 6" xfId="13731"/>
    <cellStyle name="Accent1 39 7" xfId="13732"/>
    <cellStyle name="Accent1 39 8" xfId="13733"/>
    <cellStyle name="Accent1 39 9" xfId="13734"/>
    <cellStyle name="Accent1 4" xfId="531"/>
    <cellStyle name="Accent1 4 10" xfId="1921"/>
    <cellStyle name="Accent1 4 11" xfId="1920"/>
    <cellStyle name="Accent1 4 12" xfId="1922"/>
    <cellStyle name="Accent1 4 2" xfId="1919"/>
    <cellStyle name="Accent1 4 3" xfId="1918"/>
    <cellStyle name="Accent1 4 4" xfId="1917"/>
    <cellStyle name="Accent1 4 5" xfId="1916"/>
    <cellStyle name="Accent1 4 6" xfId="1915"/>
    <cellStyle name="Accent1 4 7" xfId="1914"/>
    <cellStyle name="Accent1 4 8" xfId="1913"/>
    <cellStyle name="Accent1 4 9" xfId="1912"/>
    <cellStyle name="Accent1 40" xfId="532"/>
    <cellStyle name="Accent1 40 10" xfId="13736"/>
    <cellStyle name="Accent1 40 11" xfId="13735"/>
    <cellStyle name="Accent1 40 2" xfId="13737"/>
    <cellStyle name="Accent1 40 3" xfId="13738"/>
    <cellStyle name="Accent1 40 4" xfId="13739"/>
    <cellStyle name="Accent1 40 5" xfId="13740"/>
    <cellStyle name="Accent1 40 6" xfId="13741"/>
    <cellStyle name="Accent1 40 7" xfId="13742"/>
    <cellStyle name="Accent1 40 8" xfId="13743"/>
    <cellStyle name="Accent1 40 9" xfId="13744"/>
    <cellStyle name="Accent1 41" xfId="533"/>
    <cellStyle name="Accent1 41 2" xfId="13745"/>
    <cellStyle name="Accent1 42" xfId="534"/>
    <cellStyle name="Accent1 42 2" xfId="13746"/>
    <cellStyle name="Accent1 43" xfId="535"/>
    <cellStyle name="Accent1 43 2" xfId="13747"/>
    <cellStyle name="Accent1 44" xfId="536"/>
    <cellStyle name="Accent1 44 2" xfId="13748"/>
    <cellStyle name="Accent1 45" xfId="537"/>
    <cellStyle name="Accent1 45 2" xfId="13749"/>
    <cellStyle name="Accent1 46" xfId="538"/>
    <cellStyle name="Accent1 46 2" xfId="13750"/>
    <cellStyle name="Accent1 47" xfId="539"/>
    <cellStyle name="Accent1 47 2" xfId="13751"/>
    <cellStyle name="Accent1 48" xfId="540"/>
    <cellStyle name="Accent1 48 2" xfId="13752"/>
    <cellStyle name="Accent1 49" xfId="541"/>
    <cellStyle name="Accent1 49 2" xfId="13753"/>
    <cellStyle name="Accent1 5" xfId="542"/>
    <cellStyle name="Accent1 5 10" xfId="1910"/>
    <cellStyle name="Accent1 5 11" xfId="1909"/>
    <cellStyle name="Accent1 5 12" xfId="1911"/>
    <cellStyle name="Accent1 5 2" xfId="1908"/>
    <cellStyle name="Accent1 5 3" xfId="1907"/>
    <cellStyle name="Accent1 5 4" xfId="1906"/>
    <cellStyle name="Accent1 5 5" xfId="1905"/>
    <cellStyle name="Accent1 5 6" xfId="1904"/>
    <cellStyle name="Accent1 5 7" xfId="1903"/>
    <cellStyle name="Accent1 5 8" xfId="1902"/>
    <cellStyle name="Accent1 5 9" xfId="1901"/>
    <cellStyle name="Accent1 50" xfId="543"/>
    <cellStyle name="Accent1 51" xfId="544"/>
    <cellStyle name="Accent1 52" xfId="545"/>
    <cellStyle name="Accent1 53" xfId="546"/>
    <cellStyle name="Accent1 54" xfId="547"/>
    <cellStyle name="Accent1 55" xfId="548"/>
    <cellStyle name="Accent1 56" xfId="549"/>
    <cellStyle name="Accent1 57" xfId="550"/>
    <cellStyle name="Accent1 58" xfId="551"/>
    <cellStyle name="Accent1 59" xfId="552"/>
    <cellStyle name="Accent1 6" xfId="553"/>
    <cellStyle name="Accent1 6 10" xfId="13754"/>
    <cellStyle name="Accent1 6 11" xfId="13755"/>
    <cellStyle name="Accent1 6 2" xfId="1900"/>
    <cellStyle name="Accent1 6 3" xfId="13756"/>
    <cellStyle name="Accent1 6 4" xfId="13757"/>
    <cellStyle name="Accent1 6 5" xfId="13758"/>
    <cellStyle name="Accent1 6 6" xfId="13759"/>
    <cellStyle name="Accent1 6 7" xfId="13760"/>
    <cellStyle name="Accent1 6 8" xfId="13761"/>
    <cellStyle name="Accent1 6 9" xfId="13762"/>
    <cellStyle name="Accent1 60" xfId="554"/>
    <cellStyle name="Accent1 61" xfId="555"/>
    <cellStyle name="Accent1 62" xfId="556"/>
    <cellStyle name="Accent1 63" xfId="557"/>
    <cellStyle name="Accent1 64" xfId="558"/>
    <cellStyle name="Accent1 65" xfId="559"/>
    <cellStyle name="Accent1 66" xfId="560"/>
    <cellStyle name="Accent1 67" xfId="561"/>
    <cellStyle name="Accent1 68" xfId="562"/>
    <cellStyle name="Accent1 69" xfId="563"/>
    <cellStyle name="Accent1 7" xfId="564"/>
    <cellStyle name="Accent1 7 10" xfId="13763"/>
    <cellStyle name="Accent1 7 11" xfId="13764"/>
    <cellStyle name="Accent1 7 2" xfId="1899"/>
    <cellStyle name="Accent1 7 3" xfId="13765"/>
    <cellStyle name="Accent1 7 4" xfId="13766"/>
    <cellStyle name="Accent1 7 5" xfId="13767"/>
    <cellStyle name="Accent1 7 6" xfId="13768"/>
    <cellStyle name="Accent1 7 7" xfId="13769"/>
    <cellStyle name="Accent1 7 8" xfId="13770"/>
    <cellStyle name="Accent1 7 9" xfId="13771"/>
    <cellStyle name="Accent1 70" xfId="565"/>
    <cellStyle name="Accent1 71" xfId="566"/>
    <cellStyle name="Accent1 72" xfId="567"/>
    <cellStyle name="Accent1 73" xfId="568"/>
    <cellStyle name="Accent1 74" xfId="569"/>
    <cellStyle name="Accent1 75" xfId="570"/>
    <cellStyle name="Accent1 76" xfId="571"/>
    <cellStyle name="Accent1 77" xfId="572"/>
    <cellStyle name="Accent1 78" xfId="573"/>
    <cellStyle name="Accent1 79" xfId="574"/>
    <cellStyle name="Accent1 8" xfId="575"/>
    <cellStyle name="Accent1 8 10" xfId="13772"/>
    <cellStyle name="Accent1 8 11" xfId="13773"/>
    <cellStyle name="Accent1 8 2" xfId="1898"/>
    <cellStyle name="Accent1 8 3" xfId="13774"/>
    <cellStyle name="Accent1 8 4" xfId="13775"/>
    <cellStyle name="Accent1 8 5" xfId="13776"/>
    <cellStyle name="Accent1 8 6" xfId="13777"/>
    <cellStyle name="Accent1 8 7" xfId="13778"/>
    <cellStyle name="Accent1 8 8" xfId="13779"/>
    <cellStyle name="Accent1 8 9" xfId="13780"/>
    <cellStyle name="Accent1 80" xfId="576"/>
    <cellStyle name="Accent1 81" xfId="577"/>
    <cellStyle name="Accent1 82" xfId="578"/>
    <cellStyle name="Accent1 83" xfId="579"/>
    <cellStyle name="Accent1 84" xfId="580"/>
    <cellStyle name="Accent1 85" xfId="581"/>
    <cellStyle name="Accent1 86" xfId="582"/>
    <cellStyle name="Accent1 87" xfId="583"/>
    <cellStyle name="Accent1 88" xfId="584"/>
    <cellStyle name="Accent1 89" xfId="585"/>
    <cellStyle name="Accent1 9" xfId="586"/>
    <cellStyle name="Accent1 9 10" xfId="13781"/>
    <cellStyle name="Accent1 9 11" xfId="13782"/>
    <cellStyle name="Accent1 9 2" xfId="1897"/>
    <cellStyle name="Accent1 9 3" xfId="13783"/>
    <cellStyle name="Accent1 9 4" xfId="13784"/>
    <cellStyle name="Accent1 9 5" xfId="13785"/>
    <cellStyle name="Accent1 9 6" xfId="13786"/>
    <cellStyle name="Accent1 9 7" xfId="13787"/>
    <cellStyle name="Accent1 9 8" xfId="13788"/>
    <cellStyle name="Accent1 9 9" xfId="13789"/>
    <cellStyle name="Accent1 90" xfId="587"/>
    <cellStyle name="Accent1 91" xfId="588"/>
    <cellStyle name="Accent1 92" xfId="589"/>
    <cellStyle name="Accent1 93" xfId="590"/>
    <cellStyle name="Accent1 94" xfId="591"/>
    <cellStyle name="Accent1 95" xfId="592"/>
    <cellStyle name="Accent1 96" xfId="593"/>
    <cellStyle name="Accent1 97" xfId="594"/>
    <cellStyle name="Accent1 98" xfId="595"/>
    <cellStyle name="Accent1 99" xfId="596"/>
    <cellStyle name="Accent2 - 20%" xfId="597"/>
    <cellStyle name="Accent2 - 40%" xfId="598"/>
    <cellStyle name="Accent2 - 60%" xfId="599"/>
    <cellStyle name="Accent2 10" xfId="600"/>
    <cellStyle name="Accent2 10 10" xfId="13790"/>
    <cellStyle name="Accent2 10 11" xfId="13791"/>
    <cellStyle name="Accent2 10 2" xfId="1896"/>
    <cellStyle name="Accent2 10 3" xfId="13792"/>
    <cellStyle name="Accent2 10 4" xfId="13793"/>
    <cellStyle name="Accent2 10 5" xfId="13794"/>
    <cellStyle name="Accent2 10 6" xfId="13795"/>
    <cellStyle name="Accent2 10 7" xfId="13796"/>
    <cellStyle name="Accent2 10 8" xfId="13797"/>
    <cellStyle name="Accent2 10 9" xfId="13798"/>
    <cellStyle name="Accent2 100" xfId="601"/>
    <cellStyle name="Accent2 101" xfId="602"/>
    <cellStyle name="Accent2 102" xfId="603"/>
    <cellStyle name="Accent2 103" xfId="604"/>
    <cellStyle name="Accent2 104" xfId="605"/>
    <cellStyle name="Accent2 105" xfId="606"/>
    <cellStyle name="Accent2 106" xfId="607"/>
    <cellStyle name="Accent2 107" xfId="608"/>
    <cellStyle name="Accent2 108" xfId="78"/>
    <cellStyle name="Accent2 11" xfId="609"/>
    <cellStyle name="Accent2 11 10" xfId="13799"/>
    <cellStyle name="Accent2 11 11" xfId="13800"/>
    <cellStyle name="Accent2 11 2" xfId="1895"/>
    <cellStyle name="Accent2 11 3" xfId="13801"/>
    <cellStyle name="Accent2 11 4" xfId="13802"/>
    <cellStyle name="Accent2 11 5" xfId="13803"/>
    <cellStyle name="Accent2 11 6" xfId="13804"/>
    <cellStyle name="Accent2 11 7" xfId="13805"/>
    <cellStyle name="Accent2 11 8" xfId="13806"/>
    <cellStyle name="Accent2 11 9" xfId="13807"/>
    <cellStyle name="Accent2 12" xfId="610"/>
    <cellStyle name="Accent2 12 10" xfId="13808"/>
    <cellStyle name="Accent2 12 11" xfId="13809"/>
    <cellStyle name="Accent2 12 2" xfId="1894"/>
    <cellStyle name="Accent2 12 3" xfId="13810"/>
    <cellStyle name="Accent2 12 4" xfId="13811"/>
    <cellStyle name="Accent2 12 5" xfId="13812"/>
    <cellStyle name="Accent2 12 6" xfId="13813"/>
    <cellStyle name="Accent2 12 7" xfId="13814"/>
    <cellStyle name="Accent2 12 8" xfId="13815"/>
    <cellStyle name="Accent2 12 9" xfId="13816"/>
    <cellStyle name="Accent2 13" xfId="611"/>
    <cellStyle name="Accent2 13 10" xfId="13817"/>
    <cellStyle name="Accent2 13 11" xfId="13818"/>
    <cellStyle name="Accent2 13 2" xfId="1893"/>
    <cellStyle name="Accent2 13 3" xfId="13819"/>
    <cellStyle name="Accent2 13 4" xfId="13820"/>
    <cellStyle name="Accent2 13 5" xfId="13821"/>
    <cellStyle name="Accent2 13 6" xfId="13822"/>
    <cellStyle name="Accent2 13 7" xfId="13823"/>
    <cellStyle name="Accent2 13 8" xfId="13824"/>
    <cellStyle name="Accent2 13 9" xfId="13825"/>
    <cellStyle name="Accent2 14" xfId="612"/>
    <cellStyle name="Accent2 14 10" xfId="13826"/>
    <cellStyle name="Accent2 14 11" xfId="13827"/>
    <cellStyle name="Accent2 14 2" xfId="1892"/>
    <cellStyle name="Accent2 14 3" xfId="13828"/>
    <cellStyle name="Accent2 14 4" xfId="13829"/>
    <cellStyle name="Accent2 14 5" xfId="13830"/>
    <cellStyle name="Accent2 14 6" xfId="13831"/>
    <cellStyle name="Accent2 14 7" xfId="13832"/>
    <cellStyle name="Accent2 14 8" xfId="13833"/>
    <cellStyle name="Accent2 14 9" xfId="13834"/>
    <cellStyle name="Accent2 15" xfId="613"/>
    <cellStyle name="Accent2 15 10" xfId="13835"/>
    <cellStyle name="Accent2 15 11" xfId="13836"/>
    <cellStyle name="Accent2 15 2" xfId="1891"/>
    <cellStyle name="Accent2 15 3" xfId="13837"/>
    <cellStyle name="Accent2 15 4" xfId="13838"/>
    <cellStyle name="Accent2 15 5" xfId="13839"/>
    <cellStyle name="Accent2 15 6" xfId="13840"/>
    <cellStyle name="Accent2 15 7" xfId="13841"/>
    <cellStyle name="Accent2 15 8" xfId="13842"/>
    <cellStyle name="Accent2 15 9" xfId="13843"/>
    <cellStyle name="Accent2 16" xfId="614"/>
    <cellStyle name="Accent2 16 10" xfId="13845"/>
    <cellStyle name="Accent2 16 11" xfId="13846"/>
    <cellStyle name="Accent2 16 12" xfId="13844"/>
    <cellStyle name="Accent2 16 2" xfId="13847"/>
    <cellStyle name="Accent2 16 3" xfId="13848"/>
    <cellStyle name="Accent2 16 4" xfId="13849"/>
    <cellStyle name="Accent2 16 5" xfId="13850"/>
    <cellStyle name="Accent2 16 6" xfId="13851"/>
    <cellStyle name="Accent2 16 7" xfId="13852"/>
    <cellStyle name="Accent2 16 8" xfId="13853"/>
    <cellStyle name="Accent2 16 9" xfId="13854"/>
    <cellStyle name="Accent2 17" xfId="615"/>
    <cellStyle name="Accent2 17 10" xfId="13856"/>
    <cellStyle name="Accent2 17 11" xfId="13857"/>
    <cellStyle name="Accent2 17 12" xfId="13855"/>
    <cellStyle name="Accent2 17 2" xfId="13858"/>
    <cellStyle name="Accent2 17 3" xfId="13859"/>
    <cellStyle name="Accent2 17 4" xfId="13860"/>
    <cellStyle name="Accent2 17 5" xfId="13861"/>
    <cellStyle name="Accent2 17 6" xfId="13862"/>
    <cellStyle name="Accent2 17 7" xfId="13863"/>
    <cellStyle name="Accent2 17 8" xfId="13864"/>
    <cellStyle name="Accent2 17 9" xfId="13865"/>
    <cellStyle name="Accent2 18" xfId="616"/>
    <cellStyle name="Accent2 18 10" xfId="13867"/>
    <cellStyle name="Accent2 18 11" xfId="13868"/>
    <cellStyle name="Accent2 18 12" xfId="13866"/>
    <cellStyle name="Accent2 18 2" xfId="13869"/>
    <cellStyle name="Accent2 18 3" xfId="13870"/>
    <cellStyle name="Accent2 18 4" xfId="13871"/>
    <cellStyle name="Accent2 18 5" xfId="13872"/>
    <cellStyle name="Accent2 18 6" xfId="13873"/>
    <cellStyle name="Accent2 18 7" xfId="13874"/>
    <cellStyle name="Accent2 18 8" xfId="13875"/>
    <cellStyle name="Accent2 18 9" xfId="13876"/>
    <cellStyle name="Accent2 19" xfId="617"/>
    <cellStyle name="Accent2 19 10" xfId="13878"/>
    <cellStyle name="Accent2 19 11" xfId="13879"/>
    <cellStyle name="Accent2 19 12" xfId="13877"/>
    <cellStyle name="Accent2 19 2" xfId="13880"/>
    <cellStyle name="Accent2 19 3" xfId="13881"/>
    <cellStyle name="Accent2 19 4" xfId="13882"/>
    <cellStyle name="Accent2 19 5" xfId="13883"/>
    <cellStyle name="Accent2 19 6" xfId="13884"/>
    <cellStyle name="Accent2 19 7" xfId="13885"/>
    <cellStyle name="Accent2 19 8" xfId="13886"/>
    <cellStyle name="Accent2 19 9" xfId="13887"/>
    <cellStyle name="Accent2 2" xfId="79"/>
    <cellStyle name="Accent2 2 10" xfId="1889"/>
    <cellStyle name="Accent2 2 11" xfId="1888"/>
    <cellStyle name="Accent2 2 12" xfId="1890"/>
    <cellStyle name="Accent2 2 2" xfId="618"/>
    <cellStyle name="Accent2 2 2 2" xfId="1887"/>
    <cellStyle name="Accent2 2 3" xfId="1886"/>
    <cellStyle name="Accent2 2 4" xfId="1885"/>
    <cellStyle name="Accent2 2 5" xfId="1884"/>
    <cellStyle name="Accent2 2 6" xfId="1883"/>
    <cellStyle name="Accent2 2 7" xfId="1882"/>
    <cellStyle name="Accent2 2 8" xfId="1881"/>
    <cellStyle name="Accent2 2 9" xfId="1880"/>
    <cellStyle name="Accent2 20" xfId="619"/>
    <cellStyle name="Accent2 20 10" xfId="13889"/>
    <cellStyle name="Accent2 20 11" xfId="13890"/>
    <cellStyle name="Accent2 20 12" xfId="13888"/>
    <cellStyle name="Accent2 20 2" xfId="13891"/>
    <cellStyle name="Accent2 20 3" xfId="13892"/>
    <cellStyle name="Accent2 20 4" xfId="13893"/>
    <cellStyle name="Accent2 20 5" xfId="13894"/>
    <cellStyle name="Accent2 20 6" xfId="13895"/>
    <cellStyle name="Accent2 20 7" xfId="13896"/>
    <cellStyle name="Accent2 20 8" xfId="13897"/>
    <cellStyle name="Accent2 20 9" xfId="13898"/>
    <cellStyle name="Accent2 21" xfId="620"/>
    <cellStyle name="Accent2 21 10" xfId="13900"/>
    <cellStyle name="Accent2 21 11" xfId="13901"/>
    <cellStyle name="Accent2 21 12" xfId="13899"/>
    <cellStyle name="Accent2 21 2" xfId="13902"/>
    <cellStyle name="Accent2 21 3" xfId="13903"/>
    <cellStyle name="Accent2 21 4" xfId="13904"/>
    <cellStyle name="Accent2 21 5" xfId="13905"/>
    <cellStyle name="Accent2 21 6" xfId="13906"/>
    <cellStyle name="Accent2 21 7" xfId="13907"/>
    <cellStyle name="Accent2 21 8" xfId="13908"/>
    <cellStyle name="Accent2 21 9" xfId="13909"/>
    <cellStyle name="Accent2 22" xfId="621"/>
    <cellStyle name="Accent2 22 10" xfId="13911"/>
    <cellStyle name="Accent2 22 11" xfId="13912"/>
    <cellStyle name="Accent2 22 12" xfId="13910"/>
    <cellStyle name="Accent2 22 2" xfId="13913"/>
    <cellStyle name="Accent2 22 3" xfId="13914"/>
    <cellStyle name="Accent2 22 4" xfId="13915"/>
    <cellStyle name="Accent2 22 5" xfId="13916"/>
    <cellStyle name="Accent2 22 6" xfId="13917"/>
    <cellStyle name="Accent2 22 7" xfId="13918"/>
    <cellStyle name="Accent2 22 8" xfId="13919"/>
    <cellStyle name="Accent2 22 9" xfId="13920"/>
    <cellStyle name="Accent2 23" xfId="622"/>
    <cellStyle name="Accent2 23 10" xfId="13922"/>
    <cellStyle name="Accent2 23 11" xfId="13923"/>
    <cellStyle name="Accent2 23 12" xfId="13921"/>
    <cellStyle name="Accent2 23 2" xfId="13924"/>
    <cellStyle name="Accent2 23 3" xfId="13925"/>
    <cellStyle name="Accent2 23 4" xfId="13926"/>
    <cellStyle name="Accent2 23 5" xfId="13927"/>
    <cellStyle name="Accent2 23 6" xfId="13928"/>
    <cellStyle name="Accent2 23 7" xfId="13929"/>
    <cellStyle name="Accent2 23 8" xfId="13930"/>
    <cellStyle name="Accent2 23 9" xfId="13931"/>
    <cellStyle name="Accent2 24" xfId="623"/>
    <cellStyle name="Accent2 24 10" xfId="13933"/>
    <cellStyle name="Accent2 24 11" xfId="13934"/>
    <cellStyle name="Accent2 24 12" xfId="13932"/>
    <cellStyle name="Accent2 24 2" xfId="13935"/>
    <cellStyle name="Accent2 24 3" xfId="13936"/>
    <cellStyle name="Accent2 24 4" xfId="13937"/>
    <cellStyle name="Accent2 24 5" xfId="13938"/>
    <cellStyle name="Accent2 24 6" xfId="13939"/>
    <cellStyle name="Accent2 24 7" xfId="13940"/>
    <cellStyle name="Accent2 24 8" xfId="13941"/>
    <cellStyle name="Accent2 24 9" xfId="13942"/>
    <cellStyle name="Accent2 25" xfId="624"/>
    <cellStyle name="Accent2 25 10" xfId="13944"/>
    <cellStyle name="Accent2 25 11" xfId="13945"/>
    <cellStyle name="Accent2 25 12" xfId="13943"/>
    <cellStyle name="Accent2 25 2" xfId="13946"/>
    <cellStyle name="Accent2 25 3" xfId="13947"/>
    <cellStyle name="Accent2 25 4" xfId="13948"/>
    <cellStyle name="Accent2 25 5" xfId="13949"/>
    <cellStyle name="Accent2 25 6" xfId="13950"/>
    <cellStyle name="Accent2 25 7" xfId="13951"/>
    <cellStyle name="Accent2 25 8" xfId="13952"/>
    <cellStyle name="Accent2 25 9" xfId="13953"/>
    <cellStyle name="Accent2 26" xfId="625"/>
    <cellStyle name="Accent2 26 10" xfId="13955"/>
    <cellStyle name="Accent2 26 11" xfId="13956"/>
    <cellStyle name="Accent2 26 12" xfId="13954"/>
    <cellStyle name="Accent2 26 2" xfId="13957"/>
    <cellStyle name="Accent2 26 3" xfId="13958"/>
    <cellStyle name="Accent2 26 4" xfId="13959"/>
    <cellStyle name="Accent2 26 5" xfId="13960"/>
    <cellStyle name="Accent2 26 6" xfId="13961"/>
    <cellStyle name="Accent2 26 7" xfId="13962"/>
    <cellStyle name="Accent2 26 8" xfId="13963"/>
    <cellStyle name="Accent2 26 9" xfId="13964"/>
    <cellStyle name="Accent2 27" xfId="626"/>
    <cellStyle name="Accent2 27 10" xfId="13966"/>
    <cellStyle name="Accent2 27 11" xfId="13967"/>
    <cellStyle name="Accent2 27 12" xfId="13965"/>
    <cellStyle name="Accent2 27 2" xfId="13968"/>
    <cellStyle name="Accent2 27 3" xfId="13969"/>
    <cellStyle name="Accent2 27 4" xfId="13970"/>
    <cellStyle name="Accent2 27 5" xfId="13971"/>
    <cellStyle name="Accent2 27 6" xfId="13972"/>
    <cellStyle name="Accent2 27 7" xfId="13973"/>
    <cellStyle name="Accent2 27 8" xfId="13974"/>
    <cellStyle name="Accent2 27 9" xfId="13975"/>
    <cellStyle name="Accent2 28" xfId="627"/>
    <cellStyle name="Accent2 28 10" xfId="13977"/>
    <cellStyle name="Accent2 28 11" xfId="13978"/>
    <cellStyle name="Accent2 28 12" xfId="13976"/>
    <cellStyle name="Accent2 28 2" xfId="13979"/>
    <cellStyle name="Accent2 28 3" xfId="13980"/>
    <cellStyle name="Accent2 28 4" xfId="13981"/>
    <cellStyle name="Accent2 28 5" xfId="13982"/>
    <cellStyle name="Accent2 28 6" xfId="13983"/>
    <cellStyle name="Accent2 28 7" xfId="13984"/>
    <cellStyle name="Accent2 28 8" xfId="13985"/>
    <cellStyle name="Accent2 28 9" xfId="13986"/>
    <cellStyle name="Accent2 29" xfId="628"/>
    <cellStyle name="Accent2 29 10" xfId="13988"/>
    <cellStyle name="Accent2 29 11" xfId="13989"/>
    <cellStyle name="Accent2 29 12" xfId="13987"/>
    <cellStyle name="Accent2 29 2" xfId="13990"/>
    <cellStyle name="Accent2 29 3" xfId="13991"/>
    <cellStyle name="Accent2 29 4" xfId="13992"/>
    <cellStyle name="Accent2 29 5" xfId="13993"/>
    <cellStyle name="Accent2 29 6" xfId="13994"/>
    <cellStyle name="Accent2 29 7" xfId="13995"/>
    <cellStyle name="Accent2 29 8" xfId="13996"/>
    <cellStyle name="Accent2 29 9" xfId="13997"/>
    <cellStyle name="Accent2 3" xfId="80"/>
    <cellStyle name="Accent2 3 10" xfId="1878"/>
    <cellStyle name="Accent2 3 11" xfId="1877"/>
    <cellStyle name="Accent2 3 12" xfId="1879"/>
    <cellStyle name="Accent2 3 2" xfId="1876"/>
    <cellStyle name="Accent2 3 3" xfId="1875"/>
    <cellStyle name="Accent2 3 4" xfId="1874"/>
    <cellStyle name="Accent2 3 5" xfId="1873"/>
    <cellStyle name="Accent2 3 6" xfId="1872"/>
    <cellStyle name="Accent2 3 7" xfId="1871"/>
    <cellStyle name="Accent2 3 8" xfId="1870"/>
    <cellStyle name="Accent2 3 9" xfId="1869"/>
    <cellStyle name="Accent2 30" xfId="630"/>
    <cellStyle name="Accent2 30 10" xfId="13999"/>
    <cellStyle name="Accent2 30 11" xfId="14000"/>
    <cellStyle name="Accent2 30 12" xfId="13998"/>
    <cellStyle name="Accent2 30 2" xfId="14001"/>
    <cellStyle name="Accent2 30 3" xfId="14002"/>
    <cellStyle name="Accent2 30 4" xfId="14003"/>
    <cellStyle name="Accent2 30 5" xfId="14004"/>
    <cellStyle name="Accent2 30 6" xfId="14005"/>
    <cellStyle name="Accent2 30 7" xfId="14006"/>
    <cellStyle name="Accent2 30 8" xfId="14007"/>
    <cellStyle name="Accent2 30 9" xfId="14008"/>
    <cellStyle name="Accent2 31" xfId="631"/>
    <cellStyle name="Accent2 31 10" xfId="14010"/>
    <cellStyle name="Accent2 31 11" xfId="14011"/>
    <cellStyle name="Accent2 31 12" xfId="14009"/>
    <cellStyle name="Accent2 31 2" xfId="14012"/>
    <cellStyle name="Accent2 31 3" xfId="14013"/>
    <cellStyle name="Accent2 31 4" xfId="14014"/>
    <cellStyle name="Accent2 31 5" xfId="14015"/>
    <cellStyle name="Accent2 31 6" xfId="14016"/>
    <cellStyle name="Accent2 31 7" xfId="14017"/>
    <cellStyle name="Accent2 31 8" xfId="14018"/>
    <cellStyle name="Accent2 31 9" xfId="14019"/>
    <cellStyle name="Accent2 32" xfId="632"/>
    <cellStyle name="Accent2 32 10" xfId="14021"/>
    <cellStyle name="Accent2 32 11" xfId="14022"/>
    <cellStyle name="Accent2 32 12" xfId="14020"/>
    <cellStyle name="Accent2 32 2" xfId="14023"/>
    <cellStyle name="Accent2 32 3" xfId="14024"/>
    <cellStyle name="Accent2 32 4" xfId="14025"/>
    <cellStyle name="Accent2 32 5" xfId="14026"/>
    <cellStyle name="Accent2 32 6" xfId="14027"/>
    <cellStyle name="Accent2 32 7" xfId="14028"/>
    <cellStyle name="Accent2 32 8" xfId="14029"/>
    <cellStyle name="Accent2 32 9" xfId="14030"/>
    <cellStyle name="Accent2 33" xfId="633"/>
    <cellStyle name="Accent2 33 10" xfId="14032"/>
    <cellStyle name="Accent2 33 11" xfId="14033"/>
    <cellStyle name="Accent2 33 12" xfId="14031"/>
    <cellStyle name="Accent2 33 2" xfId="14034"/>
    <cellStyle name="Accent2 33 3" xfId="14035"/>
    <cellStyle name="Accent2 33 4" xfId="14036"/>
    <cellStyle name="Accent2 33 5" xfId="14037"/>
    <cellStyle name="Accent2 33 6" xfId="14038"/>
    <cellStyle name="Accent2 33 7" xfId="14039"/>
    <cellStyle name="Accent2 33 8" xfId="14040"/>
    <cellStyle name="Accent2 33 9" xfId="14041"/>
    <cellStyle name="Accent2 34" xfId="634"/>
    <cellStyle name="Accent2 34 10" xfId="14043"/>
    <cellStyle name="Accent2 34 11" xfId="14044"/>
    <cellStyle name="Accent2 34 12" xfId="14042"/>
    <cellStyle name="Accent2 34 2" xfId="14045"/>
    <cellStyle name="Accent2 34 3" xfId="14046"/>
    <cellStyle name="Accent2 34 4" xfId="14047"/>
    <cellStyle name="Accent2 34 5" xfId="14048"/>
    <cellStyle name="Accent2 34 6" xfId="14049"/>
    <cellStyle name="Accent2 34 7" xfId="14050"/>
    <cellStyle name="Accent2 34 8" xfId="14051"/>
    <cellStyle name="Accent2 34 9" xfId="14052"/>
    <cellStyle name="Accent2 35" xfId="635"/>
    <cellStyle name="Accent2 35 10" xfId="14054"/>
    <cellStyle name="Accent2 35 11" xfId="14055"/>
    <cellStyle name="Accent2 35 12" xfId="14053"/>
    <cellStyle name="Accent2 35 2" xfId="14056"/>
    <cellStyle name="Accent2 35 3" xfId="14057"/>
    <cellStyle name="Accent2 35 4" xfId="14058"/>
    <cellStyle name="Accent2 35 5" xfId="14059"/>
    <cellStyle name="Accent2 35 6" xfId="14060"/>
    <cellStyle name="Accent2 35 7" xfId="14061"/>
    <cellStyle name="Accent2 35 8" xfId="14062"/>
    <cellStyle name="Accent2 35 9" xfId="14063"/>
    <cellStyle name="Accent2 36" xfId="636"/>
    <cellStyle name="Accent2 36 10" xfId="14065"/>
    <cellStyle name="Accent2 36 11" xfId="14066"/>
    <cellStyle name="Accent2 36 12" xfId="14064"/>
    <cellStyle name="Accent2 36 2" xfId="14067"/>
    <cellStyle name="Accent2 36 3" xfId="14068"/>
    <cellStyle name="Accent2 36 4" xfId="14069"/>
    <cellStyle name="Accent2 36 5" xfId="14070"/>
    <cellStyle name="Accent2 36 6" xfId="14071"/>
    <cellStyle name="Accent2 36 7" xfId="14072"/>
    <cellStyle name="Accent2 36 8" xfId="14073"/>
    <cellStyle name="Accent2 36 9" xfId="14074"/>
    <cellStyle name="Accent2 37" xfId="637"/>
    <cellStyle name="Accent2 37 10" xfId="14076"/>
    <cellStyle name="Accent2 37 11" xfId="14077"/>
    <cellStyle name="Accent2 37 12" xfId="14075"/>
    <cellStyle name="Accent2 37 2" xfId="14078"/>
    <cellStyle name="Accent2 37 3" xfId="14079"/>
    <cellStyle name="Accent2 37 4" xfId="14080"/>
    <cellStyle name="Accent2 37 5" xfId="14081"/>
    <cellStyle name="Accent2 37 6" xfId="14082"/>
    <cellStyle name="Accent2 37 7" xfId="14083"/>
    <cellStyle name="Accent2 37 8" xfId="14084"/>
    <cellStyle name="Accent2 37 9" xfId="14085"/>
    <cellStyle name="Accent2 38" xfId="638"/>
    <cellStyle name="Accent2 38 10" xfId="14087"/>
    <cellStyle name="Accent2 38 11" xfId="14088"/>
    <cellStyle name="Accent2 38 12" xfId="14086"/>
    <cellStyle name="Accent2 38 2" xfId="14089"/>
    <cellStyle name="Accent2 38 3" xfId="14090"/>
    <cellStyle name="Accent2 38 4" xfId="14091"/>
    <cellStyle name="Accent2 38 5" xfId="14092"/>
    <cellStyle name="Accent2 38 6" xfId="14093"/>
    <cellStyle name="Accent2 38 7" xfId="14094"/>
    <cellStyle name="Accent2 38 8" xfId="14095"/>
    <cellStyle name="Accent2 38 9" xfId="14096"/>
    <cellStyle name="Accent2 39" xfId="639"/>
    <cellStyle name="Accent2 39 10" xfId="14098"/>
    <cellStyle name="Accent2 39 11" xfId="14099"/>
    <cellStyle name="Accent2 39 12" xfId="14097"/>
    <cellStyle name="Accent2 39 2" xfId="14100"/>
    <cellStyle name="Accent2 39 3" xfId="14101"/>
    <cellStyle name="Accent2 39 4" xfId="14102"/>
    <cellStyle name="Accent2 39 5" xfId="14103"/>
    <cellStyle name="Accent2 39 6" xfId="14104"/>
    <cellStyle name="Accent2 39 7" xfId="14105"/>
    <cellStyle name="Accent2 39 8" xfId="14106"/>
    <cellStyle name="Accent2 39 9" xfId="14107"/>
    <cellStyle name="Accent2 4" xfId="640"/>
    <cellStyle name="Accent2 4 10" xfId="1867"/>
    <cellStyle name="Accent2 4 11" xfId="1866"/>
    <cellStyle name="Accent2 4 12" xfId="1868"/>
    <cellStyle name="Accent2 4 2" xfId="1865"/>
    <cellStyle name="Accent2 4 3" xfId="1864"/>
    <cellStyle name="Accent2 4 4" xfId="1863"/>
    <cellStyle name="Accent2 4 5" xfId="1862"/>
    <cellStyle name="Accent2 4 6" xfId="1861"/>
    <cellStyle name="Accent2 4 7" xfId="1860"/>
    <cellStyle name="Accent2 4 8" xfId="1859"/>
    <cellStyle name="Accent2 4 9" xfId="1858"/>
    <cellStyle name="Accent2 40" xfId="641"/>
    <cellStyle name="Accent2 40 10" xfId="14109"/>
    <cellStyle name="Accent2 40 11" xfId="14108"/>
    <cellStyle name="Accent2 40 2" xfId="14110"/>
    <cellStyle name="Accent2 40 3" xfId="14111"/>
    <cellStyle name="Accent2 40 4" xfId="14112"/>
    <cellStyle name="Accent2 40 5" xfId="14113"/>
    <cellStyle name="Accent2 40 6" xfId="14114"/>
    <cellStyle name="Accent2 40 7" xfId="14115"/>
    <cellStyle name="Accent2 40 8" xfId="14116"/>
    <cellStyle name="Accent2 40 9" xfId="14117"/>
    <cellStyle name="Accent2 41" xfId="642"/>
    <cellStyle name="Accent2 41 2" xfId="14118"/>
    <cellStyle name="Accent2 42" xfId="643"/>
    <cellStyle name="Accent2 42 2" xfId="14119"/>
    <cellStyle name="Accent2 43" xfId="644"/>
    <cellStyle name="Accent2 43 2" xfId="14120"/>
    <cellStyle name="Accent2 44" xfId="645"/>
    <cellStyle name="Accent2 44 2" xfId="14121"/>
    <cellStyle name="Accent2 45" xfId="646"/>
    <cellStyle name="Accent2 45 2" xfId="14122"/>
    <cellStyle name="Accent2 46" xfId="647"/>
    <cellStyle name="Accent2 46 2" xfId="14123"/>
    <cellStyle name="Accent2 47" xfId="648"/>
    <cellStyle name="Accent2 47 2" xfId="14124"/>
    <cellStyle name="Accent2 48" xfId="649"/>
    <cellStyle name="Accent2 48 2" xfId="14125"/>
    <cellStyle name="Accent2 49" xfId="650"/>
    <cellStyle name="Accent2 49 2" xfId="14126"/>
    <cellStyle name="Accent2 5" xfId="651"/>
    <cellStyle name="Accent2 5 10" xfId="1856"/>
    <cellStyle name="Accent2 5 11" xfId="1855"/>
    <cellStyle name="Accent2 5 12" xfId="1857"/>
    <cellStyle name="Accent2 5 2" xfId="1854"/>
    <cellStyle name="Accent2 5 3" xfId="1853"/>
    <cellStyle name="Accent2 5 4" xfId="1852"/>
    <cellStyle name="Accent2 5 5" xfId="1851"/>
    <cellStyle name="Accent2 5 6" xfId="1850"/>
    <cellStyle name="Accent2 5 7" xfId="1849"/>
    <cellStyle name="Accent2 5 8" xfId="1848"/>
    <cellStyle name="Accent2 5 9" xfId="1847"/>
    <cellStyle name="Accent2 50" xfId="652"/>
    <cellStyle name="Accent2 51" xfId="653"/>
    <cellStyle name="Accent2 52" xfId="654"/>
    <cellStyle name="Accent2 53" xfId="655"/>
    <cellStyle name="Accent2 54" xfId="656"/>
    <cellStyle name="Accent2 55" xfId="657"/>
    <cellStyle name="Accent2 56" xfId="658"/>
    <cellStyle name="Accent2 57" xfId="659"/>
    <cellStyle name="Accent2 58" xfId="660"/>
    <cellStyle name="Accent2 59" xfId="661"/>
    <cellStyle name="Accent2 6" xfId="662"/>
    <cellStyle name="Accent2 6 10" xfId="14127"/>
    <cellStyle name="Accent2 6 11" xfId="14128"/>
    <cellStyle name="Accent2 6 2" xfId="1846"/>
    <cellStyle name="Accent2 6 3" xfId="14129"/>
    <cellStyle name="Accent2 6 4" xfId="14130"/>
    <cellStyle name="Accent2 6 5" xfId="14131"/>
    <cellStyle name="Accent2 6 6" xfId="14132"/>
    <cellStyle name="Accent2 6 7" xfId="14133"/>
    <cellStyle name="Accent2 6 8" xfId="14134"/>
    <cellStyle name="Accent2 6 9" xfId="14135"/>
    <cellStyle name="Accent2 60" xfId="663"/>
    <cellStyle name="Accent2 61" xfId="664"/>
    <cellStyle name="Accent2 62" xfId="665"/>
    <cellStyle name="Accent2 63" xfId="666"/>
    <cellStyle name="Accent2 64" xfId="667"/>
    <cellStyle name="Accent2 65" xfId="668"/>
    <cellStyle name="Accent2 66" xfId="669"/>
    <cellStyle name="Accent2 67" xfId="670"/>
    <cellStyle name="Accent2 68" xfId="671"/>
    <cellStyle name="Accent2 69" xfId="672"/>
    <cellStyle name="Accent2 7" xfId="673"/>
    <cellStyle name="Accent2 7 10" xfId="14136"/>
    <cellStyle name="Accent2 7 11" xfId="14137"/>
    <cellStyle name="Accent2 7 2" xfId="1845"/>
    <cellStyle name="Accent2 7 3" xfId="14138"/>
    <cellStyle name="Accent2 7 4" xfId="14139"/>
    <cellStyle name="Accent2 7 5" xfId="14140"/>
    <cellStyle name="Accent2 7 6" xfId="14141"/>
    <cellStyle name="Accent2 7 7" xfId="14142"/>
    <cellStyle name="Accent2 7 8" xfId="14143"/>
    <cellStyle name="Accent2 7 9" xfId="14144"/>
    <cellStyle name="Accent2 70" xfId="674"/>
    <cellStyle name="Accent2 71" xfId="675"/>
    <cellStyle name="Accent2 72" xfId="676"/>
    <cellStyle name="Accent2 73" xfId="677"/>
    <cellStyle name="Accent2 74" xfId="678"/>
    <cellStyle name="Accent2 75" xfId="679"/>
    <cellStyle name="Accent2 76" xfId="680"/>
    <cellStyle name="Accent2 77" xfId="681"/>
    <cellStyle name="Accent2 78" xfId="682"/>
    <cellStyle name="Accent2 79" xfId="683"/>
    <cellStyle name="Accent2 8" xfId="684"/>
    <cellStyle name="Accent2 8 10" xfId="14145"/>
    <cellStyle name="Accent2 8 11" xfId="14146"/>
    <cellStyle name="Accent2 8 2" xfId="1844"/>
    <cellStyle name="Accent2 8 3" xfId="14147"/>
    <cellStyle name="Accent2 8 4" xfId="14148"/>
    <cellStyle name="Accent2 8 5" xfId="14149"/>
    <cellStyle name="Accent2 8 6" xfId="14150"/>
    <cellStyle name="Accent2 8 7" xfId="14151"/>
    <cellStyle name="Accent2 8 8" xfId="14152"/>
    <cellStyle name="Accent2 8 9" xfId="14153"/>
    <cellStyle name="Accent2 80" xfId="685"/>
    <cellStyle name="Accent2 81" xfId="686"/>
    <cellStyle name="Accent2 82" xfId="687"/>
    <cellStyle name="Accent2 83" xfId="688"/>
    <cellStyle name="Accent2 84" xfId="689"/>
    <cellStyle name="Accent2 85" xfId="690"/>
    <cellStyle name="Accent2 86" xfId="691"/>
    <cellStyle name="Accent2 87" xfId="692"/>
    <cellStyle name="Accent2 88" xfId="693"/>
    <cellStyle name="Accent2 89" xfId="694"/>
    <cellStyle name="Accent2 9" xfId="695"/>
    <cellStyle name="Accent2 9 10" xfId="14154"/>
    <cellStyle name="Accent2 9 11" xfId="14155"/>
    <cellStyle name="Accent2 9 2" xfId="1843"/>
    <cellStyle name="Accent2 9 3" xfId="14156"/>
    <cellStyle name="Accent2 9 4" xfId="14157"/>
    <cellStyle name="Accent2 9 5" xfId="14158"/>
    <cellStyle name="Accent2 9 6" xfId="14159"/>
    <cellStyle name="Accent2 9 7" xfId="14160"/>
    <cellStyle name="Accent2 9 8" xfId="14161"/>
    <cellStyle name="Accent2 9 9" xfId="14162"/>
    <cellStyle name="Accent2 90" xfId="696"/>
    <cellStyle name="Accent2 91" xfId="697"/>
    <cellStyle name="Accent2 92" xfId="698"/>
    <cellStyle name="Accent2 93" xfId="699"/>
    <cellStyle name="Accent2 94" xfId="700"/>
    <cellStyle name="Accent2 95" xfId="701"/>
    <cellStyle name="Accent2 96" xfId="702"/>
    <cellStyle name="Accent2 97" xfId="703"/>
    <cellStyle name="Accent2 98" xfId="704"/>
    <cellStyle name="Accent2 99" xfId="705"/>
    <cellStyle name="Accent3 - 20%" xfId="706"/>
    <cellStyle name="Accent3 - 40%" xfId="707"/>
    <cellStyle name="Accent3 - 60%" xfId="708"/>
    <cellStyle name="Accent3 10" xfId="709"/>
    <cellStyle name="Accent3 10 10" xfId="14163"/>
    <cellStyle name="Accent3 10 11" xfId="14164"/>
    <cellStyle name="Accent3 10 2" xfId="1842"/>
    <cellStyle name="Accent3 10 3" xfId="14165"/>
    <cellStyle name="Accent3 10 4" xfId="14166"/>
    <cellStyle name="Accent3 10 5" xfId="14167"/>
    <cellStyle name="Accent3 10 6" xfId="14168"/>
    <cellStyle name="Accent3 10 7" xfId="14169"/>
    <cellStyle name="Accent3 10 8" xfId="14170"/>
    <cellStyle name="Accent3 10 9" xfId="14171"/>
    <cellStyle name="Accent3 100" xfId="710"/>
    <cellStyle name="Accent3 101" xfId="711"/>
    <cellStyle name="Accent3 102" xfId="712"/>
    <cellStyle name="Accent3 103" xfId="713"/>
    <cellStyle name="Accent3 104" xfId="714"/>
    <cellStyle name="Accent3 105" xfId="715"/>
    <cellStyle name="Accent3 106" xfId="716"/>
    <cellStyle name="Accent3 107" xfId="717"/>
    <cellStyle name="Accent3 108" xfId="81"/>
    <cellStyle name="Accent3 11" xfId="718"/>
    <cellStyle name="Accent3 11 10" xfId="14172"/>
    <cellStyle name="Accent3 11 11" xfId="14173"/>
    <cellStyle name="Accent3 11 2" xfId="1841"/>
    <cellStyle name="Accent3 11 3" xfId="14174"/>
    <cellStyle name="Accent3 11 4" xfId="14175"/>
    <cellStyle name="Accent3 11 5" xfId="14176"/>
    <cellStyle name="Accent3 11 6" xfId="14177"/>
    <cellStyle name="Accent3 11 7" xfId="14178"/>
    <cellStyle name="Accent3 11 8" xfId="14179"/>
    <cellStyle name="Accent3 11 9" xfId="14180"/>
    <cellStyle name="Accent3 12" xfId="719"/>
    <cellStyle name="Accent3 12 10" xfId="14181"/>
    <cellStyle name="Accent3 12 11" xfId="14182"/>
    <cellStyle name="Accent3 12 2" xfId="1840"/>
    <cellStyle name="Accent3 12 3" xfId="14183"/>
    <cellStyle name="Accent3 12 4" xfId="14184"/>
    <cellStyle name="Accent3 12 5" xfId="14185"/>
    <cellStyle name="Accent3 12 6" xfId="14186"/>
    <cellStyle name="Accent3 12 7" xfId="14187"/>
    <cellStyle name="Accent3 12 8" xfId="14188"/>
    <cellStyle name="Accent3 12 9" xfId="14189"/>
    <cellStyle name="Accent3 13" xfId="720"/>
    <cellStyle name="Accent3 13 10" xfId="14190"/>
    <cellStyle name="Accent3 13 11" xfId="14191"/>
    <cellStyle name="Accent3 13 2" xfId="1839"/>
    <cellStyle name="Accent3 13 3" xfId="14192"/>
    <cellStyle name="Accent3 13 4" xfId="14193"/>
    <cellStyle name="Accent3 13 5" xfId="14194"/>
    <cellStyle name="Accent3 13 6" xfId="14195"/>
    <cellStyle name="Accent3 13 7" xfId="14196"/>
    <cellStyle name="Accent3 13 8" xfId="14197"/>
    <cellStyle name="Accent3 13 9" xfId="14198"/>
    <cellStyle name="Accent3 14" xfId="721"/>
    <cellStyle name="Accent3 14 10" xfId="14199"/>
    <cellStyle name="Accent3 14 11" xfId="14200"/>
    <cellStyle name="Accent3 14 2" xfId="1838"/>
    <cellStyle name="Accent3 14 3" xfId="14201"/>
    <cellStyle name="Accent3 14 4" xfId="14202"/>
    <cellStyle name="Accent3 14 5" xfId="14203"/>
    <cellStyle name="Accent3 14 6" xfId="14204"/>
    <cellStyle name="Accent3 14 7" xfId="14205"/>
    <cellStyle name="Accent3 14 8" xfId="14206"/>
    <cellStyle name="Accent3 14 9" xfId="14207"/>
    <cellStyle name="Accent3 15" xfId="722"/>
    <cellStyle name="Accent3 15 10" xfId="14208"/>
    <cellStyle name="Accent3 15 11" xfId="14209"/>
    <cellStyle name="Accent3 15 2" xfId="1837"/>
    <cellStyle name="Accent3 15 3" xfId="14210"/>
    <cellStyle name="Accent3 15 4" xfId="14211"/>
    <cellStyle name="Accent3 15 5" xfId="14212"/>
    <cellStyle name="Accent3 15 6" xfId="14213"/>
    <cellStyle name="Accent3 15 7" xfId="14214"/>
    <cellStyle name="Accent3 15 8" xfId="14215"/>
    <cellStyle name="Accent3 15 9" xfId="14216"/>
    <cellStyle name="Accent3 16" xfId="723"/>
    <cellStyle name="Accent3 16 10" xfId="14218"/>
    <cellStyle name="Accent3 16 11" xfId="14219"/>
    <cellStyle name="Accent3 16 12" xfId="14217"/>
    <cellStyle name="Accent3 16 2" xfId="14220"/>
    <cellStyle name="Accent3 16 3" xfId="14221"/>
    <cellStyle name="Accent3 16 4" xfId="14222"/>
    <cellStyle name="Accent3 16 5" xfId="14223"/>
    <cellStyle name="Accent3 16 6" xfId="14224"/>
    <cellStyle name="Accent3 16 7" xfId="14225"/>
    <cellStyle name="Accent3 16 8" xfId="14226"/>
    <cellStyle name="Accent3 16 9" xfId="14227"/>
    <cellStyle name="Accent3 17" xfId="724"/>
    <cellStyle name="Accent3 17 10" xfId="14229"/>
    <cellStyle name="Accent3 17 11" xfId="14230"/>
    <cellStyle name="Accent3 17 12" xfId="14228"/>
    <cellStyle name="Accent3 17 2" xfId="14231"/>
    <cellStyle name="Accent3 17 3" xfId="14232"/>
    <cellStyle name="Accent3 17 4" xfId="14233"/>
    <cellStyle name="Accent3 17 5" xfId="14234"/>
    <cellStyle name="Accent3 17 6" xfId="14235"/>
    <cellStyle name="Accent3 17 7" xfId="14236"/>
    <cellStyle name="Accent3 17 8" xfId="14237"/>
    <cellStyle name="Accent3 17 9" xfId="14238"/>
    <cellStyle name="Accent3 18" xfId="725"/>
    <cellStyle name="Accent3 18 10" xfId="14240"/>
    <cellStyle name="Accent3 18 11" xfId="14241"/>
    <cellStyle name="Accent3 18 12" xfId="14239"/>
    <cellStyle name="Accent3 18 2" xfId="14242"/>
    <cellStyle name="Accent3 18 3" xfId="14243"/>
    <cellStyle name="Accent3 18 4" xfId="14244"/>
    <cellStyle name="Accent3 18 5" xfId="14245"/>
    <cellStyle name="Accent3 18 6" xfId="14246"/>
    <cellStyle name="Accent3 18 7" xfId="14247"/>
    <cellStyle name="Accent3 18 8" xfId="14248"/>
    <cellStyle name="Accent3 18 9" xfId="14249"/>
    <cellStyle name="Accent3 19" xfId="726"/>
    <cellStyle name="Accent3 19 10" xfId="14251"/>
    <cellStyle name="Accent3 19 11" xfId="14252"/>
    <cellStyle name="Accent3 19 12" xfId="14250"/>
    <cellStyle name="Accent3 19 2" xfId="14253"/>
    <cellStyle name="Accent3 19 3" xfId="14254"/>
    <cellStyle name="Accent3 19 4" xfId="14255"/>
    <cellStyle name="Accent3 19 5" xfId="14256"/>
    <cellStyle name="Accent3 19 6" xfId="14257"/>
    <cellStyle name="Accent3 19 7" xfId="14258"/>
    <cellStyle name="Accent3 19 8" xfId="14259"/>
    <cellStyle name="Accent3 19 9" xfId="14260"/>
    <cellStyle name="Accent3 2" xfId="82"/>
    <cellStyle name="Accent3 2 10" xfId="1835"/>
    <cellStyle name="Accent3 2 11" xfId="1834"/>
    <cellStyle name="Accent3 2 12" xfId="1836"/>
    <cellStyle name="Accent3 2 2" xfId="727"/>
    <cellStyle name="Accent3 2 2 2" xfId="1833"/>
    <cellStyle name="Accent3 2 3" xfId="1832"/>
    <cellStyle name="Accent3 2 4" xfId="1831"/>
    <cellStyle name="Accent3 2 5" xfId="1830"/>
    <cellStyle name="Accent3 2 6" xfId="1829"/>
    <cellStyle name="Accent3 2 7" xfId="1828"/>
    <cellStyle name="Accent3 2 8" xfId="1827"/>
    <cellStyle name="Accent3 2 9" xfId="1826"/>
    <cellStyle name="Accent3 20" xfId="728"/>
    <cellStyle name="Accent3 20 10" xfId="14262"/>
    <cellStyle name="Accent3 20 11" xfId="14263"/>
    <cellStyle name="Accent3 20 12" xfId="14261"/>
    <cellStyle name="Accent3 20 2" xfId="14264"/>
    <cellStyle name="Accent3 20 3" xfId="14265"/>
    <cellStyle name="Accent3 20 4" xfId="14266"/>
    <cellStyle name="Accent3 20 5" xfId="14267"/>
    <cellStyle name="Accent3 20 6" xfId="14268"/>
    <cellStyle name="Accent3 20 7" xfId="14269"/>
    <cellStyle name="Accent3 20 8" xfId="14270"/>
    <cellStyle name="Accent3 20 9" xfId="14271"/>
    <cellStyle name="Accent3 21" xfId="729"/>
    <cellStyle name="Accent3 21 10" xfId="14273"/>
    <cellStyle name="Accent3 21 11" xfId="14274"/>
    <cellStyle name="Accent3 21 12" xfId="14272"/>
    <cellStyle name="Accent3 21 2" xfId="14275"/>
    <cellStyle name="Accent3 21 3" xfId="14276"/>
    <cellStyle name="Accent3 21 4" xfId="14277"/>
    <cellStyle name="Accent3 21 5" xfId="14278"/>
    <cellStyle name="Accent3 21 6" xfId="14279"/>
    <cellStyle name="Accent3 21 7" xfId="14280"/>
    <cellStyle name="Accent3 21 8" xfId="14281"/>
    <cellStyle name="Accent3 21 9" xfId="14282"/>
    <cellStyle name="Accent3 22" xfId="730"/>
    <cellStyle name="Accent3 22 10" xfId="14284"/>
    <cellStyle name="Accent3 22 11" xfId="14285"/>
    <cellStyle name="Accent3 22 12" xfId="14283"/>
    <cellStyle name="Accent3 22 2" xfId="14286"/>
    <cellStyle name="Accent3 22 3" xfId="14287"/>
    <cellStyle name="Accent3 22 4" xfId="14288"/>
    <cellStyle name="Accent3 22 5" xfId="14289"/>
    <cellStyle name="Accent3 22 6" xfId="14290"/>
    <cellStyle name="Accent3 22 7" xfId="14291"/>
    <cellStyle name="Accent3 22 8" xfId="14292"/>
    <cellStyle name="Accent3 22 9" xfId="14293"/>
    <cellStyle name="Accent3 23" xfId="731"/>
    <cellStyle name="Accent3 23 10" xfId="14295"/>
    <cellStyle name="Accent3 23 11" xfId="14296"/>
    <cellStyle name="Accent3 23 12" xfId="14294"/>
    <cellStyle name="Accent3 23 2" xfId="14297"/>
    <cellStyle name="Accent3 23 3" xfId="14298"/>
    <cellStyle name="Accent3 23 4" xfId="14299"/>
    <cellStyle name="Accent3 23 5" xfId="14300"/>
    <cellStyle name="Accent3 23 6" xfId="14301"/>
    <cellStyle name="Accent3 23 7" xfId="14302"/>
    <cellStyle name="Accent3 23 8" xfId="14303"/>
    <cellStyle name="Accent3 23 9" xfId="14304"/>
    <cellStyle name="Accent3 24" xfId="732"/>
    <cellStyle name="Accent3 24 10" xfId="14306"/>
    <cellStyle name="Accent3 24 11" xfId="14307"/>
    <cellStyle name="Accent3 24 12" xfId="14305"/>
    <cellStyle name="Accent3 24 2" xfId="14308"/>
    <cellStyle name="Accent3 24 3" xfId="14309"/>
    <cellStyle name="Accent3 24 4" xfId="14310"/>
    <cellStyle name="Accent3 24 5" xfId="14311"/>
    <cellStyle name="Accent3 24 6" xfId="14312"/>
    <cellStyle name="Accent3 24 7" xfId="14313"/>
    <cellStyle name="Accent3 24 8" xfId="14314"/>
    <cellStyle name="Accent3 24 9" xfId="14315"/>
    <cellStyle name="Accent3 25" xfId="733"/>
    <cellStyle name="Accent3 25 10" xfId="14317"/>
    <cellStyle name="Accent3 25 11" xfId="14318"/>
    <cellStyle name="Accent3 25 12" xfId="14316"/>
    <cellStyle name="Accent3 25 2" xfId="14319"/>
    <cellStyle name="Accent3 25 3" xfId="14320"/>
    <cellStyle name="Accent3 25 4" xfId="14321"/>
    <cellStyle name="Accent3 25 5" xfId="14322"/>
    <cellStyle name="Accent3 25 6" xfId="14323"/>
    <cellStyle name="Accent3 25 7" xfId="14324"/>
    <cellStyle name="Accent3 25 8" xfId="14325"/>
    <cellStyle name="Accent3 25 9" xfId="14326"/>
    <cellStyle name="Accent3 26" xfId="734"/>
    <cellStyle name="Accent3 26 10" xfId="14328"/>
    <cellStyle name="Accent3 26 11" xfId="14329"/>
    <cellStyle name="Accent3 26 12" xfId="14327"/>
    <cellStyle name="Accent3 26 2" xfId="14330"/>
    <cellStyle name="Accent3 26 3" xfId="14331"/>
    <cellStyle name="Accent3 26 4" xfId="14332"/>
    <cellStyle name="Accent3 26 5" xfId="14333"/>
    <cellStyle name="Accent3 26 6" xfId="14334"/>
    <cellStyle name="Accent3 26 7" xfId="14335"/>
    <cellStyle name="Accent3 26 8" xfId="14336"/>
    <cellStyle name="Accent3 26 9" xfId="14337"/>
    <cellStyle name="Accent3 27" xfId="735"/>
    <cellStyle name="Accent3 27 10" xfId="14339"/>
    <cellStyle name="Accent3 27 11" xfId="14340"/>
    <cellStyle name="Accent3 27 12" xfId="14338"/>
    <cellStyle name="Accent3 27 2" xfId="14341"/>
    <cellStyle name="Accent3 27 3" xfId="14342"/>
    <cellStyle name="Accent3 27 4" xfId="14343"/>
    <cellStyle name="Accent3 27 5" xfId="14344"/>
    <cellStyle name="Accent3 27 6" xfId="14345"/>
    <cellStyle name="Accent3 27 7" xfId="14346"/>
    <cellStyle name="Accent3 27 8" xfId="14347"/>
    <cellStyle name="Accent3 27 9" xfId="14348"/>
    <cellStyle name="Accent3 28" xfId="736"/>
    <cellStyle name="Accent3 28 10" xfId="14350"/>
    <cellStyle name="Accent3 28 11" xfId="14351"/>
    <cellStyle name="Accent3 28 12" xfId="14349"/>
    <cellStyle name="Accent3 28 2" xfId="14352"/>
    <cellStyle name="Accent3 28 3" xfId="14353"/>
    <cellStyle name="Accent3 28 4" xfId="14354"/>
    <cellStyle name="Accent3 28 5" xfId="14355"/>
    <cellStyle name="Accent3 28 6" xfId="14356"/>
    <cellStyle name="Accent3 28 7" xfId="14357"/>
    <cellStyle name="Accent3 28 8" xfId="14358"/>
    <cellStyle name="Accent3 28 9" xfId="14359"/>
    <cellStyle name="Accent3 29" xfId="737"/>
    <cellStyle name="Accent3 29 10" xfId="14361"/>
    <cellStyle name="Accent3 29 11" xfId="14362"/>
    <cellStyle name="Accent3 29 12" xfId="14360"/>
    <cellStyle name="Accent3 29 2" xfId="14363"/>
    <cellStyle name="Accent3 29 3" xfId="14364"/>
    <cellStyle name="Accent3 29 4" xfId="14365"/>
    <cellStyle name="Accent3 29 5" xfId="14366"/>
    <cellStyle name="Accent3 29 6" xfId="14367"/>
    <cellStyle name="Accent3 29 7" xfId="14368"/>
    <cellStyle name="Accent3 29 8" xfId="14369"/>
    <cellStyle name="Accent3 29 9" xfId="14370"/>
    <cellStyle name="Accent3 3" xfId="83"/>
    <cellStyle name="Accent3 3 10" xfId="1824"/>
    <cellStyle name="Accent3 3 11" xfId="1823"/>
    <cellStyle name="Accent3 3 12" xfId="1825"/>
    <cellStyle name="Accent3 3 2" xfId="1822"/>
    <cellStyle name="Accent3 3 3" xfId="1821"/>
    <cellStyle name="Accent3 3 4" xfId="1820"/>
    <cellStyle name="Accent3 3 5" xfId="1819"/>
    <cellStyle name="Accent3 3 6" xfId="1818"/>
    <cellStyle name="Accent3 3 7" xfId="1817"/>
    <cellStyle name="Accent3 3 8" xfId="1816"/>
    <cellStyle name="Accent3 3 9" xfId="1815"/>
    <cellStyle name="Accent3 30" xfId="739"/>
    <cellStyle name="Accent3 30 10" xfId="14372"/>
    <cellStyle name="Accent3 30 11" xfId="14373"/>
    <cellStyle name="Accent3 30 12" xfId="14371"/>
    <cellStyle name="Accent3 30 2" xfId="14374"/>
    <cellStyle name="Accent3 30 3" xfId="14375"/>
    <cellStyle name="Accent3 30 4" xfId="14376"/>
    <cellStyle name="Accent3 30 5" xfId="14377"/>
    <cellStyle name="Accent3 30 6" xfId="14378"/>
    <cellStyle name="Accent3 30 7" xfId="14379"/>
    <cellStyle name="Accent3 30 8" xfId="14380"/>
    <cellStyle name="Accent3 30 9" xfId="14381"/>
    <cellStyle name="Accent3 31" xfId="740"/>
    <cellStyle name="Accent3 31 10" xfId="14383"/>
    <cellStyle name="Accent3 31 11" xfId="14384"/>
    <cellStyle name="Accent3 31 12" xfId="14382"/>
    <cellStyle name="Accent3 31 2" xfId="14385"/>
    <cellStyle name="Accent3 31 3" xfId="14386"/>
    <cellStyle name="Accent3 31 4" xfId="14387"/>
    <cellStyle name="Accent3 31 5" xfId="14388"/>
    <cellStyle name="Accent3 31 6" xfId="14389"/>
    <cellStyle name="Accent3 31 7" xfId="14390"/>
    <cellStyle name="Accent3 31 8" xfId="14391"/>
    <cellStyle name="Accent3 31 9" xfId="14392"/>
    <cellStyle name="Accent3 32" xfId="741"/>
    <cellStyle name="Accent3 32 10" xfId="14394"/>
    <cellStyle name="Accent3 32 11" xfId="14395"/>
    <cellStyle name="Accent3 32 12" xfId="14393"/>
    <cellStyle name="Accent3 32 2" xfId="14396"/>
    <cellStyle name="Accent3 32 3" xfId="14397"/>
    <cellStyle name="Accent3 32 4" xfId="14398"/>
    <cellStyle name="Accent3 32 5" xfId="14399"/>
    <cellStyle name="Accent3 32 6" xfId="14400"/>
    <cellStyle name="Accent3 32 7" xfId="14401"/>
    <cellStyle name="Accent3 32 8" xfId="14402"/>
    <cellStyle name="Accent3 32 9" xfId="14403"/>
    <cellStyle name="Accent3 33" xfId="742"/>
    <cellStyle name="Accent3 33 10" xfId="14405"/>
    <cellStyle name="Accent3 33 11" xfId="14406"/>
    <cellStyle name="Accent3 33 12" xfId="14404"/>
    <cellStyle name="Accent3 33 2" xfId="14407"/>
    <cellStyle name="Accent3 33 3" xfId="14408"/>
    <cellStyle name="Accent3 33 4" xfId="14409"/>
    <cellStyle name="Accent3 33 5" xfId="14410"/>
    <cellStyle name="Accent3 33 6" xfId="14411"/>
    <cellStyle name="Accent3 33 7" xfId="14412"/>
    <cellStyle name="Accent3 33 8" xfId="14413"/>
    <cellStyle name="Accent3 33 9" xfId="14414"/>
    <cellStyle name="Accent3 34" xfId="743"/>
    <cellStyle name="Accent3 34 10" xfId="14416"/>
    <cellStyle name="Accent3 34 11" xfId="14417"/>
    <cellStyle name="Accent3 34 12" xfId="14415"/>
    <cellStyle name="Accent3 34 2" xfId="14418"/>
    <cellStyle name="Accent3 34 3" xfId="14419"/>
    <cellStyle name="Accent3 34 4" xfId="14420"/>
    <cellStyle name="Accent3 34 5" xfId="14421"/>
    <cellStyle name="Accent3 34 6" xfId="14422"/>
    <cellStyle name="Accent3 34 7" xfId="14423"/>
    <cellStyle name="Accent3 34 8" xfId="14424"/>
    <cellStyle name="Accent3 34 9" xfId="14425"/>
    <cellStyle name="Accent3 35" xfId="744"/>
    <cellStyle name="Accent3 35 10" xfId="14427"/>
    <cellStyle name="Accent3 35 11" xfId="14428"/>
    <cellStyle name="Accent3 35 12" xfId="14426"/>
    <cellStyle name="Accent3 35 2" xfId="14429"/>
    <cellStyle name="Accent3 35 3" xfId="14430"/>
    <cellStyle name="Accent3 35 4" xfId="14431"/>
    <cellStyle name="Accent3 35 5" xfId="14432"/>
    <cellStyle name="Accent3 35 6" xfId="14433"/>
    <cellStyle name="Accent3 35 7" xfId="14434"/>
    <cellStyle name="Accent3 35 8" xfId="14435"/>
    <cellStyle name="Accent3 35 9" xfId="14436"/>
    <cellStyle name="Accent3 36" xfId="745"/>
    <cellStyle name="Accent3 36 10" xfId="14438"/>
    <cellStyle name="Accent3 36 11" xfId="14439"/>
    <cellStyle name="Accent3 36 12" xfId="14437"/>
    <cellStyle name="Accent3 36 2" xfId="14440"/>
    <cellStyle name="Accent3 36 3" xfId="14441"/>
    <cellStyle name="Accent3 36 4" xfId="14442"/>
    <cellStyle name="Accent3 36 5" xfId="14443"/>
    <cellStyle name="Accent3 36 6" xfId="14444"/>
    <cellStyle name="Accent3 36 7" xfId="14445"/>
    <cellStyle name="Accent3 36 8" xfId="14446"/>
    <cellStyle name="Accent3 36 9" xfId="14447"/>
    <cellStyle name="Accent3 37" xfId="746"/>
    <cellStyle name="Accent3 37 10" xfId="14449"/>
    <cellStyle name="Accent3 37 11" xfId="14450"/>
    <cellStyle name="Accent3 37 12" xfId="14448"/>
    <cellStyle name="Accent3 37 2" xfId="14451"/>
    <cellStyle name="Accent3 37 3" xfId="14452"/>
    <cellStyle name="Accent3 37 4" xfId="14453"/>
    <cellStyle name="Accent3 37 5" xfId="14454"/>
    <cellStyle name="Accent3 37 6" xfId="14455"/>
    <cellStyle name="Accent3 37 7" xfId="14456"/>
    <cellStyle name="Accent3 37 8" xfId="14457"/>
    <cellStyle name="Accent3 37 9" xfId="14458"/>
    <cellStyle name="Accent3 38" xfId="747"/>
    <cellStyle name="Accent3 38 10" xfId="14460"/>
    <cellStyle name="Accent3 38 11" xfId="14461"/>
    <cellStyle name="Accent3 38 12" xfId="14459"/>
    <cellStyle name="Accent3 38 2" xfId="14462"/>
    <cellStyle name="Accent3 38 3" xfId="14463"/>
    <cellStyle name="Accent3 38 4" xfId="14464"/>
    <cellStyle name="Accent3 38 5" xfId="14465"/>
    <cellStyle name="Accent3 38 6" xfId="14466"/>
    <cellStyle name="Accent3 38 7" xfId="14467"/>
    <cellStyle name="Accent3 38 8" xfId="14468"/>
    <cellStyle name="Accent3 38 9" xfId="14469"/>
    <cellStyle name="Accent3 39" xfId="748"/>
    <cellStyle name="Accent3 39 10" xfId="14471"/>
    <cellStyle name="Accent3 39 11" xfId="14472"/>
    <cellStyle name="Accent3 39 12" xfId="14470"/>
    <cellStyle name="Accent3 39 2" xfId="14473"/>
    <cellStyle name="Accent3 39 3" xfId="14474"/>
    <cellStyle name="Accent3 39 4" xfId="14475"/>
    <cellStyle name="Accent3 39 5" xfId="14476"/>
    <cellStyle name="Accent3 39 6" xfId="14477"/>
    <cellStyle name="Accent3 39 7" xfId="14478"/>
    <cellStyle name="Accent3 39 8" xfId="14479"/>
    <cellStyle name="Accent3 39 9" xfId="14480"/>
    <cellStyle name="Accent3 4" xfId="749"/>
    <cellStyle name="Accent3 4 10" xfId="1813"/>
    <cellStyle name="Accent3 4 11" xfId="1812"/>
    <cellStyle name="Accent3 4 12" xfId="1814"/>
    <cellStyle name="Accent3 4 2" xfId="1811"/>
    <cellStyle name="Accent3 4 3" xfId="1810"/>
    <cellStyle name="Accent3 4 4" xfId="1809"/>
    <cellStyle name="Accent3 4 5" xfId="1808"/>
    <cellStyle name="Accent3 4 6" xfId="1807"/>
    <cellStyle name="Accent3 4 7" xfId="1806"/>
    <cellStyle name="Accent3 4 8" xfId="1805"/>
    <cellStyle name="Accent3 4 9" xfId="1804"/>
    <cellStyle name="Accent3 40" xfId="750"/>
    <cellStyle name="Accent3 40 10" xfId="14482"/>
    <cellStyle name="Accent3 40 11" xfId="14481"/>
    <cellStyle name="Accent3 40 2" xfId="14483"/>
    <cellStyle name="Accent3 40 3" xfId="14484"/>
    <cellStyle name="Accent3 40 4" xfId="14485"/>
    <cellStyle name="Accent3 40 5" xfId="14486"/>
    <cellStyle name="Accent3 40 6" xfId="14487"/>
    <cellStyle name="Accent3 40 7" xfId="14488"/>
    <cellStyle name="Accent3 40 8" xfId="14489"/>
    <cellStyle name="Accent3 40 9" xfId="14490"/>
    <cellStyle name="Accent3 41" xfId="751"/>
    <cellStyle name="Accent3 41 2" xfId="14491"/>
    <cellStyle name="Accent3 42" xfId="752"/>
    <cellStyle name="Accent3 42 2" xfId="14492"/>
    <cellStyle name="Accent3 43" xfId="753"/>
    <cellStyle name="Accent3 43 2" xfId="14493"/>
    <cellStyle name="Accent3 44" xfId="754"/>
    <cellStyle name="Accent3 44 2" xfId="14494"/>
    <cellStyle name="Accent3 45" xfId="755"/>
    <cellStyle name="Accent3 45 2" xfId="14495"/>
    <cellStyle name="Accent3 46" xfId="756"/>
    <cellStyle name="Accent3 46 2" xfId="14496"/>
    <cellStyle name="Accent3 47" xfId="757"/>
    <cellStyle name="Accent3 47 2" xfId="14497"/>
    <cellStyle name="Accent3 48" xfId="758"/>
    <cellStyle name="Accent3 48 2" xfId="14498"/>
    <cellStyle name="Accent3 49" xfId="759"/>
    <cellStyle name="Accent3 49 2" xfId="14499"/>
    <cellStyle name="Accent3 5" xfId="760"/>
    <cellStyle name="Accent3 5 10" xfId="1802"/>
    <cellStyle name="Accent3 5 11" xfId="1801"/>
    <cellStyle name="Accent3 5 12" xfId="1803"/>
    <cellStyle name="Accent3 5 2" xfId="1800"/>
    <cellStyle name="Accent3 5 3" xfId="1799"/>
    <cellStyle name="Accent3 5 4" xfId="1798"/>
    <cellStyle name="Accent3 5 5" xfId="1797"/>
    <cellStyle name="Accent3 5 6" xfId="1796"/>
    <cellStyle name="Accent3 5 7" xfId="1795"/>
    <cellStyle name="Accent3 5 8" xfId="1794"/>
    <cellStyle name="Accent3 5 9" xfId="1793"/>
    <cellStyle name="Accent3 50" xfId="761"/>
    <cellStyle name="Accent3 51" xfId="762"/>
    <cellStyle name="Accent3 52" xfId="763"/>
    <cellStyle name="Accent3 53" xfId="764"/>
    <cellStyle name="Accent3 54" xfId="765"/>
    <cellStyle name="Accent3 55" xfId="766"/>
    <cellStyle name="Accent3 56" xfId="767"/>
    <cellStyle name="Accent3 57" xfId="768"/>
    <cellStyle name="Accent3 58" xfId="769"/>
    <cellStyle name="Accent3 59" xfId="770"/>
    <cellStyle name="Accent3 6" xfId="771"/>
    <cellStyle name="Accent3 6 10" xfId="14500"/>
    <cellStyle name="Accent3 6 11" xfId="14501"/>
    <cellStyle name="Accent3 6 2" xfId="1792"/>
    <cellStyle name="Accent3 6 3" xfId="14502"/>
    <cellStyle name="Accent3 6 4" xfId="14503"/>
    <cellStyle name="Accent3 6 5" xfId="14504"/>
    <cellStyle name="Accent3 6 6" xfId="14505"/>
    <cellStyle name="Accent3 6 7" xfId="14506"/>
    <cellStyle name="Accent3 6 8" xfId="14507"/>
    <cellStyle name="Accent3 6 9" xfId="14508"/>
    <cellStyle name="Accent3 60" xfId="772"/>
    <cellStyle name="Accent3 61" xfId="773"/>
    <cellStyle name="Accent3 62" xfId="774"/>
    <cellStyle name="Accent3 63" xfId="775"/>
    <cellStyle name="Accent3 64" xfId="776"/>
    <cellStyle name="Accent3 65" xfId="777"/>
    <cellStyle name="Accent3 66" xfId="778"/>
    <cellStyle name="Accent3 67" xfId="779"/>
    <cellStyle name="Accent3 68" xfId="780"/>
    <cellStyle name="Accent3 69" xfId="781"/>
    <cellStyle name="Accent3 7" xfId="782"/>
    <cellStyle name="Accent3 7 10" xfId="14509"/>
    <cellStyle name="Accent3 7 11" xfId="14510"/>
    <cellStyle name="Accent3 7 2" xfId="1791"/>
    <cellStyle name="Accent3 7 3" xfId="14511"/>
    <cellStyle name="Accent3 7 4" xfId="14512"/>
    <cellStyle name="Accent3 7 5" xfId="14513"/>
    <cellStyle name="Accent3 7 6" xfId="14514"/>
    <cellStyle name="Accent3 7 7" xfId="14515"/>
    <cellStyle name="Accent3 7 8" xfId="14516"/>
    <cellStyle name="Accent3 7 9" xfId="14517"/>
    <cellStyle name="Accent3 70" xfId="783"/>
    <cellStyle name="Accent3 71" xfId="784"/>
    <cellStyle name="Accent3 72" xfId="785"/>
    <cellStyle name="Accent3 73" xfId="786"/>
    <cellStyle name="Accent3 74" xfId="787"/>
    <cellStyle name="Accent3 75" xfId="788"/>
    <cellStyle name="Accent3 76" xfId="789"/>
    <cellStyle name="Accent3 77" xfId="790"/>
    <cellStyle name="Accent3 78" xfId="791"/>
    <cellStyle name="Accent3 79" xfId="792"/>
    <cellStyle name="Accent3 8" xfId="793"/>
    <cellStyle name="Accent3 8 10" xfId="14518"/>
    <cellStyle name="Accent3 8 11" xfId="14519"/>
    <cellStyle name="Accent3 8 2" xfId="1790"/>
    <cellStyle name="Accent3 8 3" xfId="14520"/>
    <cellStyle name="Accent3 8 4" xfId="14521"/>
    <cellStyle name="Accent3 8 5" xfId="14522"/>
    <cellStyle name="Accent3 8 6" xfId="14523"/>
    <cellStyle name="Accent3 8 7" xfId="14524"/>
    <cellStyle name="Accent3 8 8" xfId="14525"/>
    <cellStyle name="Accent3 8 9" xfId="14526"/>
    <cellStyle name="Accent3 80" xfId="794"/>
    <cellStyle name="Accent3 81" xfId="795"/>
    <cellStyle name="Accent3 82" xfId="796"/>
    <cellStyle name="Accent3 83" xfId="797"/>
    <cellStyle name="Accent3 84" xfId="798"/>
    <cellStyle name="Accent3 85" xfId="799"/>
    <cellStyle name="Accent3 86" xfId="800"/>
    <cellStyle name="Accent3 87" xfId="801"/>
    <cellStyle name="Accent3 88" xfId="802"/>
    <cellStyle name="Accent3 89" xfId="803"/>
    <cellStyle name="Accent3 9" xfId="804"/>
    <cellStyle name="Accent3 9 10" xfId="14527"/>
    <cellStyle name="Accent3 9 11" xfId="14528"/>
    <cellStyle name="Accent3 9 2" xfId="1789"/>
    <cellStyle name="Accent3 9 3" xfId="14529"/>
    <cellStyle name="Accent3 9 4" xfId="14530"/>
    <cellStyle name="Accent3 9 5" xfId="14531"/>
    <cellStyle name="Accent3 9 6" xfId="14532"/>
    <cellStyle name="Accent3 9 7" xfId="14533"/>
    <cellStyle name="Accent3 9 8" xfId="14534"/>
    <cellStyle name="Accent3 9 9" xfId="14535"/>
    <cellStyle name="Accent3 90" xfId="805"/>
    <cellStyle name="Accent3 91" xfId="806"/>
    <cellStyle name="Accent3 92" xfId="807"/>
    <cellStyle name="Accent3 93" xfId="808"/>
    <cellStyle name="Accent3 94" xfId="809"/>
    <cellStyle name="Accent3 95" xfId="810"/>
    <cellStyle name="Accent3 96" xfId="811"/>
    <cellStyle name="Accent3 97" xfId="812"/>
    <cellStyle name="Accent3 98" xfId="813"/>
    <cellStyle name="Accent3 99" xfId="814"/>
    <cellStyle name="Accent4 - 20%" xfId="815"/>
    <cellStyle name="Accent4 - 40%" xfId="816"/>
    <cellStyle name="Accent4 - 60%" xfId="817"/>
    <cellStyle name="Accent4 10" xfId="818"/>
    <cellStyle name="Accent4 10 10" xfId="14536"/>
    <cellStyle name="Accent4 10 11" xfId="14537"/>
    <cellStyle name="Accent4 10 2" xfId="1788"/>
    <cellStyle name="Accent4 10 3" xfId="14538"/>
    <cellStyle name="Accent4 10 4" xfId="14539"/>
    <cellStyle name="Accent4 10 5" xfId="14540"/>
    <cellStyle name="Accent4 10 6" xfId="14541"/>
    <cellStyle name="Accent4 10 7" xfId="14542"/>
    <cellStyle name="Accent4 10 8" xfId="14543"/>
    <cellStyle name="Accent4 10 9" xfId="14544"/>
    <cellStyle name="Accent4 100" xfId="819"/>
    <cellStyle name="Accent4 101" xfId="820"/>
    <cellStyle name="Accent4 102" xfId="821"/>
    <cellStyle name="Accent4 103" xfId="822"/>
    <cellStyle name="Accent4 104" xfId="823"/>
    <cellStyle name="Accent4 105" xfId="824"/>
    <cellStyle name="Accent4 106" xfId="825"/>
    <cellStyle name="Accent4 107" xfId="826"/>
    <cellStyle name="Accent4 108" xfId="84"/>
    <cellStyle name="Accent4 11" xfId="827"/>
    <cellStyle name="Accent4 11 10" xfId="14545"/>
    <cellStyle name="Accent4 11 11" xfId="14546"/>
    <cellStyle name="Accent4 11 2" xfId="1787"/>
    <cellStyle name="Accent4 11 3" xfId="14547"/>
    <cellStyle name="Accent4 11 4" xfId="14548"/>
    <cellStyle name="Accent4 11 5" xfId="14549"/>
    <cellStyle name="Accent4 11 6" xfId="14550"/>
    <cellStyle name="Accent4 11 7" xfId="14551"/>
    <cellStyle name="Accent4 11 8" xfId="14552"/>
    <cellStyle name="Accent4 11 9" xfId="14553"/>
    <cellStyle name="Accent4 12" xfId="828"/>
    <cellStyle name="Accent4 12 10" xfId="14554"/>
    <cellStyle name="Accent4 12 11" xfId="14555"/>
    <cellStyle name="Accent4 12 2" xfId="451"/>
    <cellStyle name="Accent4 12 3" xfId="14556"/>
    <cellStyle name="Accent4 12 4" xfId="14557"/>
    <cellStyle name="Accent4 12 5" xfId="14558"/>
    <cellStyle name="Accent4 12 6" xfId="14559"/>
    <cellStyle name="Accent4 12 7" xfId="14560"/>
    <cellStyle name="Accent4 12 8" xfId="14561"/>
    <cellStyle name="Accent4 12 9" xfId="14562"/>
    <cellStyle name="Accent4 13" xfId="829"/>
    <cellStyle name="Accent4 13 10" xfId="14563"/>
    <cellStyle name="Accent4 13 11" xfId="14564"/>
    <cellStyle name="Accent4 13 2" xfId="453"/>
    <cellStyle name="Accent4 13 3" xfId="14565"/>
    <cellStyle name="Accent4 13 4" xfId="14566"/>
    <cellStyle name="Accent4 13 5" xfId="14567"/>
    <cellStyle name="Accent4 13 6" xfId="14568"/>
    <cellStyle name="Accent4 13 7" xfId="14569"/>
    <cellStyle name="Accent4 13 8" xfId="14570"/>
    <cellStyle name="Accent4 13 9" xfId="14571"/>
    <cellStyle name="Accent4 14" xfId="830"/>
    <cellStyle name="Accent4 14 10" xfId="14572"/>
    <cellStyle name="Accent4 14 11" xfId="14573"/>
    <cellStyle name="Accent4 14 2" xfId="455"/>
    <cellStyle name="Accent4 14 3" xfId="14574"/>
    <cellStyle name="Accent4 14 4" xfId="14575"/>
    <cellStyle name="Accent4 14 5" xfId="14576"/>
    <cellStyle name="Accent4 14 6" xfId="14577"/>
    <cellStyle name="Accent4 14 7" xfId="14578"/>
    <cellStyle name="Accent4 14 8" xfId="14579"/>
    <cellStyle name="Accent4 14 9" xfId="14580"/>
    <cellStyle name="Accent4 15" xfId="831"/>
    <cellStyle name="Accent4 15 10" xfId="14581"/>
    <cellStyle name="Accent4 15 11" xfId="14582"/>
    <cellStyle name="Accent4 15 2" xfId="457"/>
    <cellStyle name="Accent4 15 3" xfId="14583"/>
    <cellStyle name="Accent4 15 4" xfId="14584"/>
    <cellStyle name="Accent4 15 5" xfId="14585"/>
    <cellStyle name="Accent4 15 6" xfId="14586"/>
    <cellStyle name="Accent4 15 7" xfId="14587"/>
    <cellStyle name="Accent4 15 8" xfId="14588"/>
    <cellStyle name="Accent4 15 9" xfId="14589"/>
    <cellStyle name="Accent4 16" xfId="832"/>
    <cellStyle name="Accent4 16 10" xfId="14591"/>
    <cellStyle name="Accent4 16 11" xfId="14592"/>
    <cellStyle name="Accent4 16 12" xfId="14590"/>
    <cellStyle name="Accent4 16 2" xfId="14593"/>
    <cellStyle name="Accent4 16 3" xfId="14594"/>
    <cellStyle name="Accent4 16 4" xfId="14595"/>
    <cellStyle name="Accent4 16 5" xfId="14596"/>
    <cellStyle name="Accent4 16 6" xfId="14597"/>
    <cellStyle name="Accent4 16 7" xfId="14598"/>
    <cellStyle name="Accent4 16 8" xfId="14599"/>
    <cellStyle name="Accent4 16 9" xfId="14600"/>
    <cellStyle name="Accent4 17" xfId="833"/>
    <cellStyle name="Accent4 17 10" xfId="14602"/>
    <cellStyle name="Accent4 17 11" xfId="14603"/>
    <cellStyle name="Accent4 17 12" xfId="14601"/>
    <cellStyle name="Accent4 17 2" xfId="14604"/>
    <cellStyle name="Accent4 17 3" xfId="14605"/>
    <cellStyle name="Accent4 17 4" xfId="14606"/>
    <cellStyle name="Accent4 17 5" xfId="14607"/>
    <cellStyle name="Accent4 17 6" xfId="14608"/>
    <cellStyle name="Accent4 17 7" xfId="14609"/>
    <cellStyle name="Accent4 17 8" xfId="14610"/>
    <cellStyle name="Accent4 17 9" xfId="14611"/>
    <cellStyle name="Accent4 18" xfId="834"/>
    <cellStyle name="Accent4 18 10" xfId="14613"/>
    <cellStyle name="Accent4 18 11" xfId="14614"/>
    <cellStyle name="Accent4 18 12" xfId="14612"/>
    <cellStyle name="Accent4 18 2" xfId="14615"/>
    <cellStyle name="Accent4 18 3" xfId="14616"/>
    <cellStyle name="Accent4 18 4" xfId="14617"/>
    <cellStyle name="Accent4 18 5" xfId="14618"/>
    <cellStyle name="Accent4 18 6" xfId="14619"/>
    <cellStyle name="Accent4 18 7" xfId="14620"/>
    <cellStyle name="Accent4 18 8" xfId="14621"/>
    <cellStyle name="Accent4 18 9" xfId="14622"/>
    <cellStyle name="Accent4 19" xfId="835"/>
    <cellStyle name="Accent4 19 10" xfId="14624"/>
    <cellStyle name="Accent4 19 11" xfId="14625"/>
    <cellStyle name="Accent4 19 12" xfId="14623"/>
    <cellStyle name="Accent4 19 2" xfId="14626"/>
    <cellStyle name="Accent4 19 3" xfId="14627"/>
    <cellStyle name="Accent4 19 4" xfId="14628"/>
    <cellStyle name="Accent4 19 5" xfId="14629"/>
    <cellStyle name="Accent4 19 6" xfId="14630"/>
    <cellStyle name="Accent4 19 7" xfId="14631"/>
    <cellStyle name="Accent4 19 8" xfId="14632"/>
    <cellStyle name="Accent4 19 9" xfId="14633"/>
    <cellStyle name="Accent4 2" xfId="85"/>
    <cellStyle name="Accent4 2 10" xfId="461"/>
    <cellStyle name="Accent4 2 11" xfId="463"/>
    <cellStyle name="Accent4 2 12" xfId="459"/>
    <cellStyle name="Accent4 2 2" xfId="836"/>
    <cellStyle name="Accent4 2 2 2" xfId="465"/>
    <cellStyle name="Accent4 2 3" xfId="467"/>
    <cellStyle name="Accent4 2 4" xfId="469"/>
    <cellStyle name="Accent4 2 5" xfId="471"/>
    <cellStyle name="Accent4 2 6" xfId="473"/>
    <cellStyle name="Accent4 2 7" xfId="475"/>
    <cellStyle name="Accent4 2 8" xfId="477"/>
    <cellStyle name="Accent4 2 9" xfId="479"/>
    <cellStyle name="Accent4 20" xfId="837"/>
    <cellStyle name="Accent4 20 10" xfId="14635"/>
    <cellStyle name="Accent4 20 11" xfId="14636"/>
    <cellStyle name="Accent4 20 12" xfId="14634"/>
    <cellStyle name="Accent4 20 2" xfId="14637"/>
    <cellStyle name="Accent4 20 3" xfId="14638"/>
    <cellStyle name="Accent4 20 4" xfId="14639"/>
    <cellStyle name="Accent4 20 5" xfId="14640"/>
    <cellStyle name="Accent4 20 6" xfId="14641"/>
    <cellStyle name="Accent4 20 7" xfId="14642"/>
    <cellStyle name="Accent4 20 8" xfId="14643"/>
    <cellStyle name="Accent4 20 9" xfId="14644"/>
    <cellStyle name="Accent4 21" xfId="838"/>
    <cellStyle name="Accent4 21 10" xfId="14646"/>
    <cellStyle name="Accent4 21 11" xfId="14647"/>
    <cellStyle name="Accent4 21 12" xfId="14645"/>
    <cellStyle name="Accent4 21 2" xfId="14648"/>
    <cellStyle name="Accent4 21 3" xfId="14649"/>
    <cellStyle name="Accent4 21 4" xfId="14650"/>
    <cellStyle name="Accent4 21 5" xfId="14651"/>
    <cellStyle name="Accent4 21 6" xfId="14652"/>
    <cellStyle name="Accent4 21 7" xfId="14653"/>
    <cellStyle name="Accent4 21 8" xfId="14654"/>
    <cellStyle name="Accent4 21 9" xfId="14655"/>
    <cellStyle name="Accent4 22" xfId="839"/>
    <cellStyle name="Accent4 22 10" xfId="14657"/>
    <cellStyle name="Accent4 22 11" xfId="14658"/>
    <cellStyle name="Accent4 22 12" xfId="14656"/>
    <cellStyle name="Accent4 22 2" xfId="14659"/>
    <cellStyle name="Accent4 22 3" xfId="14660"/>
    <cellStyle name="Accent4 22 4" xfId="14661"/>
    <cellStyle name="Accent4 22 5" xfId="14662"/>
    <cellStyle name="Accent4 22 6" xfId="14663"/>
    <cellStyle name="Accent4 22 7" xfId="14664"/>
    <cellStyle name="Accent4 22 8" xfId="14665"/>
    <cellStyle name="Accent4 22 9" xfId="14666"/>
    <cellStyle name="Accent4 23" xfId="840"/>
    <cellStyle name="Accent4 23 10" xfId="14668"/>
    <cellStyle name="Accent4 23 11" xfId="14669"/>
    <cellStyle name="Accent4 23 12" xfId="14667"/>
    <cellStyle name="Accent4 23 2" xfId="14670"/>
    <cellStyle name="Accent4 23 3" xfId="14671"/>
    <cellStyle name="Accent4 23 4" xfId="14672"/>
    <cellStyle name="Accent4 23 5" xfId="14673"/>
    <cellStyle name="Accent4 23 6" xfId="14674"/>
    <cellStyle name="Accent4 23 7" xfId="14675"/>
    <cellStyle name="Accent4 23 8" xfId="14676"/>
    <cellStyle name="Accent4 23 9" xfId="14677"/>
    <cellStyle name="Accent4 24" xfId="841"/>
    <cellStyle name="Accent4 24 10" xfId="14679"/>
    <cellStyle name="Accent4 24 11" xfId="14680"/>
    <cellStyle name="Accent4 24 12" xfId="14678"/>
    <cellStyle name="Accent4 24 2" xfId="14681"/>
    <cellStyle name="Accent4 24 3" xfId="14682"/>
    <cellStyle name="Accent4 24 4" xfId="14683"/>
    <cellStyle name="Accent4 24 5" xfId="14684"/>
    <cellStyle name="Accent4 24 6" xfId="14685"/>
    <cellStyle name="Accent4 24 7" xfId="14686"/>
    <cellStyle name="Accent4 24 8" xfId="14687"/>
    <cellStyle name="Accent4 24 9" xfId="14688"/>
    <cellStyle name="Accent4 25" xfId="842"/>
    <cellStyle name="Accent4 25 10" xfId="14690"/>
    <cellStyle name="Accent4 25 11" xfId="14691"/>
    <cellStyle name="Accent4 25 12" xfId="14689"/>
    <cellStyle name="Accent4 25 2" xfId="14692"/>
    <cellStyle name="Accent4 25 3" xfId="14693"/>
    <cellStyle name="Accent4 25 4" xfId="14694"/>
    <cellStyle name="Accent4 25 5" xfId="14695"/>
    <cellStyle name="Accent4 25 6" xfId="14696"/>
    <cellStyle name="Accent4 25 7" xfId="14697"/>
    <cellStyle name="Accent4 25 8" xfId="14698"/>
    <cellStyle name="Accent4 25 9" xfId="14699"/>
    <cellStyle name="Accent4 26" xfId="843"/>
    <cellStyle name="Accent4 26 10" xfId="14701"/>
    <cellStyle name="Accent4 26 11" xfId="14702"/>
    <cellStyle name="Accent4 26 12" xfId="14700"/>
    <cellStyle name="Accent4 26 2" xfId="14703"/>
    <cellStyle name="Accent4 26 3" xfId="14704"/>
    <cellStyle name="Accent4 26 4" xfId="14705"/>
    <cellStyle name="Accent4 26 5" xfId="14706"/>
    <cellStyle name="Accent4 26 6" xfId="14707"/>
    <cellStyle name="Accent4 26 7" xfId="14708"/>
    <cellStyle name="Accent4 26 8" xfId="14709"/>
    <cellStyle name="Accent4 26 9" xfId="14710"/>
    <cellStyle name="Accent4 27" xfId="844"/>
    <cellStyle name="Accent4 27 10" xfId="14712"/>
    <cellStyle name="Accent4 27 11" xfId="14713"/>
    <cellStyle name="Accent4 27 12" xfId="14711"/>
    <cellStyle name="Accent4 27 2" xfId="14714"/>
    <cellStyle name="Accent4 27 3" xfId="14715"/>
    <cellStyle name="Accent4 27 4" xfId="14716"/>
    <cellStyle name="Accent4 27 5" xfId="14717"/>
    <cellStyle name="Accent4 27 6" xfId="14718"/>
    <cellStyle name="Accent4 27 7" xfId="14719"/>
    <cellStyle name="Accent4 27 8" xfId="14720"/>
    <cellStyle name="Accent4 27 9" xfId="14721"/>
    <cellStyle name="Accent4 28" xfId="845"/>
    <cellStyle name="Accent4 28 10" xfId="14723"/>
    <cellStyle name="Accent4 28 11" xfId="14724"/>
    <cellStyle name="Accent4 28 12" xfId="14722"/>
    <cellStyle name="Accent4 28 2" xfId="14725"/>
    <cellStyle name="Accent4 28 3" xfId="14726"/>
    <cellStyle name="Accent4 28 4" xfId="14727"/>
    <cellStyle name="Accent4 28 5" xfId="14728"/>
    <cellStyle name="Accent4 28 6" xfId="14729"/>
    <cellStyle name="Accent4 28 7" xfId="14730"/>
    <cellStyle name="Accent4 28 8" xfId="14731"/>
    <cellStyle name="Accent4 28 9" xfId="14732"/>
    <cellStyle name="Accent4 29" xfId="846"/>
    <cellStyle name="Accent4 29 10" xfId="14734"/>
    <cellStyle name="Accent4 29 11" xfId="14735"/>
    <cellStyle name="Accent4 29 12" xfId="14733"/>
    <cellStyle name="Accent4 29 2" xfId="14736"/>
    <cellStyle name="Accent4 29 3" xfId="14737"/>
    <cellStyle name="Accent4 29 4" xfId="14738"/>
    <cellStyle name="Accent4 29 5" xfId="14739"/>
    <cellStyle name="Accent4 29 6" xfId="14740"/>
    <cellStyle name="Accent4 29 7" xfId="14741"/>
    <cellStyle name="Accent4 29 8" xfId="14742"/>
    <cellStyle name="Accent4 29 9" xfId="14743"/>
    <cellStyle name="Accent4 3" xfId="86"/>
    <cellStyle name="Accent4 3 10" xfId="483"/>
    <cellStyle name="Accent4 3 11" xfId="485"/>
    <cellStyle name="Accent4 3 12" xfId="481"/>
    <cellStyle name="Accent4 3 2" xfId="486"/>
    <cellStyle name="Accent4 3 3" xfId="487"/>
    <cellStyle name="Accent4 3 4" xfId="520"/>
    <cellStyle name="Accent4 3 5" xfId="629"/>
    <cellStyle name="Accent4 3 6" xfId="738"/>
    <cellStyle name="Accent4 3 7" xfId="847"/>
    <cellStyle name="Accent4 3 8" xfId="956"/>
    <cellStyle name="Accent4 3 9" xfId="1065"/>
    <cellStyle name="Accent4 30" xfId="848"/>
    <cellStyle name="Accent4 30 10" xfId="14745"/>
    <cellStyle name="Accent4 30 11" xfId="14746"/>
    <cellStyle name="Accent4 30 12" xfId="14744"/>
    <cellStyle name="Accent4 30 2" xfId="14747"/>
    <cellStyle name="Accent4 30 3" xfId="14748"/>
    <cellStyle name="Accent4 30 4" xfId="14749"/>
    <cellStyle name="Accent4 30 5" xfId="14750"/>
    <cellStyle name="Accent4 30 6" xfId="14751"/>
    <cellStyle name="Accent4 30 7" xfId="14752"/>
    <cellStyle name="Accent4 30 8" xfId="14753"/>
    <cellStyle name="Accent4 30 9" xfId="14754"/>
    <cellStyle name="Accent4 31" xfId="849"/>
    <cellStyle name="Accent4 31 10" xfId="14756"/>
    <cellStyle name="Accent4 31 11" xfId="14757"/>
    <cellStyle name="Accent4 31 12" xfId="14755"/>
    <cellStyle name="Accent4 31 2" xfId="14758"/>
    <cellStyle name="Accent4 31 3" xfId="14759"/>
    <cellStyle name="Accent4 31 4" xfId="14760"/>
    <cellStyle name="Accent4 31 5" xfId="14761"/>
    <cellStyle name="Accent4 31 6" xfId="14762"/>
    <cellStyle name="Accent4 31 7" xfId="14763"/>
    <cellStyle name="Accent4 31 8" xfId="14764"/>
    <cellStyle name="Accent4 31 9" xfId="14765"/>
    <cellStyle name="Accent4 32" xfId="850"/>
    <cellStyle name="Accent4 32 10" xfId="14767"/>
    <cellStyle name="Accent4 32 11" xfId="14768"/>
    <cellStyle name="Accent4 32 12" xfId="14766"/>
    <cellStyle name="Accent4 32 2" xfId="14769"/>
    <cellStyle name="Accent4 32 3" xfId="14770"/>
    <cellStyle name="Accent4 32 4" xfId="14771"/>
    <cellStyle name="Accent4 32 5" xfId="14772"/>
    <cellStyle name="Accent4 32 6" xfId="14773"/>
    <cellStyle name="Accent4 32 7" xfId="14774"/>
    <cellStyle name="Accent4 32 8" xfId="14775"/>
    <cellStyle name="Accent4 32 9" xfId="14776"/>
    <cellStyle name="Accent4 33" xfId="851"/>
    <cellStyle name="Accent4 33 10" xfId="14778"/>
    <cellStyle name="Accent4 33 11" xfId="14779"/>
    <cellStyle name="Accent4 33 12" xfId="14777"/>
    <cellStyle name="Accent4 33 2" xfId="14780"/>
    <cellStyle name="Accent4 33 3" xfId="14781"/>
    <cellStyle name="Accent4 33 4" xfId="14782"/>
    <cellStyle name="Accent4 33 5" xfId="14783"/>
    <cellStyle name="Accent4 33 6" xfId="14784"/>
    <cellStyle name="Accent4 33 7" xfId="14785"/>
    <cellStyle name="Accent4 33 8" xfId="14786"/>
    <cellStyle name="Accent4 33 9" xfId="14787"/>
    <cellStyle name="Accent4 34" xfId="852"/>
    <cellStyle name="Accent4 34 10" xfId="14789"/>
    <cellStyle name="Accent4 34 11" xfId="14790"/>
    <cellStyle name="Accent4 34 12" xfId="14788"/>
    <cellStyle name="Accent4 34 2" xfId="14791"/>
    <cellStyle name="Accent4 34 3" xfId="14792"/>
    <cellStyle name="Accent4 34 4" xfId="14793"/>
    <cellStyle name="Accent4 34 5" xfId="14794"/>
    <cellStyle name="Accent4 34 6" xfId="14795"/>
    <cellStyle name="Accent4 34 7" xfId="14796"/>
    <cellStyle name="Accent4 34 8" xfId="14797"/>
    <cellStyle name="Accent4 34 9" xfId="14798"/>
    <cellStyle name="Accent4 35" xfId="853"/>
    <cellStyle name="Accent4 35 10" xfId="14800"/>
    <cellStyle name="Accent4 35 11" xfId="14801"/>
    <cellStyle name="Accent4 35 12" xfId="14799"/>
    <cellStyle name="Accent4 35 2" xfId="14802"/>
    <cellStyle name="Accent4 35 3" xfId="14803"/>
    <cellStyle name="Accent4 35 4" xfId="14804"/>
    <cellStyle name="Accent4 35 5" xfId="14805"/>
    <cellStyle name="Accent4 35 6" xfId="14806"/>
    <cellStyle name="Accent4 35 7" xfId="14807"/>
    <cellStyle name="Accent4 35 8" xfId="14808"/>
    <cellStyle name="Accent4 35 9" xfId="14809"/>
    <cellStyle name="Accent4 36" xfId="854"/>
    <cellStyle name="Accent4 36 10" xfId="14811"/>
    <cellStyle name="Accent4 36 11" xfId="14812"/>
    <cellStyle name="Accent4 36 12" xfId="14810"/>
    <cellStyle name="Accent4 36 2" xfId="14813"/>
    <cellStyle name="Accent4 36 3" xfId="14814"/>
    <cellStyle name="Accent4 36 4" xfId="14815"/>
    <cellStyle name="Accent4 36 5" xfId="14816"/>
    <cellStyle name="Accent4 36 6" xfId="14817"/>
    <cellStyle name="Accent4 36 7" xfId="14818"/>
    <cellStyle name="Accent4 36 8" xfId="14819"/>
    <cellStyle name="Accent4 36 9" xfId="14820"/>
    <cellStyle name="Accent4 37" xfId="855"/>
    <cellStyle name="Accent4 37 10" xfId="14822"/>
    <cellStyle name="Accent4 37 11" xfId="14823"/>
    <cellStyle name="Accent4 37 12" xfId="14821"/>
    <cellStyle name="Accent4 37 2" xfId="14824"/>
    <cellStyle name="Accent4 37 3" xfId="14825"/>
    <cellStyle name="Accent4 37 4" xfId="14826"/>
    <cellStyle name="Accent4 37 5" xfId="14827"/>
    <cellStyle name="Accent4 37 6" xfId="14828"/>
    <cellStyle name="Accent4 37 7" xfId="14829"/>
    <cellStyle name="Accent4 37 8" xfId="14830"/>
    <cellStyle name="Accent4 37 9" xfId="14831"/>
    <cellStyle name="Accent4 38" xfId="856"/>
    <cellStyle name="Accent4 38 10" xfId="14833"/>
    <cellStyle name="Accent4 38 11" xfId="14834"/>
    <cellStyle name="Accent4 38 12" xfId="14832"/>
    <cellStyle name="Accent4 38 2" xfId="14835"/>
    <cellStyle name="Accent4 38 3" xfId="14836"/>
    <cellStyle name="Accent4 38 4" xfId="14837"/>
    <cellStyle name="Accent4 38 5" xfId="14838"/>
    <cellStyle name="Accent4 38 6" xfId="14839"/>
    <cellStyle name="Accent4 38 7" xfId="14840"/>
    <cellStyle name="Accent4 38 8" xfId="14841"/>
    <cellStyle name="Accent4 38 9" xfId="14842"/>
    <cellStyle name="Accent4 39" xfId="857"/>
    <cellStyle name="Accent4 39 10" xfId="14844"/>
    <cellStyle name="Accent4 39 11" xfId="14845"/>
    <cellStyle name="Accent4 39 12" xfId="14843"/>
    <cellStyle name="Accent4 39 2" xfId="14846"/>
    <cellStyle name="Accent4 39 3" xfId="14847"/>
    <cellStyle name="Accent4 39 4" xfId="14848"/>
    <cellStyle name="Accent4 39 5" xfId="14849"/>
    <cellStyle name="Accent4 39 6" xfId="14850"/>
    <cellStyle name="Accent4 39 7" xfId="14851"/>
    <cellStyle name="Accent4 39 8" xfId="14852"/>
    <cellStyle name="Accent4 39 9" xfId="14853"/>
    <cellStyle name="Accent4 4" xfId="858"/>
    <cellStyle name="Accent4 4 10" xfId="1146"/>
    <cellStyle name="Accent4 4 11" xfId="1149"/>
    <cellStyle name="Accent4 4 12" xfId="1143"/>
    <cellStyle name="Accent4 4 2" xfId="1151"/>
    <cellStyle name="Accent4 4 3" xfId="1152"/>
    <cellStyle name="Accent4 4 4" xfId="1157"/>
    <cellStyle name="Accent4 4 5" xfId="1158"/>
    <cellStyle name="Accent4 4 6" xfId="1159"/>
    <cellStyle name="Accent4 4 7" xfId="1176"/>
    <cellStyle name="Accent4 4 8" xfId="1215"/>
    <cellStyle name="Accent4 4 9" xfId="1228"/>
    <cellStyle name="Accent4 40" xfId="859"/>
    <cellStyle name="Accent4 40 10" xfId="14855"/>
    <cellStyle name="Accent4 40 11" xfId="14854"/>
    <cellStyle name="Accent4 40 2" xfId="14856"/>
    <cellStyle name="Accent4 40 3" xfId="14857"/>
    <cellStyle name="Accent4 40 4" xfId="14858"/>
    <cellStyle name="Accent4 40 5" xfId="14859"/>
    <cellStyle name="Accent4 40 6" xfId="14860"/>
    <cellStyle name="Accent4 40 7" xfId="14861"/>
    <cellStyle name="Accent4 40 8" xfId="14862"/>
    <cellStyle name="Accent4 40 9" xfId="14863"/>
    <cellStyle name="Accent4 41" xfId="860"/>
    <cellStyle name="Accent4 41 2" xfId="14864"/>
    <cellStyle name="Accent4 42" xfId="861"/>
    <cellStyle name="Accent4 42 2" xfId="14865"/>
    <cellStyle name="Accent4 43" xfId="862"/>
    <cellStyle name="Accent4 43 2" xfId="14866"/>
    <cellStyle name="Accent4 44" xfId="863"/>
    <cellStyle name="Accent4 44 2" xfId="14867"/>
    <cellStyle name="Accent4 45" xfId="864"/>
    <cellStyle name="Accent4 45 2" xfId="14868"/>
    <cellStyle name="Accent4 46" xfId="865"/>
    <cellStyle name="Accent4 46 2" xfId="14869"/>
    <cellStyle name="Accent4 47" xfId="866"/>
    <cellStyle name="Accent4 47 2" xfId="14870"/>
    <cellStyle name="Accent4 48" xfId="867"/>
    <cellStyle name="Accent4 48 2" xfId="14871"/>
    <cellStyle name="Accent4 49" xfId="868"/>
    <cellStyle name="Accent4 49 2" xfId="14872"/>
    <cellStyle name="Accent4 5" xfId="869"/>
    <cellStyle name="Accent4 5 10" xfId="1230"/>
    <cellStyle name="Accent4 5 11" xfId="1232"/>
    <cellStyle name="Accent4 5 12" xfId="1229"/>
    <cellStyle name="Accent4 5 2" xfId="1233"/>
    <cellStyle name="Accent4 5 3" xfId="1238"/>
    <cellStyle name="Accent4 5 4" xfId="1240"/>
    <cellStyle name="Accent4 5 5" xfId="1242"/>
    <cellStyle name="Accent4 5 6" xfId="1243"/>
    <cellStyle name="Accent4 5 7" xfId="1244"/>
    <cellStyle name="Accent4 5 8" xfId="1246"/>
    <cellStyle name="Accent4 5 9" xfId="1249"/>
    <cellStyle name="Accent4 50" xfId="870"/>
    <cellStyle name="Accent4 51" xfId="871"/>
    <cellStyle name="Accent4 52" xfId="872"/>
    <cellStyle name="Accent4 53" xfId="873"/>
    <cellStyle name="Accent4 54" xfId="874"/>
    <cellStyle name="Accent4 55" xfId="875"/>
    <cellStyle name="Accent4 56" xfId="876"/>
    <cellStyle name="Accent4 57" xfId="877"/>
    <cellStyle name="Accent4 58" xfId="878"/>
    <cellStyle name="Accent4 59" xfId="879"/>
    <cellStyle name="Accent4 6" xfId="880"/>
    <cellStyle name="Accent4 6 10" xfId="14873"/>
    <cellStyle name="Accent4 6 11" xfId="14874"/>
    <cellStyle name="Accent4 6 2" xfId="1252"/>
    <cellStyle name="Accent4 6 3" xfId="14875"/>
    <cellStyle name="Accent4 6 4" xfId="14876"/>
    <cellStyle name="Accent4 6 5" xfId="14877"/>
    <cellStyle name="Accent4 6 6" xfId="14878"/>
    <cellStyle name="Accent4 6 7" xfId="14879"/>
    <cellStyle name="Accent4 6 8" xfId="14880"/>
    <cellStyle name="Accent4 6 9" xfId="14881"/>
    <cellStyle name="Accent4 60" xfId="881"/>
    <cellStyle name="Accent4 61" xfId="882"/>
    <cellStyle name="Accent4 62" xfId="883"/>
    <cellStyle name="Accent4 63" xfId="884"/>
    <cellStyle name="Accent4 64" xfId="885"/>
    <cellStyle name="Accent4 65" xfId="886"/>
    <cellStyle name="Accent4 66" xfId="887"/>
    <cellStyle name="Accent4 67" xfId="888"/>
    <cellStyle name="Accent4 68" xfId="889"/>
    <cellStyle name="Accent4 69" xfId="890"/>
    <cellStyle name="Accent4 7" xfId="891"/>
    <cellStyle name="Accent4 7 10" xfId="14882"/>
    <cellStyle name="Accent4 7 11" xfId="14883"/>
    <cellStyle name="Accent4 7 2" xfId="1255"/>
    <cellStyle name="Accent4 7 3" xfId="14884"/>
    <cellStyle name="Accent4 7 4" xfId="14885"/>
    <cellStyle name="Accent4 7 5" xfId="14886"/>
    <cellStyle name="Accent4 7 6" xfId="14887"/>
    <cellStyle name="Accent4 7 7" xfId="14888"/>
    <cellStyle name="Accent4 7 8" xfId="14889"/>
    <cellStyle name="Accent4 7 9" xfId="14890"/>
    <cellStyle name="Accent4 70" xfId="892"/>
    <cellStyle name="Accent4 71" xfId="893"/>
    <cellStyle name="Accent4 72" xfId="894"/>
    <cellStyle name="Accent4 73" xfId="895"/>
    <cellStyle name="Accent4 74" xfId="896"/>
    <cellStyle name="Accent4 75" xfId="897"/>
    <cellStyle name="Accent4 76" xfId="898"/>
    <cellStyle name="Accent4 77" xfId="899"/>
    <cellStyle name="Accent4 78" xfId="900"/>
    <cellStyle name="Accent4 79" xfId="901"/>
    <cellStyle name="Accent4 8" xfId="902"/>
    <cellStyle name="Accent4 8 10" xfId="14891"/>
    <cellStyle name="Accent4 8 11" xfId="14892"/>
    <cellStyle name="Accent4 8 2" xfId="1257"/>
    <cellStyle name="Accent4 8 3" xfId="14893"/>
    <cellStyle name="Accent4 8 4" xfId="14894"/>
    <cellStyle name="Accent4 8 5" xfId="14895"/>
    <cellStyle name="Accent4 8 6" xfId="14896"/>
    <cellStyle name="Accent4 8 7" xfId="14897"/>
    <cellStyle name="Accent4 8 8" xfId="14898"/>
    <cellStyle name="Accent4 8 9" xfId="14899"/>
    <cellStyle name="Accent4 80" xfId="903"/>
    <cellStyle name="Accent4 81" xfId="904"/>
    <cellStyle name="Accent4 82" xfId="905"/>
    <cellStyle name="Accent4 83" xfId="906"/>
    <cellStyle name="Accent4 84" xfId="907"/>
    <cellStyle name="Accent4 85" xfId="908"/>
    <cellStyle name="Accent4 86" xfId="909"/>
    <cellStyle name="Accent4 87" xfId="910"/>
    <cellStyle name="Accent4 88" xfId="911"/>
    <cellStyle name="Accent4 89" xfId="912"/>
    <cellStyle name="Accent4 9" xfId="913"/>
    <cellStyle name="Accent4 9 10" xfId="14900"/>
    <cellStyle name="Accent4 9 11" xfId="14901"/>
    <cellStyle name="Accent4 9 2" xfId="1258"/>
    <cellStyle name="Accent4 9 3" xfId="14902"/>
    <cellStyle name="Accent4 9 4" xfId="14903"/>
    <cellStyle name="Accent4 9 5" xfId="14904"/>
    <cellStyle name="Accent4 9 6" xfId="14905"/>
    <cellStyle name="Accent4 9 7" xfId="14906"/>
    <cellStyle name="Accent4 9 8" xfId="14907"/>
    <cellStyle name="Accent4 9 9" xfId="14908"/>
    <cellStyle name="Accent4 90" xfId="914"/>
    <cellStyle name="Accent4 91" xfId="915"/>
    <cellStyle name="Accent4 92" xfId="916"/>
    <cellStyle name="Accent4 93" xfId="917"/>
    <cellStyle name="Accent4 94" xfId="918"/>
    <cellStyle name="Accent4 95" xfId="919"/>
    <cellStyle name="Accent4 96" xfId="920"/>
    <cellStyle name="Accent4 97" xfId="921"/>
    <cellStyle name="Accent4 98" xfId="922"/>
    <cellStyle name="Accent4 99" xfId="923"/>
    <cellStyle name="Accent5 - 20%" xfId="924"/>
    <cellStyle name="Accent5 - 40%" xfId="925"/>
    <cellStyle name="Accent5 - 60%" xfId="926"/>
    <cellStyle name="Accent5 10" xfId="927"/>
    <cellStyle name="Accent5 10 10" xfId="14909"/>
    <cellStyle name="Accent5 10 11" xfId="14910"/>
    <cellStyle name="Accent5 10 2" xfId="1259"/>
    <cellStyle name="Accent5 10 3" xfId="14911"/>
    <cellStyle name="Accent5 10 4" xfId="14912"/>
    <cellStyle name="Accent5 10 5" xfId="14913"/>
    <cellStyle name="Accent5 10 6" xfId="14914"/>
    <cellStyle name="Accent5 10 7" xfId="14915"/>
    <cellStyle name="Accent5 10 8" xfId="14916"/>
    <cellStyle name="Accent5 10 9" xfId="14917"/>
    <cellStyle name="Accent5 100" xfId="928"/>
    <cellStyle name="Accent5 101" xfId="929"/>
    <cellStyle name="Accent5 102" xfId="930"/>
    <cellStyle name="Accent5 103" xfId="931"/>
    <cellStyle name="Accent5 104" xfId="932"/>
    <cellStyle name="Accent5 105" xfId="933"/>
    <cellStyle name="Accent5 106" xfId="934"/>
    <cellStyle name="Accent5 107" xfId="935"/>
    <cellStyle name="Accent5 108" xfId="87"/>
    <cellStyle name="Accent5 11" xfId="936"/>
    <cellStyle name="Accent5 11 10" xfId="14918"/>
    <cellStyle name="Accent5 11 11" xfId="14919"/>
    <cellStyle name="Accent5 11 2" xfId="1260"/>
    <cellStyle name="Accent5 11 3" xfId="14920"/>
    <cellStyle name="Accent5 11 4" xfId="14921"/>
    <cellStyle name="Accent5 11 5" xfId="14922"/>
    <cellStyle name="Accent5 11 6" xfId="14923"/>
    <cellStyle name="Accent5 11 7" xfId="14924"/>
    <cellStyle name="Accent5 11 8" xfId="14925"/>
    <cellStyle name="Accent5 11 9" xfId="14926"/>
    <cellStyle name="Accent5 12" xfId="937"/>
    <cellStyle name="Accent5 12 10" xfId="14927"/>
    <cellStyle name="Accent5 12 11" xfId="14928"/>
    <cellStyle name="Accent5 12 2" xfId="1261"/>
    <cellStyle name="Accent5 12 3" xfId="14929"/>
    <cellStyle name="Accent5 12 4" xfId="14930"/>
    <cellStyle name="Accent5 12 5" xfId="14931"/>
    <cellStyle name="Accent5 12 6" xfId="14932"/>
    <cellStyle name="Accent5 12 7" xfId="14933"/>
    <cellStyle name="Accent5 12 8" xfId="14934"/>
    <cellStyle name="Accent5 12 9" xfId="14935"/>
    <cellStyle name="Accent5 13" xfId="938"/>
    <cellStyle name="Accent5 13 10" xfId="14936"/>
    <cellStyle name="Accent5 13 11" xfId="14937"/>
    <cellStyle name="Accent5 13 2" xfId="1265"/>
    <cellStyle name="Accent5 13 3" xfId="14938"/>
    <cellStyle name="Accent5 13 4" xfId="14939"/>
    <cellStyle name="Accent5 13 5" xfId="14940"/>
    <cellStyle name="Accent5 13 6" xfId="14941"/>
    <cellStyle name="Accent5 13 7" xfId="14942"/>
    <cellStyle name="Accent5 13 8" xfId="14943"/>
    <cellStyle name="Accent5 13 9" xfId="14944"/>
    <cellStyle name="Accent5 14" xfId="939"/>
    <cellStyle name="Accent5 14 10" xfId="14945"/>
    <cellStyle name="Accent5 14 11" xfId="14946"/>
    <cellStyle name="Accent5 14 2" xfId="1266"/>
    <cellStyle name="Accent5 14 3" xfId="14947"/>
    <cellStyle name="Accent5 14 4" xfId="14948"/>
    <cellStyle name="Accent5 14 5" xfId="14949"/>
    <cellStyle name="Accent5 14 6" xfId="14950"/>
    <cellStyle name="Accent5 14 7" xfId="14951"/>
    <cellStyle name="Accent5 14 8" xfId="14952"/>
    <cellStyle name="Accent5 14 9" xfId="14953"/>
    <cellStyle name="Accent5 15" xfId="940"/>
    <cellStyle name="Accent5 15 10" xfId="14954"/>
    <cellStyle name="Accent5 15 11" xfId="14955"/>
    <cellStyle name="Accent5 15 2" xfId="1267"/>
    <cellStyle name="Accent5 15 3" xfId="14956"/>
    <cellStyle name="Accent5 15 4" xfId="14957"/>
    <cellStyle name="Accent5 15 5" xfId="14958"/>
    <cellStyle name="Accent5 15 6" xfId="14959"/>
    <cellStyle name="Accent5 15 7" xfId="14960"/>
    <cellStyle name="Accent5 15 8" xfId="14961"/>
    <cellStyle name="Accent5 15 9" xfId="14962"/>
    <cellStyle name="Accent5 16" xfId="941"/>
    <cellStyle name="Accent5 16 10" xfId="14964"/>
    <cellStyle name="Accent5 16 11" xfId="14965"/>
    <cellStyle name="Accent5 16 12" xfId="14963"/>
    <cellStyle name="Accent5 16 2" xfId="14966"/>
    <cellStyle name="Accent5 16 3" xfId="14967"/>
    <cellStyle name="Accent5 16 4" xfId="14968"/>
    <cellStyle name="Accent5 16 5" xfId="14969"/>
    <cellStyle name="Accent5 16 6" xfId="14970"/>
    <cellStyle name="Accent5 16 7" xfId="14971"/>
    <cellStyle name="Accent5 16 8" xfId="14972"/>
    <cellStyle name="Accent5 16 9" xfId="14973"/>
    <cellStyle name="Accent5 17" xfId="942"/>
    <cellStyle name="Accent5 17 10" xfId="14975"/>
    <cellStyle name="Accent5 17 11" xfId="14976"/>
    <cellStyle name="Accent5 17 12" xfId="14974"/>
    <cellStyle name="Accent5 17 2" xfId="14977"/>
    <cellStyle name="Accent5 17 3" xfId="14978"/>
    <cellStyle name="Accent5 17 4" xfId="14979"/>
    <cellStyle name="Accent5 17 5" xfId="14980"/>
    <cellStyle name="Accent5 17 6" xfId="14981"/>
    <cellStyle name="Accent5 17 7" xfId="14982"/>
    <cellStyle name="Accent5 17 8" xfId="14983"/>
    <cellStyle name="Accent5 17 9" xfId="14984"/>
    <cellStyle name="Accent5 18" xfId="943"/>
    <cellStyle name="Accent5 18 10" xfId="14986"/>
    <cellStyle name="Accent5 18 11" xfId="14987"/>
    <cellStyle name="Accent5 18 12" xfId="14985"/>
    <cellStyle name="Accent5 18 2" xfId="14988"/>
    <cellStyle name="Accent5 18 3" xfId="14989"/>
    <cellStyle name="Accent5 18 4" xfId="14990"/>
    <cellStyle name="Accent5 18 5" xfId="14991"/>
    <cellStyle name="Accent5 18 6" xfId="14992"/>
    <cellStyle name="Accent5 18 7" xfId="14993"/>
    <cellStyle name="Accent5 18 8" xfId="14994"/>
    <cellStyle name="Accent5 18 9" xfId="14995"/>
    <cellStyle name="Accent5 19" xfId="944"/>
    <cellStyle name="Accent5 19 10" xfId="14997"/>
    <cellStyle name="Accent5 19 11" xfId="14998"/>
    <cellStyle name="Accent5 19 12" xfId="14996"/>
    <cellStyle name="Accent5 19 2" xfId="14999"/>
    <cellStyle name="Accent5 19 3" xfId="15000"/>
    <cellStyle name="Accent5 19 4" xfId="15001"/>
    <cellStyle name="Accent5 19 5" xfId="15002"/>
    <cellStyle name="Accent5 19 6" xfId="15003"/>
    <cellStyle name="Accent5 19 7" xfId="15004"/>
    <cellStyle name="Accent5 19 8" xfId="15005"/>
    <cellStyle name="Accent5 19 9" xfId="15006"/>
    <cellStyle name="Accent5 2" xfId="88"/>
    <cellStyle name="Accent5 2 10" xfId="1269"/>
    <cellStyle name="Accent5 2 11" xfId="1270"/>
    <cellStyle name="Accent5 2 12" xfId="1268"/>
    <cellStyle name="Accent5 2 2" xfId="945"/>
    <cellStyle name="Accent5 2 2 2" xfId="1271"/>
    <cellStyle name="Accent5 2 3" xfId="1272"/>
    <cellStyle name="Accent5 2 4" xfId="1273"/>
    <cellStyle name="Accent5 2 5" xfId="1381"/>
    <cellStyle name="Accent5 2 6" xfId="1383"/>
    <cellStyle name="Accent5 2 7" xfId="1384"/>
    <cellStyle name="Accent5 2 8" xfId="1385"/>
    <cellStyle name="Accent5 2 9" xfId="1386"/>
    <cellStyle name="Accent5 20" xfId="946"/>
    <cellStyle name="Accent5 20 10" xfId="15008"/>
    <cellStyle name="Accent5 20 11" xfId="15009"/>
    <cellStyle name="Accent5 20 12" xfId="15007"/>
    <cellStyle name="Accent5 20 2" xfId="15010"/>
    <cellStyle name="Accent5 20 3" xfId="15011"/>
    <cellStyle name="Accent5 20 4" xfId="15012"/>
    <cellStyle name="Accent5 20 5" xfId="15013"/>
    <cellStyle name="Accent5 20 6" xfId="15014"/>
    <cellStyle name="Accent5 20 7" xfId="15015"/>
    <cellStyle name="Accent5 20 8" xfId="15016"/>
    <cellStyle name="Accent5 20 9" xfId="15017"/>
    <cellStyle name="Accent5 21" xfId="947"/>
    <cellStyle name="Accent5 21 10" xfId="15019"/>
    <cellStyle name="Accent5 21 11" xfId="15020"/>
    <cellStyle name="Accent5 21 12" xfId="15018"/>
    <cellStyle name="Accent5 21 2" xfId="15021"/>
    <cellStyle name="Accent5 21 3" xfId="15022"/>
    <cellStyle name="Accent5 21 4" xfId="15023"/>
    <cellStyle name="Accent5 21 5" xfId="15024"/>
    <cellStyle name="Accent5 21 6" xfId="15025"/>
    <cellStyle name="Accent5 21 7" xfId="15026"/>
    <cellStyle name="Accent5 21 8" xfId="15027"/>
    <cellStyle name="Accent5 21 9" xfId="15028"/>
    <cellStyle name="Accent5 22" xfId="948"/>
    <cellStyle name="Accent5 22 10" xfId="15030"/>
    <cellStyle name="Accent5 22 11" xfId="15031"/>
    <cellStyle name="Accent5 22 12" xfId="15029"/>
    <cellStyle name="Accent5 22 2" xfId="15032"/>
    <cellStyle name="Accent5 22 3" xfId="15033"/>
    <cellStyle name="Accent5 22 4" xfId="15034"/>
    <cellStyle name="Accent5 22 5" xfId="15035"/>
    <cellStyle name="Accent5 22 6" xfId="15036"/>
    <cellStyle name="Accent5 22 7" xfId="15037"/>
    <cellStyle name="Accent5 22 8" xfId="15038"/>
    <cellStyle name="Accent5 22 9" xfId="15039"/>
    <cellStyle name="Accent5 23" xfId="949"/>
    <cellStyle name="Accent5 23 10" xfId="15041"/>
    <cellStyle name="Accent5 23 11" xfId="15042"/>
    <cellStyle name="Accent5 23 12" xfId="15040"/>
    <cellStyle name="Accent5 23 2" xfId="15043"/>
    <cellStyle name="Accent5 23 3" xfId="15044"/>
    <cellStyle name="Accent5 23 4" xfId="15045"/>
    <cellStyle name="Accent5 23 5" xfId="15046"/>
    <cellStyle name="Accent5 23 6" xfId="15047"/>
    <cellStyle name="Accent5 23 7" xfId="15048"/>
    <cellStyle name="Accent5 23 8" xfId="15049"/>
    <cellStyle name="Accent5 23 9" xfId="15050"/>
    <cellStyle name="Accent5 24" xfId="950"/>
    <cellStyle name="Accent5 24 10" xfId="15052"/>
    <cellStyle name="Accent5 24 11" xfId="15053"/>
    <cellStyle name="Accent5 24 12" xfId="15051"/>
    <cellStyle name="Accent5 24 2" xfId="15054"/>
    <cellStyle name="Accent5 24 3" xfId="15055"/>
    <cellStyle name="Accent5 24 4" xfId="15056"/>
    <cellStyle name="Accent5 24 5" xfId="15057"/>
    <cellStyle name="Accent5 24 6" xfId="15058"/>
    <cellStyle name="Accent5 24 7" xfId="15059"/>
    <cellStyle name="Accent5 24 8" xfId="15060"/>
    <cellStyle name="Accent5 24 9" xfId="15061"/>
    <cellStyle name="Accent5 25" xfId="951"/>
    <cellStyle name="Accent5 25 10" xfId="15063"/>
    <cellStyle name="Accent5 25 11" xfId="15064"/>
    <cellStyle name="Accent5 25 12" xfId="15062"/>
    <cellStyle name="Accent5 25 2" xfId="15065"/>
    <cellStyle name="Accent5 25 3" xfId="15066"/>
    <cellStyle name="Accent5 25 4" xfId="15067"/>
    <cellStyle name="Accent5 25 5" xfId="15068"/>
    <cellStyle name="Accent5 25 6" xfId="15069"/>
    <cellStyle name="Accent5 25 7" xfId="15070"/>
    <cellStyle name="Accent5 25 8" xfId="15071"/>
    <cellStyle name="Accent5 25 9" xfId="15072"/>
    <cellStyle name="Accent5 26" xfId="952"/>
    <cellStyle name="Accent5 26 10" xfId="15074"/>
    <cellStyle name="Accent5 26 11" xfId="15075"/>
    <cellStyle name="Accent5 26 12" xfId="15073"/>
    <cellStyle name="Accent5 26 2" xfId="15076"/>
    <cellStyle name="Accent5 26 3" xfId="15077"/>
    <cellStyle name="Accent5 26 4" xfId="15078"/>
    <cellStyle name="Accent5 26 5" xfId="15079"/>
    <cellStyle name="Accent5 26 6" xfId="15080"/>
    <cellStyle name="Accent5 26 7" xfId="15081"/>
    <cellStyle name="Accent5 26 8" xfId="15082"/>
    <cellStyle name="Accent5 26 9" xfId="15083"/>
    <cellStyle name="Accent5 27" xfId="953"/>
    <cellStyle name="Accent5 27 10" xfId="15085"/>
    <cellStyle name="Accent5 27 11" xfId="15086"/>
    <cellStyle name="Accent5 27 12" xfId="15084"/>
    <cellStyle name="Accent5 27 2" xfId="15087"/>
    <cellStyle name="Accent5 27 3" xfId="15088"/>
    <cellStyle name="Accent5 27 4" xfId="15089"/>
    <cellStyle name="Accent5 27 5" xfId="15090"/>
    <cellStyle name="Accent5 27 6" xfId="15091"/>
    <cellStyle name="Accent5 27 7" xfId="15092"/>
    <cellStyle name="Accent5 27 8" xfId="15093"/>
    <cellStyle name="Accent5 27 9" xfId="15094"/>
    <cellStyle name="Accent5 28" xfId="954"/>
    <cellStyle name="Accent5 28 10" xfId="15096"/>
    <cellStyle name="Accent5 28 11" xfId="15097"/>
    <cellStyle name="Accent5 28 12" xfId="15095"/>
    <cellStyle name="Accent5 28 2" xfId="15098"/>
    <cellStyle name="Accent5 28 3" xfId="15099"/>
    <cellStyle name="Accent5 28 4" xfId="15100"/>
    <cellStyle name="Accent5 28 5" xfId="15101"/>
    <cellStyle name="Accent5 28 6" xfId="15102"/>
    <cellStyle name="Accent5 28 7" xfId="15103"/>
    <cellStyle name="Accent5 28 8" xfId="15104"/>
    <cellStyle name="Accent5 28 9" xfId="15105"/>
    <cellStyle name="Accent5 29" xfId="955"/>
    <cellStyle name="Accent5 29 10" xfId="15107"/>
    <cellStyle name="Accent5 29 11" xfId="15108"/>
    <cellStyle name="Accent5 29 12" xfId="15106"/>
    <cellStyle name="Accent5 29 2" xfId="15109"/>
    <cellStyle name="Accent5 29 3" xfId="15110"/>
    <cellStyle name="Accent5 29 4" xfId="15111"/>
    <cellStyle name="Accent5 29 5" xfId="15112"/>
    <cellStyle name="Accent5 29 6" xfId="15113"/>
    <cellStyle name="Accent5 29 7" xfId="15114"/>
    <cellStyle name="Accent5 29 8" xfId="15115"/>
    <cellStyle name="Accent5 29 9" xfId="15116"/>
    <cellStyle name="Accent5 3" xfId="89"/>
    <cellStyle name="Accent5 3 10" xfId="1390"/>
    <cellStyle name="Accent5 3 11" xfId="1391"/>
    <cellStyle name="Accent5 3 12" xfId="1388"/>
    <cellStyle name="Accent5 3 2" xfId="1392"/>
    <cellStyle name="Accent5 3 3" xfId="1393"/>
    <cellStyle name="Accent5 3 4" xfId="1404"/>
    <cellStyle name="Accent5 3 5" xfId="1415"/>
    <cellStyle name="Accent5 3 6" xfId="1427"/>
    <cellStyle name="Accent5 3 7" xfId="1438"/>
    <cellStyle name="Accent5 3 8" xfId="1449"/>
    <cellStyle name="Accent5 3 9" xfId="1460"/>
    <cellStyle name="Accent5 30" xfId="957"/>
    <cellStyle name="Accent5 30 10" xfId="15118"/>
    <cellStyle name="Accent5 30 11" xfId="15119"/>
    <cellStyle name="Accent5 30 12" xfId="15117"/>
    <cellStyle name="Accent5 30 2" xfId="15120"/>
    <cellStyle name="Accent5 30 3" xfId="15121"/>
    <cellStyle name="Accent5 30 4" xfId="15122"/>
    <cellStyle name="Accent5 30 5" xfId="15123"/>
    <cellStyle name="Accent5 30 6" xfId="15124"/>
    <cellStyle name="Accent5 30 7" xfId="15125"/>
    <cellStyle name="Accent5 30 8" xfId="15126"/>
    <cellStyle name="Accent5 30 9" xfId="15127"/>
    <cellStyle name="Accent5 31" xfId="958"/>
    <cellStyle name="Accent5 31 10" xfId="15129"/>
    <cellStyle name="Accent5 31 11" xfId="15130"/>
    <cellStyle name="Accent5 31 12" xfId="15128"/>
    <cellStyle name="Accent5 31 2" xfId="15131"/>
    <cellStyle name="Accent5 31 3" xfId="15132"/>
    <cellStyle name="Accent5 31 4" xfId="15133"/>
    <cellStyle name="Accent5 31 5" xfId="15134"/>
    <cellStyle name="Accent5 31 6" xfId="15135"/>
    <cellStyle name="Accent5 31 7" xfId="15136"/>
    <cellStyle name="Accent5 31 8" xfId="15137"/>
    <cellStyle name="Accent5 31 9" xfId="15138"/>
    <cellStyle name="Accent5 32" xfId="959"/>
    <cellStyle name="Accent5 32 10" xfId="15140"/>
    <cellStyle name="Accent5 32 11" xfId="15141"/>
    <cellStyle name="Accent5 32 12" xfId="15139"/>
    <cellStyle name="Accent5 32 2" xfId="15142"/>
    <cellStyle name="Accent5 32 3" xfId="15143"/>
    <cellStyle name="Accent5 32 4" xfId="15144"/>
    <cellStyle name="Accent5 32 5" xfId="15145"/>
    <cellStyle name="Accent5 32 6" xfId="15146"/>
    <cellStyle name="Accent5 32 7" xfId="15147"/>
    <cellStyle name="Accent5 32 8" xfId="15148"/>
    <cellStyle name="Accent5 32 9" xfId="15149"/>
    <cellStyle name="Accent5 33" xfId="960"/>
    <cellStyle name="Accent5 33 10" xfId="15151"/>
    <cellStyle name="Accent5 33 11" xfId="15152"/>
    <cellStyle name="Accent5 33 12" xfId="15150"/>
    <cellStyle name="Accent5 33 2" xfId="15153"/>
    <cellStyle name="Accent5 33 3" xfId="15154"/>
    <cellStyle name="Accent5 33 4" xfId="15155"/>
    <cellStyle name="Accent5 33 5" xfId="15156"/>
    <cellStyle name="Accent5 33 6" xfId="15157"/>
    <cellStyle name="Accent5 33 7" xfId="15158"/>
    <cellStyle name="Accent5 33 8" xfId="15159"/>
    <cellStyle name="Accent5 33 9" xfId="15160"/>
    <cellStyle name="Accent5 34" xfId="961"/>
    <cellStyle name="Accent5 34 10" xfId="15162"/>
    <cellStyle name="Accent5 34 11" xfId="15163"/>
    <cellStyle name="Accent5 34 12" xfId="15161"/>
    <cellStyle name="Accent5 34 2" xfId="15164"/>
    <cellStyle name="Accent5 34 3" xfId="15165"/>
    <cellStyle name="Accent5 34 4" xfId="15166"/>
    <cellStyle name="Accent5 34 5" xfId="15167"/>
    <cellStyle name="Accent5 34 6" xfId="15168"/>
    <cellStyle name="Accent5 34 7" xfId="15169"/>
    <cellStyle name="Accent5 34 8" xfId="15170"/>
    <cellStyle name="Accent5 34 9" xfId="15171"/>
    <cellStyle name="Accent5 35" xfId="962"/>
    <cellStyle name="Accent5 35 10" xfId="15173"/>
    <cellStyle name="Accent5 35 11" xfId="15174"/>
    <cellStyle name="Accent5 35 12" xfId="15172"/>
    <cellStyle name="Accent5 35 2" xfId="15175"/>
    <cellStyle name="Accent5 35 3" xfId="15176"/>
    <cellStyle name="Accent5 35 4" xfId="15177"/>
    <cellStyle name="Accent5 35 5" xfId="15178"/>
    <cellStyle name="Accent5 35 6" xfId="15179"/>
    <cellStyle name="Accent5 35 7" xfId="15180"/>
    <cellStyle name="Accent5 35 8" xfId="15181"/>
    <cellStyle name="Accent5 35 9" xfId="15182"/>
    <cellStyle name="Accent5 36" xfId="963"/>
    <cellStyle name="Accent5 36 10" xfId="15184"/>
    <cellStyle name="Accent5 36 11" xfId="15185"/>
    <cellStyle name="Accent5 36 12" xfId="15183"/>
    <cellStyle name="Accent5 36 2" xfId="15186"/>
    <cellStyle name="Accent5 36 3" xfId="15187"/>
    <cellStyle name="Accent5 36 4" xfId="15188"/>
    <cellStyle name="Accent5 36 5" xfId="15189"/>
    <cellStyle name="Accent5 36 6" xfId="15190"/>
    <cellStyle name="Accent5 36 7" xfId="15191"/>
    <cellStyle name="Accent5 36 8" xfId="15192"/>
    <cellStyle name="Accent5 36 9" xfId="15193"/>
    <cellStyle name="Accent5 37" xfId="964"/>
    <cellStyle name="Accent5 37 10" xfId="15195"/>
    <cellStyle name="Accent5 37 11" xfId="15196"/>
    <cellStyle name="Accent5 37 12" xfId="15194"/>
    <cellStyle name="Accent5 37 2" xfId="15197"/>
    <cellStyle name="Accent5 37 3" xfId="15198"/>
    <cellStyle name="Accent5 37 4" xfId="15199"/>
    <cellStyle name="Accent5 37 5" xfId="15200"/>
    <cellStyle name="Accent5 37 6" xfId="15201"/>
    <cellStyle name="Accent5 37 7" xfId="15202"/>
    <cellStyle name="Accent5 37 8" xfId="15203"/>
    <cellStyle name="Accent5 37 9" xfId="15204"/>
    <cellStyle name="Accent5 38" xfId="965"/>
    <cellStyle name="Accent5 38 10" xfId="15206"/>
    <cellStyle name="Accent5 38 11" xfId="15207"/>
    <cellStyle name="Accent5 38 12" xfId="15205"/>
    <cellStyle name="Accent5 38 2" xfId="15208"/>
    <cellStyle name="Accent5 38 3" xfId="15209"/>
    <cellStyle name="Accent5 38 4" xfId="15210"/>
    <cellStyle name="Accent5 38 5" xfId="15211"/>
    <cellStyle name="Accent5 38 6" xfId="15212"/>
    <cellStyle name="Accent5 38 7" xfId="15213"/>
    <cellStyle name="Accent5 38 8" xfId="15214"/>
    <cellStyle name="Accent5 38 9" xfId="15215"/>
    <cellStyle name="Accent5 39" xfId="966"/>
    <cellStyle name="Accent5 39 10" xfId="15217"/>
    <cellStyle name="Accent5 39 11" xfId="15218"/>
    <cellStyle name="Accent5 39 12" xfId="15216"/>
    <cellStyle name="Accent5 39 2" xfId="15219"/>
    <cellStyle name="Accent5 39 3" xfId="15220"/>
    <cellStyle name="Accent5 39 4" xfId="15221"/>
    <cellStyle name="Accent5 39 5" xfId="15222"/>
    <cellStyle name="Accent5 39 6" xfId="15223"/>
    <cellStyle name="Accent5 39 7" xfId="15224"/>
    <cellStyle name="Accent5 39 8" xfId="15225"/>
    <cellStyle name="Accent5 39 9" xfId="15226"/>
    <cellStyle name="Accent5 4" xfId="967"/>
    <cellStyle name="Accent5 4 10" xfId="1482"/>
    <cellStyle name="Accent5 4 11" xfId="1493"/>
    <cellStyle name="Accent5 4 12" xfId="1471"/>
    <cellStyle name="Accent5 4 2" xfId="1504"/>
    <cellStyle name="Accent5 4 3" xfId="1505"/>
    <cellStyle name="Accent5 4 4" xfId="1512"/>
    <cellStyle name="Accent5 4 5" xfId="1523"/>
    <cellStyle name="Accent5 4 6" xfId="1534"/>
    <cellStyle name="Accent5 4 7" xfId="1545"/>
    <cellStyle name="Accent5 4 8" xfId="1555"/>
    <cellStyle name="Accent5 4 9" xfId="1558"/>
    <cellStyle name="Accent5 40" xfId="968"/>
    <cellStyle name="Accent5 40 10" xfId="15228"/>
    <cellStyle name="Accent5 40 11" xfId="15227"/>
    <cellStyle name="Accent5 40 2" xfId="15229"/>
    <cellStyle name="Accent5 40 3" xfId="15230"/>
    <cellStyle name="Accent5 40 4" xfId="15231"/>
    <cellStyle name="Accent5 40 5" xfId="15232"/>
    <cellStyle name="Accent5 40 6" xfId="15233"/>
    <cellStyle name="Accent5 40 7" xfId="15234"/>
    <cellStyle name="Accent5 40 8" xfId="15235"/>
    <cellStyle name="Accent5 40 9" xfId="15236"/>
    <cellStyle name="Accent5 41" xfId="969"/>
    <cellStyle name="Accent5 41 2" xfId="15237"/>
    <cellStyle name="Accent5 42" xfId="970"/>
    <cellStyle name="Accent5 42 2" xfId="15238"/>
    <cellStyle name="Accent5 43" xfId="971"/>
    <cellStyle name="Accent5 43 2" xfId="15239"/>
    <cellStyle name="Accent5 44" xfId="972"/>
    <cellStyle name="Accent5 44 2" xfId="15240"/>
    <cellStyle name="Accent5 45" xfId="973"/>
    <cellStyle name="Accent5 45 2" xfId="15241"/>
    <cellStyle name="Accent5 46" xfId="974"/>
    <cellStyle name="Accent5 46 2" xfId="15242"/>
    <cellStyle name="Accent5 47" xfId="975"/>
    <cellStyle name="Accent5 47 2" xfId="15243"/>
    <cellStyle name="Accent5 48" xfId="976"/>
    <cellStyle name="Accent5 48 2" xfId="15244"/>
    <cellStyle name="Accent5 49" xfId="977"/>
    <cellStyle name="Accent5 49 2" xfId="15245"/>
    <cellStyle name="Accent5 5" xfId="978"/>
    <cellStyle name="Accent5 5 10" xfId="1560"/>
    <cellStyle name="Accent5 5 11" xfId="1562"/>
    <cellStyle name="Accent5 5 12" xfId="1559"/>
    <cellStyle name="Accent5 5 2" xfId="1563"/>
    <cellStyle name="Accent5 5 3" xfId="1564"/>
    <cellStyle name="Accent5 5 4" xfId="1565"/>
    <cellStyle name="Accent5 5 5" xfId="1566"/>
    <cellStyle name="Accent5 5 6" xfId="1567"/>
    <cellStyle name="Accent5 5 7" xfId="1568"/>
    <cellStyle name="Accent5 5 8" xfId="1569"/>
    <cellStyle name="Accent5 5 9" xfId="1570"/>
    <cellStyle name="Accent5 50" xfId="979"/>
    <cellStyle name="Accent5 51" xfId="980"/>
    <cellStyle name="Accent5 52" xfId="981"/>
    <cellStyle name="Accent5 53" xfId="982"/>
    <cellStyle name="Accent5 54" xfId="983"/>
    <cellStyle name="Accent5 55" xfId="984"/>
    <cellStyle name="Accent5 56" xfId="985"/>
    <cellStyle name="Accent5 57" xfId="986"/>
    <cellStyle name="Accent5 58" xfId="987"/>
    <cellStyle name="Accent5 59" xfId="988"/>
    <cellStyle name="Accent5 6" xfId="989"/>
    <cellStyle name="Accent5 6 10" xfId="15246"/>
    <cellStyle name="Accent5 6 11" xfId="15247"/>
    <cellStyle name="Accent5 6 2" xfId="1571"/>
    <cellStyle name="Accent5 6 3" xfId="15248"/>
    <cellStyle name="Accent5 6 4" xfId="15249"/>
    <cellStyle name="Accent5 6 5" xfId="15250"/>
    <cellStyle name="Accent5 6 6" xfId="15251"/>
    <cellStyle name="Accent5 6 7" xfId="15252"/>
    <cellStyle name="Accent5 6 8" xfId="15253"/>
    <cellStyle name="Accent5 6 9" xfId="15254"/>
    <cellStyle name="Accent5 60" xfId="990"/>
    <cellStyle name="Accent5 61" xfId="991"/>
    <cellStyle name="Accent5 62" xfId="992"/>
    <cellStyle name="Accent5 63" xfId="993"/>
    <cellStyle name="Accent5 64" xfId="994"/>
    <cellStyle name="Accent5 65" xfId="995"/>
    <cellStyle name="Accent5 66" xfId="996"/>
    <cellStyle name="Accent5 67" xfId="997"/>
    <cellStyle name="Accent5 68" xfId="998"/>
    <cellStyle name="Accent5 69" xfId="999"/>
    <cellStyle name="Accent5 7" xfId="1000"/>
    <cellStyle name="Accent5 7 10" xfId="15255"/>
    <cellStyle name="Accent5 7 11" xfId="15256"/>
    <cellStyle name="Accent5 7 2" xfId="1572"/>
    <cellStyle name="Accent5 7 3" xfId="15257"/>
    <cellStyle name="Accent5 7 4" xfId="15258"/>
    <cellStyle name="Accent5 7 5" xfId="15259"/>
    <cellStyle name="Accent5 7 6" xfId="15260"/>
    <cellStyle name="Accent5 7 7" xfId="15261"/>
    <cellStyle name="Accent5 7 8" xfId="15262"/>
    <cellStyle name="Accent5 7 9" xfId="15263"/>
    <cellStyle name="Accent5 70" xfId="1001"/>
    <cellStyle name="Accent5 71" xfId="1002"/>
    <cellStyle name="Accent5 72" xfId="1003"/>
    <cellStyle name="Accent5 73" xfId="1004"/>
    <cellStyle name="Accent5 74" xfId="1005"/>
    <cellStyle name="Accent5 75" xfId="1006"/>
    <cellStyle name="Accent5 76" xfId="1007"/>
    <cellStyle name="Accent5 77" xfId="1008"/>
    <cellStyle name="Accent5 78" xfId="1009"/>
    <cellStyle name="Accent5 79" xfId="1010"/>
    <cellStyle name="Accent5 8" xfId="1011"/>
    <cellStyle name="Accent5 8 10" xfId="15264"/>
    <cellStyle name="Accent5 8 11" xfId="15265"/>
    <cellStyle name="Accent5 8 2" xfId="1573"/>
    <cellStyle name="Accent5 8 3" xfId="15266"/>
    <cellStyle name="Accent5 8 4" xfId="15267"/>
    <cellStyle name="Accent5 8 5" xfId="15268"/>
    <cellStyle name="Accent5 8 6" xfId="15269"/>
    <cellStyle name="Accent5 8 7" xfId="15270"/>
    <cellStyle name="Accent5 8 8" xfId="15271"/>
    <cellStyle name="Accent5 8 9" xfId="15272"/>
    <cellStyle name="Accent5 80" xfId="1012"/>
    <cellStyle name="Accent5 81" xfId="1013"/>
    <cellStyle name="Accent5 82" xfId="1014"/>
    <cellStyle name="Accent5 83" xfId="1015"/>
    <cellStyle name="Accent5 84" xfId="1016"/>
    <cellStyle name="Accent5 85" xfId="1017"/>
    <cellStyle name="Accent5 86" xfId="1018"/>
    <cellStyle name="Accent5 87" xfId="1019"/>
    <cellStyle name="Accent5 88" xfId="1020"/>
    <cellStyle name="Accent5 89" xfId="1021"/>
    <cellStyle name="Accent5 9" xfId="1022"/>
    <cellStyle name="Accent5 9 10" xfId="15273"/>
    <cellStyle name="Accent5 9 11" xfId="15274"/>
    <cellStyle name="Accent5 9 2" xfId="1574"/>
    <cellStyle name="Accent5 9 3" xfId="15275"/>
    <cellStyle name="Accent5 9 4" xfId="15276"/>
    <cellStyle name="Accent5 9 5" xfId="15277"/>
    <cellStyle name="Accent5 9 6" xfId="15278"/>
    <cellStyle name="Accent5 9 7" xfId="15279"/>
    <cellStyle name="Accent5 9 8" xfId="15280"/>
    <cellStyle name="Accent5 9 9" xfId="15281"/>
    <cellStyle name="Accent5 90" xfId="1023"/>
    <cellStyle name="Accent5 91" xfId="1024"/>
    <cellStyle name="Accent5 92" xfId="1025"/>
    <cellStyle name="Accent5 93" xfId="1026"/>
    <cellStyle name="Accent5 94" xfId="1027"/>
    <cellStyle name="Accent5 95" xfId="1028"/>
    <cellStyle name="Accent5 96" xfId="1029"/>
    <cellStyle name="Accent5 97" xfId="1030"/>
    <cellStyle name="Accent5 98" xfId="1031"/>
    <cellStyle name="Accent5 99" xfId="1032"/>
    <cellStyle name="Accent6 - 20%" xfId="1033"/>
    <cellStyle name="Accent6 - 40%" xfId="1034"/>
    <cellStyle name="Accent6 - 60%" xfId="1035"/>
    <cellStyle name="Accent6 10" xfId="1036"/>
    <cellStyle name="Accent6 10 10" xfId="15282"/>
    <cellStyle name="Accent6 10 11" xfId="15283"/>
    <cellStyle name="Accent6 10 2" xfId="1575"/>
    <cellStyle name="Accent6 10 3" xfId="15284"/>
    <cellStyle name="Accent6 10 4" xfId="15285"/>
    <cellStyle name="Accent6 10 5" xfId="15286"/>
    <cellStyle name="Accent6 10 6" xfId="15287"/>
    <cellStyle name="Accent6 10 7" xfId="15288"/>
    <cellStyle name="Accent6 10 8" xfId="15289"/>
    <cellStyle name="Accent6 10 9" xfId="15290"/>
    <cellStyle name="Accent6 100" xfId="1037"/>
    <cellStyle name="Accent6 101" xfId="1038"/>
    <cellStyle name="Accent6 102" xfId="1039"/>
    <cellStyle name="Accent6 103" xfId="1040"/>
    <cellStyle name="Accent6 104" xfId="1041"/>
    <cellStyle name="Accent6 105" xfId="1042"/>
    <cellStyle name="Accent6 106" xfId="1043"/>
    <cellStyle name="Accent6 107" xfId="1044"/>
    <cellStyle name="Accent6 108" xfId="90"/>
    <cellStyle name="Accent6 11" xfId="1045"/>
    <cellStyle name="Accent6 11 10" xfId="15291"/>
    <cellStyle name="Accent6 11 11" xfId="15292"/>
    <cellStyle name="Accent6 11 2" xfId="1576"/>
    <cellStyle name="Accent6 11 3" xfId="15293"/>
    <cellStyle name="Accent6 11 4" xfId="15294"/>
    <cellStyle name="Accent6 11 5" xfId="15295"/>
    <cellStyle name="Accent6 11 6" xfId="15296"/>
    <cellStyle name="Accent6 11 7" xfId="15297"/>
    <cellStyle name="Accent6 11 8" xfId="15298"/>
    <cellStyle name="Accent6 11 9" xfId="15299"/>
    <cellStyle name="Accent6 12" xfId="1046"/>
    <cellStyle name="Accent6 12 10" xfId="15300"/>
    <cellStyle name="Accent6 12 11" xfId="15301"/>
    <cellStyle name="Accent6 12 2" xfId="1577"/>
    <cellStyle name="Accent6 12 3" xfId="15302"/>
    <cellStyle name="Accent6 12 4" xfId="15303"/>
    <cellStyle name="Accent6 12 5" xfId="15304"/>
    <cellStyle name="Accent6 12 6" xfId="15305"/>
    <cellStyle name="Accent6 12 7" xfId="15306"/>
    <cellStyle name="Accent6 12 8" xfId="15307"/>
    <cellStyle name="Accent6 12 9" xfId="15308"/>
    <cellStyle name="Accent6 13" xfId="1047"/>
    <cellStyle name="Accent6 13 10" xfId="15309"/>
    <cellStyle name="Accent6 13 11" xfId="15310"/>
    <cellStyle name="Accent6 13 2" xfId="1578"/>
    <cellStyle name="Accent6 13 3" xfId="15311"/>
    <cellStyle name="Accent6 13 4" xfId="15312"/>
    <cellStyle name="Accent6 13 5" xfId="15313"/>
    <cellStyle name="Accent6 13 6" xfId="15314"/>
    <cellStyle name="Accent6 13 7" xfId="15315"/>
    <cellStyle name="Accent6 13 8" xfId="15316"/>
    <cellStyle name="Accent6 13 9" xfId="15317"/>
    <cellStyle name="Accent6 14" xfId="1048"/>
    <cellStyle name="Accent6 14 10" xfId="15318"/>
    <cellStyle name="Accent6 14 11" xfId="15319"/>
    <cellStyle name="Accent6 14 2" xfId="1579"/>
    <cellStyle name="Accent6 14 3" xfId="15320"/>
    <cellStyle name="Accent6 14 4" xfId="15321"/>
    <cellStyle name="Accent6 14 5" xfId="15322"/>
    <cellStyle name="Accent6 14 6" xfId="15323"/>
    <cellStyle name="Accent6 14 7" xfId="15324"/>
    <cellStyle name="Accent6 14 8" xfId="15325"/>
    <cellStyle name="Accent6 14 9" xfId="15326"/>
    <cellStyle name="Accent6 15" xfId="1049"/>
    <cellStyle name="Accent6 15 10" xfId="15327"/>
    <cellStyle name="Accent6 15 11" xfId="15328"/>
    <cellStyle name="Accent6 15 2" xfId="1580"/>
    <cellStyle name="Accent6 15 3" xfId="15329"/>
    <cellStyle name="Accent6 15 4" xfId="15330"/>
    <cellStyle name="Accent6 15 5" xfId="15331"/>
    <cellStyle name="Accent6 15 6" xfId="15332"/>
    <cellStyle name="Accent6 15 7" xfId="15333"/>
    <cellStyle name="Accent6 15 8" xfId="15334"/>
    <cellStyle name="Accent6 15 9" xfId="15335"/>
    <cellStyle name="Accent6 16" xfId="1050"/>
    <cellStyle name="Accent6 16 10" xfId="15337"/>
    <cellStyle name="Accent6 16 11" xfId="15338"/>
    <cellStyle name="Accent6 16 12" xfId="15336"/>
    <cellStyle name="Accent6 16 2" xfId="15339"/>
    <cellStyle name="Accent6 16 3" xfId="15340"/>
    <cellStyle name="Accent6 16 4" xfId="15341"/>
    <cellStyle name="Accent6 16 5" xfId="15342"/>
    <cellStyle name="Accent6 16 6" xfId="15343"/>
    <cellStyle name="Accent6 16 7" xfId="15344"/>
    <cellStyle name="Accent6 16 8" xfId="15345"/>
    <cellStyle name="Accent6 16 9" xfId="15346"/>
    <cellStyle name="Accent6 17" xfId="1051"/>
    <cellStyle name="Accent6 17 10" xfId="15348"/>
    <cellStyle name="Accent6 17 11" xfId="15349"/>
    <cellStyle name="Accent6 17 12" xfId="15347"/>
    <cellStyle name="Accent6 17 2" xfId="15350"/>
    <cellStyle name="Accent6 17 3" xfId="15351"/>
    <cellStyle name="Accent6 17 4" xfId="15352"/>
    <cellStyle name="Accent6 17 5" xfId="15353"/>
    <cellStyle name="Accent6 17 6" xfId="15354"/>
    <cellStyle name="Accent6 17 7" xfId="15355"/>
    <cellStyle name="Accent6 17 8" xfId="15356"/>
    <cellStyle name="Accent6 17 9" xfId="15357"/>
    <cellStyle name="Accent6 18" xfId="1052"/>
    <cellStyle name="Accent6 18 10" xfId="15359"/>
    <cellStyle name="Accent6 18 11" xfId="15360"/>
    <cellStyle name="Accent6 18 12" xfId="15358"/>
    <cellStyle name="Accent6 18 2" xfId="15361"/>
    <cellStyle name="Accent6 18 3" xfId="15362"/>
    <cellStyle name="Accent6 18 4" xfId="15363"/>
    <cellStyle name="Accent6 18 5" xfId="15364"/>
    <cellStyle name="Accent6 18 6" xfId="15365"/>
    <cellStyle name="Accent6 18 7" xfId="15366"/>
    <cellStyle name="Accent6 18 8" xfId="15367"/>
    <cellStyle name="Accent6 18 9" xfId="15368"/>
    <cellStyle name="Accent6 19" xfId="1053"/>
    <cellStyle name="Accent6 19 10" xfId="15370"/>
    <cellStyle name="Accent6 19 11" xfId="15371"/>
    <cellStyle name="Accent6 19 12" xfId="15369"/>
    <cellStyle name="Accent6 19 2" xfId="15372"/>
    <cellStyle name="Accent6 19 3" xfId="15373"/>
    <cellStyle name="Accent6 19 4" xfId="15374"/>
    <cellStyle name="Accent6 19 5" xfId="15375"/>
    <cellStyle name="Accent6 19 6" xfId="15376"/>
    <cellStyle name="Accent6 19 7" xfId="15377"/>
    <cellStyle name="Accent6 19 8" xfId="15378"/>
    <cellStyle name="Accent6 19 9" xfId="15379"/>
    <cellStyle name="Accent6 2" xfId="91"/>
    <cellStyle name="Accent6 2 10" xfId="1582"/>
    <cellStyle name="Accent6 2 11" xfId="1583"/>
    <cellStyle name="Accent6 2 12" xfId="1581"/>
    <cellStyle name="Accent6 2 2" xfId="1054"/>
    <cellStyle name="Accent6 2 2 2" xfId="1584"/>
    <cellStyle name="Accent6 2 3" xfId="1586"/>
    <cellStyle name="Accent6 2 4" xfId="1587"/>
    <cellStyle name="Accent6 2 5" xfId="1588"/>
    <cellStyle name="Accent6 2 6" xfId="1589"/>
    <cellStyle name="Accent6 2 7" xfId="1590"/>
    <cellStyle name="Accent6 2 8" xfId="1591"/>
    <cellStyle name="Accent6 2 9" xfId="1592"/>
    <cellStyle name="Accent6 20" xfId="1055"/>
    <cellStyle name="Accent6 20 10" xfId="15381"/>
    <cellStyle name="Accent6 20 11" xfId="15382"/>
    <cellStyle name="Accent6 20 12" xfId="15380"/>
    <cellStyle name="Accent6 20 2" xfId="15383"/>
    <cellStyle name="Accent6 20 3" xfId="15384"/>
    <cellStyle name="Accent6 20 4" xfId="15385"/>
    <cellStyle name="Accent6 20 5" xfId="15386"/>
    <cellStyle name="Accent6 20 6" xfId="15387"/>
    <cellStyle name="Accent6 20 7" xfId="15388"/>
    <cellStyle name="Accent6 20 8" xfId="15389"/>
    <cellStyle name="Accent6 20 9" xfId="15390"/>
    <cellStyle name="Accent6 21" xfId="1056"/>
    <cellStyle name="Accent6 21 10" xfId="15392"/>
    <cellStyle name="Accent6 21 11" xfId="15393"/>
    <cellStyle name="Accent6 21 12" xfId="15391"/>
    <cellStyle name="Accent6 21 2" xfId="15394"/>
    <cellStyle name="Accent6 21 3" xfId="15395"/>
    <cellStyle name="Accent6 21 4" xfId="15396"/>
    <cellStyle name="Accent6 21 5" xfId="15397"/>
    <cellStyle name="Accent6 21 6" xfId="15398"/>
    <cellStyle name="Accent6 21 7" xfId="15399"/>
    <cellStyle name="Accent6 21 8" xfId="15400"/>
    <cellStyle name="Accent6 21 9" xfId="15401"/>
    <cellStyle name="Accent6 22" xfId="1057"/>
    <cellStyle name="Accent6 22 10" xfId="15403"/>
    <cellStyle name="Accent6 22 11" xfId="15404"/>
    <cellStyle name="Accent6 22 12" xfId="15402"/>
    <cellStyle name="Accent6 22 2" xfId="15405"/>
    <cellStyle name="Accent6 22 3" xfId="15406"/>
    <cellStyle name="Accent6 22 4" xfId="15407"/>
    <cellStyle name="Accent6 22 5" xfId="15408"/>
    <cellStyle name="Accent6 22 6" xfId="15409"/>
    <cellStyle name="Accent6 22 7" xfId="15410"/>
    <cellStyle name="Accent6 22 8" xfId="15411"/>
    <cellStyle name="Accent6 22 9" xfId="15412"/>
    <cellStyle name="Accent6 23" xfId="1058"/>
    <cellStyle name="Accent6 23 10" xfId="15414"/>
    <cellStyle name="Accent6 23 11" xfId="15415"/>
    <cellStyle name="Accent6 23 12" xfId="15413"/>
    <cellStyle name="Accent6 23 2" xfId="15416"/>
    <cellStyle name="Accent6 23 3" xfId="15417"/>
    <cellStyle name="Accent6 23 4" xfId="15418"/>
    <cellStyle name="Accent6 23 5" xfId="15419"/>
    <cellStyle name="Accent6 23 6" xfId="15420"/>
    <cellStyle name="Accent6 23 7" xfId="15421"/>
    <cellStyle name="Accent6 23 8" xfId="15422"/>
    <cellStyle name="Accent6 23 9" xfId="15423"/>
    <cellStyle name="Accent6 24" xfId="1059"/>
    <cellStyle name="Accent6 24 10" xfId="15425"/>
    <cellStyle name="Accent6 24 11" xfId="15426"/>
    <cellStyle name="Accent6 24 12" xfId="15424"/>
    <cellStyle name="Accent6 24 2" xfId="15427"/>
    <cellStyle name="Accent6 24 3" xfId="15428"/>
    <cellStyle name="Accent6 24 4" xfId="15429"/>
    <cellStyle name="Accent6 24 5" xfId="15430"/>
    <cellStyle name="Accent6 24 6" xfId="15431"/>
    <cellStyle name="Accent6 24 7" xfId="15432"/>
    <cellStyle name="Accent6 24 8" xfId="15433"/>
    <cellStyle name="Accent6 24 9" xfId="15434"/>
    <cellStyle name="Accent6 25" xfId="1060"/>
    <cellStyle name="Accent6 25 10" xfId="15436"/>
    <cellStyle name="Accent6 25 11" xfId="15437"/>
    <cellStyle name="Accent6 25 12" xfId="15435"/>
    <cellStyle name="Accent6 25 2" xfId="15438"/>
    <cellStyle name="Accent6 25 3" xfId="15439"/>
    <cellStyle name="Accent6 25 4" xfId="15440"/>
    <cellStyle name="Accent6 25 5" xfId="15441"/>
    <cellStyle name="Accent6 25 6" xfId="15442"/>
    <cellStyle name="Accent6 25 7" xfId="15443"/>
    <cellStyle name="Accent6 25 8" xfId="15444"/>
    <cellStyle name="Accent6 25 9" xfId="15445"/>
    <cellStyle name="Accent6 26" xfId="1061"/>
    <cellStyle name="Accent6 26 10" xfId="15447"/>
    <cellStyle name="Accent6 26 11" xfId="15448"/>
    <cellStyle name="Accent6 26 12" xfId="15446"/>
    <cellStyle name="Accent6 26 2" xfId="15449"/>
    <cellStyle name="Accent6 26 3" xfId="15450"/>
    <cellStyle name="Accent6 26 4" xfId="15451"/>
    <cellStyle name="Accent6 26 5" xfId="15452"/>
    <cellStyle name="Accent6 26 6" xfId="15453"/>
    <cellStyle name="Accent6 26 7" xfId="15454"/>
    <cellStyle name="Accent6 26 8" xfId="15455"/>
    <cellStyle name="Accent6 26 9" xfId="15456"/>
    <cellStyle name="Accent6 27" xfId="1062"/>
    <cellStyle name="Accent6 27 10" xfId="15458"/>
    <cellStyle name="Accent6 27 11" xfId="15459"/>
    <cellStyle name="Accent6 27 12" xfId="15457"/>
    <cellStyle name="Accent6 27 2" xfId="15460"/>
    <cellStyle name="Accent6 27 3" xfId="15461"/>
    <cellStyle name="Accent6 27 4" xfId="15462"/>
    <cellStyle name="Accent6 27 5" xfId="15463"/>
    <cellStyle name="Accent6 27 6" xfId="15464"/>
    <cellStyle name="Accent6 27 7" xfId="15465"/>
    <cellStyle name="Accent6 27 8" xfId="15466"/>
    <cellStyle name="Accent6 27 9" xfId="15467"/>
    <cellStyle name="Accent6 28" xfId="1063"/>
    <cellStyle name="Accent6 28 10" xfId="15469"/>
    <cellStyle name="Accent6 28 11" xfId="15470"/>
    <cellStyle name="Accent6 28 12" xfId="15468"/>
    <cellStyle name="Accent6 28 2" xfId="15471"/>
    <cellStyle name="Accent6 28 3" xfId="15472"/>
    <cellStyle name="Accent6 28 4" xfId="15473"/>
    <cellStyle name="Accent6 28 5" xfId="15474"/>
    <cellStyle name="Accent6 28 6" xfId="15475"/>
    <cellStyle name="Accent6 28 7" xfId="15476"/>
    <cellStyle name="Accent6 28 8" xfId="15477"/>
    <cellStyle name="Accent6 28 9" xfId="15478"/>
    <cellStyle name="Accent6 29" xfId="1064"/>
    <cellStyle name="Accent6 29 10" xfId="15480"/>
    <cellStyle name="Accent6 29 11" xfId="15481"/>
    <cellStyle name="Accent6 29 12" xfId="15479"/>
    <cellStyle name="Accent6 29 2" xfId="15482"/>
    <cellStyle name="Accent6 29 3" xfId="15483"/>
    <cellStyle name="Accent6 29 4" xfId="15484"/>
    <cellStyle name="Accent6 29 5" xfId="15485"/>
    <cellStyle name="Accent6 29 6" xfId="15486"/>
    <cellStyle name="Accent6 29 7" xfId="15487"/>
    <cellStyle name="Accent6 29 8" xfId="15488"/>
    <cellStyle name="Accent6 29 9" xfId="15489"/>
    <cellStyle name="Accent6 3" xfId="92"/>
    <cellStyle name="Accent6 3 10" xfId="1594"/>
    <cellStyle name="Accent6 3 11" xfId="1595"/>
    <cellStyle name="Accent6 3 12" xfId="1593"/>
    <cellStyle name="Accent6 3 2" xfId="1596"/>
    <cellStyle name="Accent6 3 3" xfId="1597"/>
    <cellStyle name="Accent6 3 4" xfId="1600"/>
    <cellStyle name="Accent6 3 5" xfId="1601"/>
    <cellStyle name="Accent6 3 6" xfId="1602"/>
    <cellStyle name="Accent6 3 7" xfId="1603"/>
    <cellStyle name="Accent6 3 8" xfId="1604"/>
    <cellStyle name="Accent6 3 9" xfId="1605"/>
    <cellStyle name="Accent6 30" xfId="1066"/>
    <cellStyle name="Accent6 30 10" xfId="15491"/>
    <cellStyle name="Accent6 30 11" xfId="15492"/>
    <cellStyle name="Accent6 30 12" xfId="15490"/>
    <cellStyle name="Accent6 30 2" xfId="15493"/>
    <cellStyle name="Accent6 30 3" xfId="15494"/>
    <cellStyle name="Accent6 30 4" xfId="15495"/>
    <cellStyle name="Accent6 30 5" xfId="15496"/>
    <cellStyle name="Accent6 30 6" xfId="15497"/>
    <cellStyle name="Accent6 30 7" xfId="15498"/>
    <cellStyle name="Accent6 30 8" xfId="15499"/>
    <cellStyle name="Accent6 30 9" xfId="15500"/>
    <cellStyle name="Accent6 31" xfId="1067"/>
    <cellStyle name="Accent6 31 10" xfId="15502"/>
    <cellStyle name="Accent6 31 11" xfId="15503"/>
    <cellStyle name="Accent6 31 12" xfId="15501"/>
    <cellStyle name="Accent6 31 2" xfId="15504"/>
    <cellStyle name="Accent6 31 3" xfId="15505"/>
    <cellStyle name="Accent6 31 4" xfId="15506"/>
    <cellStyle name="Accent6 31 5" xfId="15507"/>
    <cellStyle name="Accent6 31 6" xfId="15508"/>
    <cellStyle name="Accent6 31 7" xfId="15509"/>
    <cellStyle name="Accent6 31 8" xfId="15510"/>
    <cellStyle name="Accent6 31 9" xfId="15511"/>
    <cellStyle name="Accent6 32" xfId="1068"/>
    <cellStyle name="Accent6 32 10" xfId="15513"/>
    <cellStyle name="Accent6 32 11" xfId="15514"/>
    <cellStyle name="Accent6 32 12" xfId="15512"/>
    <cellStyle name="Accent6 32 2" xfId="15515"/>
    <cellStyle name="Accent6 32 3" xfId="15516"/>
    <cellStyle name="Accent6 32 4" xfId="15517"/>
    <cellStyle name="Accent6 32 5" xfId="15518"/>
    <cellStyle name="Accent6 32 6" xfId="15519"/>
    <cellStyle name="Accent6 32 7" xfId="15520"/>
    <cellStyle name="Accent6 32 8" xfId="15521"/>
    <cellStyle name="Accent6 32 9" xfId="15522"/>
    <cellStyle name="Accent6 33" xfId="1069"/>
    <cellStyle name="Accent6 33 10" xfId="15524"/>
    <cellStyle name="Accent6 33 11" xfId="15525"/>
    <cellStyle name="Accent6 33 12" xfId="15523"/>
    <cellStyle name="Accent6 33 2" xfId="15526"/>
    <cellStyle name="Accent6 33 3" xfId="15527"/>
    <cellStyle name="Accent6 33 4" xfId="15528"/>
    <cellStyle name="Accent6 33 5" xfId="15529"/>
    <cellStyle name="Accent6 33 6" xfId="15530"/>
    <cellStyle name="Accent6 33 7" xfId="15531"/>
    <cellStyle name="Accent6 33 8" xfId="15532"/>
    <cellStyle name="Accent6 33 9" xfId="15533"/>
    <cellStyle name="Accent6 34" xfId="1070"/>
    <cellStyle name="Accent6 34 10" xfId="15535"/>
    <cellStyle name="Accent6 34 11" xfId="15536"/>
    <cellStyle name="Accent6 34 12" xfId="15534"/>
    <cellStyle name="Accent6 34 2" xfId="15537"/>
    <cellStyle name="Accent6 34 3" xfId="15538"/>
    <cellStyle name="Accent6 34 4" xfId="15539"/>
    <cellStyle name="Accent6 34 5" xfId="15540"/>
    <cellStyle name="Accent6 34 6" xfId="15541"/>
    <cellStyle name="Accent6 34 7" xfId="15542"/>
    <cellStyle name="Accent6 34 8" xfId="15543"/>
    <cellStyle name="Accent6 34 9" xfId="15544"/>
    <cellStyle name="Accent6 35" xfId="1071"/>
    <cellStyle name="Accent6 35 10" xfId="15546"/>
    <cellStyle name="Accent6 35 11" xfId="15547"/>
    <cellStyle name="Accent6 35 12" xfId="15545"/>
    <cellStyle name="Accent6 35 2" xfId="15548"/>
    <cellStyle name="Accent6 35 3" xfId="15549"/>
    <cellStyle name="Accent6 35 4" xfId="15550"/>
    <cellStyle name="Accent6 35 5" xfId="15551"/>
    <cellStyle name="Accent6 35 6" xfId="15552"/>
    <cellStyle name="Accent6 35 7" xfId="15553"/>
    <cellStyle name="Accent6 35 8" xfId="15554"/>
    <cellStyle name="Accent6 35 9" xfId="15555"/>
    <cellStyle name="Accent6 36" xfId="1072"/>
    <cellStyle name="Accent6 36 10" xfId="15557"/>
    <cellStyle name="Accent6 36 11" xfId="15558"/>
    <cellStyle name="Accent6 36 12" xfId="15556"/>
    <cellStyle name="Accent6 36 2" xfId="15559"/>
    <cellStyle name="Accent6 36 3" xfId="15560"/>
    <cellStyle name="Accent6 36 4" xfId="15561"/>
    <cellStyle name="Accent6 36 5" xfId="15562"/>
    <cellStyle name="Accent6 36 6" xfId="15563"/>
    <cellStyle name="Accent6 36 7" xfId="15564"/>
    <cellStyle name="Accent6 36 8" xfId="15565"/>
    <cellStyle name="Accent6 36 9" xfId="15566"/>
    <cellStyle name="Accent6 37" xfId="1073"/>
    <cellStyle name="Accent6 37 10" xfId="15568"/>
    <cellStyle name="Accent6 37 11" xfId="15569"/>
    <cellStyle name="Accent6 37 12" xfId="15567"/>
    <cellStyle name="Accent6 37 2" xfId="15570"/>
    <cellStyle name="Accent6 37 3" xfId="15571"/>
    <cellStyle name="Accent6 37 4" xfId="15572"/>
    <cellStyle name="Accent6 37 5" xfId="15573"/>
    <cellStyle name="Accent6 37 6" xfId="15574"/>
    <cellStyle name="Accent6 37 7" xfId="15575"/>
    <cellStyle name="Accent6 37 8" xfId="15576"/>
    <cellStyle name="Accent6 37 9" xfId="15577"/>
    <cellStyle name="Accent6 38" xfId="1074"/>
    <cellStyle name="Accent6 38 10" xfId="15579"/>
    <cellStyle name="Accent6 38 11" xfId="15580"/>
    <cellStyle name="Accent6 38 12" xfId="15578"/>
    <cellStyle name="Accent6 38 2" xfId="15581"/>
    <cellStyle name="Accent6 38 3" xfId="15582"/>
    <cellStyle name="Accent6 38 4" xfId="15583"/>
    <cellStyle name="Accent6 38 5" xfId="15584"/>
    <cellStyle name="Accent6 38 6" xfId="15585"/>
    <cellStyle name="Accent6 38 7" xfId="15586"/>
    <cellStyle name="Accent6 38 8" xfId="15587"/>
    <cellStyle name="Accent6 38 9" xfId="15588"/>
    <cellStyle name="Accent6 39" xfId="1075"/>
    <cellStyle name="Accent6 39 10" xfId="15590"/>
    <cellStyle name="Accent6 39 11" xfId="15591"/>
    <cellStyle name="Accent6 39 12" xfId="15589"/>
    <cellStyle name="Accent6 39 2" xfId="15592"/>
    <cellStyle name="Accent6 39 3" xfId="15593"/>
    <cellStyle name="Accent6 39 4" xfId="15594"/>
    <cellStyle name="Accent6 39 5" xfId="15595"/>
    <cellStyle name="Accent6 39 6" xfId="15596"/>
    <cellStyle name="Accent6 39 7" xfId="15597"/>
    <cellStyle name="Accent6 39 8" xfId="15598"/>
    <cellStyle name="Accent6 39 9" xfId="15599"/>
    <cellStyle name="Accent6 4" xfId="1076"/>
    <cellStyle name="Accent6 4 10" xfId="1607"/>
    <cellStyle name="Accent6 4 11" xfId="1608"/>
    <cellStyle name="Accent6 4 12" xfId="1606"/>
    <cellStyle name="Accent6 4 2" xfId="1609"/>
    <cellStyle name="Accent6 4 3" xfId="1610"/>
    <cellStyle name="Accent6 4 4" xfId="1612"/>
    <cellStyle name="Accent6 4 5" xfId="1613"/>
    <cellStyle name="Accent6 4 6" xfId="1614"/>
    <cellStyle name="Accent6 4 7" xfId="1615"/>
    <cellStyle name="Accent6 4 8" xfId="1616"/>
    <cellStyle name="Accent6 4 9" xfId="1617"/>
    <cellStyle name="Accent6 40" xfId="1077"/>
    <cellStyle name="Accent6 40 10" xfId="15601"/>
    <cellStyle name="Accent6 40 11" xfId="15600"/>
    <cellStyle name="Accent6 40 2" xfId="15602"/>
    <cellStyle name="Accent6 40 3" xfId="15603"/>
    <cellStyle name="Accent6 40 4" xfId="15604"/>
    <cellStyle name="Accent6 40 5" xfId="15605"/>
    <cellStyle name="Accent6 40 6" xfId="15606"/>
    <cellStyle name="Accent6 40 7" xfId="15607"/>
    <cellStyle name="Accent6 40 8" xfId="15608"/>
    <cellStyle name="Accent6 40 9" xfId="15609"/>
    <cellStyle name="Accent6 41" xfId="1078"/>
    <cellStyle name="Accent6 41 2" xfId="15610"/>
    <cellStyle name="Accent6 42" xfId="1079"/>
    <cellStyle name="Accent6 42 2" xfId="15611"/>
    <cellStyle name="Accent6 43" xfId="1080"/>
    <cellStyle name="Accent6 43 2" xfId="15612"/>
    <cellStyle name="Accent6 44" xfId="1081"/>
    <cellStyle name="Accent6 44 2" xfId="15613"/>
    <cellStyle name="Accent6 45" xfId="1082"/>
    <cellStyle name="Accent6 45 2" xfId="15614"/>
    <cellStyle name="Accent6 46" xfId="1083"/>
    <cellStyle name="Accent6 46 2" xfId="15615"/>
    <cellStyle name="Accent6 47" xfId="1084"/>
    <cellStyle name="Accent6 47 2" xfId="15616"/>
    <cellStyle name="Accent6 48" xfId="1085"/>
    <cellStyle name="Accent6 48 2" xfId="15617"/>
    <cellStyle name="Accent6 49" xfId="1086"/>
    <cellStyle name="Accent6 49 2" xfId="15618"/>
    <cellStyle name="Accent6 5" xfId="1087"/>
    <cellStyle name="Accent6 5 10" xfId="1619"/>
    <cellStyle name="Accent6 5 11" xfId="1620"/>
    <cellStyle name="Accent6 5 12" xfId="1618"/>
    <cellStyle name="Accent6 5 2" xfId="1621"/>
    <cellStyle name="Accent6 5 3" xfId="1622"/>
    <cellStyle name="Accent6 5 4" xfId="1646"/>
    <cellStyle name="Accent6 5 5" xfId="1647"/>
    <cellStyle name="Accent6 5 6" xfId="1648"/>
    <cellStyle name="Accent6 5 7" xfId="1649"/>
    <cellStyle name="Accent6 5 8" xfId="1650"/>
    <cellStyle name="Accent6 5 9" xfId="1652"/>
    <cellStyle name="Accent6 50" xfId="1088"/>
    <cellStyle name="Accent6 51" xfId="1089"/>
    <cellStyle name="Accent6 52" xfId="1090"/>
    <cellStyle name="Accent6 53" xfId="1091"/>
    <cellStyle name="Accent6 54" xfId="1092"/>
    <cellStyle name="Accent6 55" xfId="1093"/>
    <cellStyle name="Accent6 56" xfId="1094"/>
    <cellStyle name="Accent6 57" xfId="1095"/>
    <cellStyle name="Accent6 58" xfId="1096"/>
    <cellStyle name="Accent6 59" xfId="1097"/>
    <cellStyle name="Accent6 6" xfId="1098"/>
    <cellStyle name="Accent6 6 10" xfId="15619"/>
    <cellStyle name="Accent6 6 11" xfId="15620"/>
    <cellStyle name="Accent6 6 2" xfId="1653"/>
    <cellStyle name="Accent6 6 3" xfId="15621"/>
    <cellStyle name="Accent6 6 4" xfId="15622"/>
    <cellStyle name="Accent6 6 5" xfId="15623"/>
    <cellStyle name="Accent6 6 6" xfId="15624"/>
    <cellStyle name="Accent6 6 7" xfId="15625"/>
    <cellStyle name="Accent6 6 8" xfId="15626"/>
    <cellStyle name="Accent6 6 9" xfId="15627"/>
    <cellStyle name="Accent6 60" xfId="1099"/>
    <cellStyle name="Accent6 61" xfId="1100"/>
    <cellStyle name="Accent6 62" xfId="1101"/>
    <cellStyle name="Accent6 63" xfId="1102"/>
    <cellStyle name="Accent6 64" xfId="1103"/>
    <cellStyle name="Accent6 65" xfId="1104"/>
    <cellStyle name="Accent6 66" xfId="1105"/>
    <cellStyle name="Accent6 67" xfId="1106"/>
    <cellStyle name="Accent6 68" xfId="1107"/>
    <cellStyle name="Accent6 69" xfId="1108"/>
    <cellStyle name="Accent6 7" xfId="1109"/>
    <cellStyle name="Accent6 7 10" xfId="15628"/>
    <cellStyle name="Accent6 7 11" xfId="15629"/>
    <cellStyle name="Accent6 7 2" xfId="1654"/>
    <cellStyle name="Accent6 7 3" xfId="15630"/>
    <cellStyle name="Accent6 7 4" xfId="15631"/>
    <cellStyle name="Accent6 7 5" xfId="15632"/>
    <cellStyle name="Accent6 7 6" xfId="15633"/>
    <cellStyle name="Accent6 7 7" xfId="15634"/>
    <cellStyle name="Accent6 7 8" xfId="15635"/>
    <cellStyle name="Accent6 7 9" xfId="15636"/>
    <cellStyle name="Accent6 70" xfId="1110"/>
    <cellStyle name="Accent6 71" xfId="1111"/>
    <cellStyle name="Accent6 72" xfId="1112"/>
    <cellStyle name="Accent6 73" xfId="1113"/>
    <cellStyle name="Accent6 74" xfId="1114"/>
    <cellStyle name="Accent6 75" xfId="1115"/>
    <cellStyle name="Accent6 76" xfId="1116"/>
    <cellStyle name="Accent6 77" xfId="1117"/>
    <cellStyle name="Accent6 78" xfId="1118"/>
    <cellStyle name="Accent6 79" xfId="1119"/>
    <cellStyle name="Accent6 8" xfId="1120"/>
    <cellStyle name="Accent6 8 10" xfId="15637"/>
    <cellStyle name="Accent6 8 11" xfId="15638"/>
    <cellStyle name="Accent6 8 2" xfId="1655"/>
    <cellStyle name="Accent6 8 3" xfId="15639"/>
    <cellStyle name="Accent6 8 4" xfId="15640"/>
    <cellStyle name="Accent6 8 5" xfId="15641"/>
    <cellStyle name="Accent6 8 6" xfId="15642"/>
    <cellStyle name="Accent6 8 7" xfId="15643"/>
    <cellStyle name="Accent6 8 8" xfId="15644"/>
    <cellStyle name="Accent6 8 9" xfId="15645"/>
    <cellStyle name="Accent6 80" xfId="1121"/>
    <cellStyle name="Accent6 81" xfId="1122"/>
    <cellStyle name="Accent6 82" xfId="1123"/>
    <cellStyle name="Accent6 83" xfId="1124"/>
    <cellStyle name="Accent6 84" xfId="1125"/>
    <cellStyle name="Accent6 85" xfId="1126"/>
    <cellStyle name="Accent6 86" xfId="1127"/>
    <cellStyle name="Accent6 87" xfId="1128"/>
    <cellStyle name="Accent6 88" xfId="1129"/>
    <cellStyle name="Accent6 89" xfId="1130"/>
    <cellStyle name="Accent6 9" xfId="1131"/>
    <cellStyle name="Accent6 9 10" xfId="15646"/>
    <cellStyle name="Accent6 9 11" xfId="15647"/>
    <cellStyle name="Accent6 9 2" xfId="1657"/>
    <cellStyle name="Accent6 9 3" xfId="15648"/>
    <cellStyle name="Accent6 9 4" xfId="15649"/>
    <cellStyle name="Accent6 9 5" xfId="15650"/>
    <cellStyle name="Accent6 9 6" xfId="15651"/>
    <cellStyle name="Accent6 9 7" xfId="15652"/>
    <cellStyle name="Accent6 9 8" xfId="15653"/>
    <cellStyle name="Accent6 9 9" xfId="15654"/>
    <cellStyle name="Accent6 90" xfId="1132"/>
    <cellStyle name="Accent6 91" xfId="1133"/>
    <cellStyle name="Accent6 92" xfId="1134"/>
    <cellStyle name="Accent6 93" xfId="1135"/>
    <cellStyle name="Accent6 94" xfId="1136"/>
    <cellStyle name="Accent6 95" xfId="1137"/>
    <cellStyle name="Accent6 96" xfId="1138"/>
    <cellStyle name="Accent6 97" xfId="1139"/>
    <cellStyle name="Accent6 98" xfId="1140"/>
    <cellStyle name="Accent6 99" xfId="1141"/>
    <cellStyle name="AcNote" xfId="15655"/>
    <cellStyle name="Bad 10" xfId="1669"/>
    <cellStyle name="Bad 10 10" xfId="15656"/>
    <cellStyle name="Bad 10 11" xfId="15657"/>
    <cellStyle name="Bad 10 2" xfId="15658"/>
    <cellStyle name="Bad 10 3" xfId="15659"/>
    <cellStyle name="Bad 10 4" xfId="15660"/>
    <cellStyle name="Bad 10 5" xfId="15661"/>
    <cellStyle name="Bad 10 6" xfId="15662"/>
    <cellStyle name="Bad 10 7" xfId="15663"/>
    <cellStyle name="Bad 10 8" xfId="15664"/>
    <cellStyle name="Bad 10 9" xfId="15665"/>
    <cellStyle name="Bad 11" xfId="1670"/>
    <cellStyle name="Bad 11 10" xfId="15666"/>
    <cellStyle name="Bad 11 11" xfId="15667"/>
    <cellStyle name="Bad 11 2" xfId="15668"/>
    <cellStyle name="Bad 11 3" xfId="15669"/>
    <cellStyle name="Bad 11 4" xfId="15670"/>
    <cellStyle name="Bad 11 5" xfId="15671"/>
    <cellStyle name="Bad 11 6" xfId="15672"/>
    <cellStyle name="Bad 11 7" xfId="15673"/>
    <cellStyle name="Bad 11 8" xfId="15674"/>
    <cellStyle name="Bad 11 9" xfId="15675"/>
    <cellStyle name="Bad 12" xfId="1672"/>
    <cellStyle name="Bad 12 10" xfId="15676"/>
    <cellStyle name="Bad 12 11" xfId="15677"/>
    <cellStyle name="Bad 12 2" xfId="15678"/>
    <cellStyle name="Bad 12 3" xfId="15679"/>
    <cellStyle name="Bad 12 4" xfId="15680"/>
    <cellStyle name="Bad 12 5" xfId="15681"/>
    <cellStyle name="Bad 12 6" xfId="15682"/>
    <cellStyle name="Bad 12 7" xfId="15683"/>
    <cellStyle name="Bad 12 8" xfId="15684"/>
    <cellStyle name="Bad 12 9" xfId="15685"/>
    <cellStyle name="Bad 13" xfId="1675"/>
    <cellStyle name="Bad 13 10" xfId="15686"/>
    <cellStyle name="Bad 13 11" xfId="15687"/>
    <cellStyle name="Bad 13 2" xfId="15688"/>
    <cellStyle name="Bad 13 3" xfId="15689"/>
    <cellStyle name="Bad 13 4" xfId="15690"/>
    <cellStyle name="Bad 13 5" xfId="15691"/>
    <cellStyle name="Bad 13 6" xfId="15692"/>
    <cellStyle name="Bad 13 7" xfId="15693"/>
    <cellStyle name="Bad 13 8" xfId="15694"/>
    <cellStyle name="Bad 13 9" xfId="15695"/>
    <cellStyle name="Bad 14" xfId="1678"/>
    <cellStyle name="Bad 14 10" xfId="15696"/>
    <cellStyle name="Bad 14 11" xfId="15697"/>
    <cellStyle name="Bad 14 2" xfId="15698"/>
    <cellStyle name="Bad 14 3" xfId="15699"/>
    <cellStyle name="Bad 14 4" xfId="15700"/>
    <cellStyle name="Bad 14 5" xfId="15701"/>
    <cellStyle name="Bad 14 6" xfId="15702"/>
    <cellStyle name="Bad 14 7" xfId="15703"/>
    <cellStyle name="Bad 14 8" xfId="15704"/>
    <cellStyle name="Bad 14 9" xfId="15705"/>
    <cellStyle name="Bad 15" xfId="1679"/>
    <cellStyle name="Bad 15 10" xfId="15706"/>
    <cellStyle name="Bad 15 11" xfId="15707"/>
    <cellStyle name="Bad 15 2" xfId="15708"/>
    <cellStyle name="Bad 15 3" xfId="15709"/>
    <cellStyle name="Bad 15 4" xfId="15710"/>
    <cellStyle name="Bad 15 5" xfId="15711"/>
    <cellStyle name="Bad 15 6" xfId="15712"/>
    <cellStyle name="Bad 15 7" xfId="15713"/>
    <cellStyle name="Bad 15 8" xfId="15714"/>
    <cellStyle name="Bad 15 9" xfId="15715"/>
    <cellStyle name="Bad 16" xfId="15716"/>
    <cellStyle name="Bad 16 10" xfId="15717"/>
    <cellStyle name="Bad 16 11" xfId="15718"/>
    <cellStyle name="Bad 16 2" xfId="15719"/>
    <cellStyle name="Bad 16 3" xfId="15720"/>
    <cellStyle name="Bad 16 4" xfId="15721"/>
    <cellStyle name="Bad 16 5" xfId="15722"/>
    <cellStyle name="Bad 16 6" xfId="15723"/>
    <cellStyle name="Bad 16 7" xfId="15724"/>
    <cellStyle name="Bad 16 8" xfId="15725"/>
    <cellStyle name="Bad 16 9" xfId="15726"/>
    <cellStyle name="Bad 17" xfId="15727"/>
    <cellStyle name="Bad 17 10" xfId="15728"/>
    <cellStyle name="Bad 17 11" xfId="15729"/>
    <cellStyle name="Bad 17 2" xfId="15730"/>
    <cellStyle name="Bad 17 3" xfId="15731"/>
    <cellStyle name="Bad 17 4" xfId="15732"/>
    <cellStyle name="Bad 17 5" xfId="15733"/>
    <cellStyle name="Bad 17 6" xfId="15734"/>
    <cellStyle name="Bad 17 7" xfId="15735"/>
    <cellStyle name="Bad 17 8" xfId="15736"/>
    <cellStyle name="Bad 17 9" xfId="15737"/>
    <cellStyle name="Bad 18" xfId="15738"/>
    <cellStyle name="Bad 18 10" xfId="15739"/>
    <cellStyle name="Bad 18 11" xfId="15740"/>
    <cellStyle name="Bad 18 2" xfId="15741"/>
    <cellStyle name="Bad 18 3" xfId="15742"/>
    <cellStyle name="Bad 18 4" xfId="15743"/>
    <cellStyle name="Bad 18 5" xfId="15744"/>
    <cellStyle name="Bad 18 6" xfId="15745"/>
    <cellStyle name="Bad 18 7" xfId="15746"/>
    <cellStyle name="Bad 18 8" xfId="15747"/>
    <cellStyle name="Bad 18 9" xfId="15748"/>
    <cellStyle name="Bad 19" xfId="15749"/>
    <cellStyle name="Bad 19 10" xfId="15750"/>
    <cellStyle name="Bad 19 11" xfId="15751"/>
    <cellStyle name="Bad 19 2" xfId="15752"/>
    <cellStyle name="Bad 19 3" xfId="15753"/>
    <cellStyle name="Bad 19 4" xfId="15754"/>
    <cellStyle name="Bad 19 5" xfId="15755"/>
    <cellStyle name="Bad 19 6" xfId="15756"/>
    <cellStyle name="Bad 19 7" xfId="15757"/>
    <cellStyle name="Bad 19 8" xfId="15758"/>
    <cellStyle name="Bad 19 9" xfId="15759"/>
    <cellStyle name="Bad 2" xfId="94"/>
    <cellStyle name="Bad 2 10" xfId="1682"/>
    <cellStyle name="Bad 2 11" xfId="1687"/>
    <cellStyle name="Bad 2 12" xfId="1681"/>
    <cellStyle name="Bad 2 2" xfId="1142"/>
    <cellStyle name="Bad 2 2 2" xfId="1688"/>
    <cellStyle name="Bad 2 3" xfId="1689"/>
    <cellStyle name="Bad 2 4" xfId="1693"/>
    <cellStyle name="Bad 2 5" xfId="1694"/>
    <cellStyle name="Bad 2 6" xfId="1698"/>
    <cellStyle name="Bad 2 7" xfId="1699"/>
    <cellStyle name="Bad 2 8" xfId="1723"/>
    <cellStyle name="Bad 2 9" xfId="1725"/>
    <cellStyle name="Bad 20" xfId="15760"/>
    <cellStyle name="Bad 20 10" xfId="15761"/>
    <cellStyle name="Bad 20 11" xfId="15762"/>
    <cellStyle name="Bad 20 2" xfId="15763"/>
    <cellStyle name="Bad 20 3" xfId="15764"/>
    <cellStyle name="Bad 20 4" xfId="15765"/>
    <cellStyle name="Bad 20 5" xfId="15766"/>
    <cellStyle name="Bad 20 6" xfId="15767"/>
    <cellStyle name="Bad 20 7" xfId="15768"/>
    <cellStyle name="Bad 20 8" xfId="15769"/>
    <cellStyle name="Bad 20 9" xfId="15770"/>
    <cellStyle name="Bad 21" xfId="15771"/>
    <cellStyle name="Bad 21 10" xfId="15772"/>
    <cellStyle name="Bad 21 11" xfId="15773"/>
    <cellStyle name="Bad 21 2" xfId="15774"/>
    <cellStyle name="Bad 21 3" xfId="15775"/>
    <cellStyle name="Bad 21 4" xfId="15776"/>
    <cellStyle name="Bad 21 5" xfId="15777"/>
    <cellStyle name="Bad 21 6" xfId="15778"/>
    <cellStyle name="Bad 21 7" xfId="15779"/>
    <cellStyle name="Bad 21 8" xfId="15780"/>
    <cellStyle name="Bad 21 9" xfId="15781"/>
    <cellStyle name="Bad 22" xfId="15782"/>
    <cellStyle name="Bad 22 10" xfId="15783"/>
    <cellStyle name="Bad 22 11" xfId="15784"/>
    <cellStyle name="Bad 22 2" xfId="15785"/>
    <cellStyle name="Bad 22 3" xfId="15786"/>
    <cellStyle name="Bad 22 4" xfId="15787"/>
    <cellStyle name="Bad 22 5" xfId="15788"/>
    <cellStyle name="Bad 22 6" xfId="15789"/>
    <cellStyle name="Bad 22 7" xfId="15790"/>
    <cellStyle name="Bad 22 8" xfId="15791"/>
    <cellStyle name="Bad 22 9" xfId="15792"/>
    <cellStyle name="Bad 23" xfId="15793"/>
    <cellStyle name="Bad 23 10" xfId="15794"/>
    <cellStyle name="Bad 23 11" xfId="15795"/>
    <cellStyle name="Bad 23 2" xfId="15796"/>
    <cellStyle name="Bad 23 3" xfId="15797"/>
    <cellStyle name="Bad 23 4" xfId="15798"/>
    <cellStyle name="Bad 23 5" xfId="15799"/>
    <cellStyle name="Bad 23 6" xfId="15800"/>
    <cellStyle name="Bad 23 7" xfId="15801"/>
    <cellStyle name="Bad 23 8" xfId="15802"/>
    <cellStyle name="Bad 23 9" xfId="15803"/>
    <cellStyle name="Bad 24" xfId="15804"/>
    <cellStyle name="Bad 24 10" xfId="15805"/>
    <cellStyle name="Bad 24 11" xfId="15806"/>
    <cellStyle name="Bad 24 2" xfId="15807"/>
    <cellStyle name="Bad 24 3" xfId="15808"/>
    <cellStyle name="Bad 24 4" xfId="15809"/>
    <cellStyle name="Bad 24 5" xfId="15810"/>
    <cellStyle name="Bad 24 6" xfId="15811"/>
    <cellStyle name="Bad 24 7" xfId="15812"/>
    <cellStyle name="Bad 24 8" xfId="15813"/>
    <cellStyle name="Bad 24 9" xfId="15814"/>
    <cellStyle name="Bad 25" xfId="15815"/>
    <cellStyle name="Bad 25 10" xfId="15816"/>
    <cellStyle name="Bad 25 11" xfId="15817"/>
    <cellStyle name="Bad 25 2" xfId="15818"/>
    <cellStyle name="Bad 25 3" xfId="15819"/>
    <cellStyle name="Bad 25 4" xfId="15820"/>
    <cellStyle name="Bad 25 5" xfId="15821"/>
    <cellStyle name="Bad 25 6" xfId="15822"/>
    <cellStyle name="Bad 25 7" xfId="15823"/>
    <cellStyle name="Bad 25 8" xfId="15824"/>
    <cellStyle name="Bad 25 9" xfId="15825"/>
    <cellStyle name="Bad 26" xfId="15826"/>
    <cellStyle name="Bad 26 10" xfId="15827"/>
    <cellStyle name="Bad 26 11" xfId="15828"/>
    <cellStyle name="Bad 26 2" xfId="15829"/>
    <cellStyle name="Bad 26 3" xfId="15830"/>
    <cellStyle name="Bad 26 4" xfId="15831"/>
    <cellStyle name="Bad 26 5" xfId="15832"/>
    <cellStyle name="Bad 26 6" xfId="15833"/>
    <cellStyle name="Bad 26 7" xfId="15834"/>
    <cellStyle name="Bad 26 8" xfId="15835"/>
    <cellStyle name="Bad 26 9" xfId="15836"/>
    <cellStyle name="Bad 27" xfId="15837"/>
    <cellStyle name="Bad 27 10" xfId="15838"/>
    <cellStyle name="Bad 27 11" xfId="15839"/>
    <cellStyle name="Bad 27 2" xfId="15840"/>
    <cellStyle name="Bad 27 3" xfId="15841"/>
    <cellStyle name="Bad 27 4" xfId="15842"/>
    <cellStyle name="Bad 27 5" xfId="15843"/>
    <cellStyle name="Bad 27 6" xfId="15844"/>
    <cellStyle name="Bad 27 7" xfId="15845"/>
    <cellStyle name="Bad 27 8" xfId="15846"/>
    <cellStyle name="Bad 27 9" xfId="15847"/>
    <cellStyle name="Bad 28" xfId="15848"/>
    <cellStyle name="Bad 28 10" xfId="15849"/>
    <cellStyle name="Bad 28 11" xfId="15850"/>
    <cellStyle name="Bad 28 2" xfId="15851"/>
    <cellStyle name="Bad 28 3" xfId="15852"/>
    <cellStyle name="Bad 28 4" xfId="15853"/>
    <cellStyle name="Bad 28 5" xfId="15854"/>
    <cellStyle name="Bad 28 6" xfId="15855"/>
    <cellStyle name="Bad 28 7" xfId="15856"/>
    <cellStyle name="Bad 28 8" xfId="15857"/>
    <cellStyle name="Bad 28 9" xfId="15858"/>
    <cellStyle name="Bad 29" xfId="15859"/>
    <cellStyle name="Bad 29 10" xfId="15860"/>
    <cellStyle name="Bad 29 11" xfId="15861"/>
    <cellStyle name="Bad 29 2" xfId="15862"/>
    <cellStyle name="Bad 29 3" xfId="15863"/>
    <cellStyle name="Bad 29 4" xfId="15864"/>
    <cellStyle name="Bad 29 5" xfId="15865"/>
    <cellStyle name="Bad 29 6" xfId="15866"/>
    <cellStyle name="Bad 29 7" xfId="15867"/>
    <cellStyle name="Bad 29 8" xfId="15868"/>
    <cellStyle name="Bad 29 9" xfId="15869"/>
    <cellStyle name="Bad 3" xfId="95"/>
    <cellStyle name="Bad 3 10" xfId="1758"/>
    <cellStyle name="Bad 3 11" xfId="1762"/>
    <cellStyle name="Bad 3 12" xfId="1757"/>
    <cellStyle name="Bad 3 2" xfId="1763"/>
    <cellStyle name="Bad 3 3" xfId="1765"/>
    <cellStyle name="Bad 3 4" xfId="1768"/>
    <cellStyle name="Bad 3 5" xfId="1776"/>
    <cellStyle name="Bad 3 6" xfId="1783"/>
    <cellStyle name="Bad 3 7" xfId="1784"/>
    <cellStyle name="Bad 3 8" xfId="1785"/>
    <cellStyle name="Bad 3 9" xfId="2943"/>
    <cellStyle name="Bad 30" xfId="15870"/>
    <cellStyle name="Bad 30 10" xfId="15871"/>
    <cellStyle name="Bad 30 11" xfId="15872"/>
    <cellStyle name="Bad 30 2" xfId="15873"/>
    <cellStyle name="Bad 30 3" xfId="15874"/>
    <cellStyle name="Bad 30 4" xfId="15875"/>
    <cellStyle name="Bad 30 5" xfId="15876"/>
    <cellStyle name="Bad 30 6" xfId="15877"/>
    <cellStyle name="Bad 30 7" xfId="15878"/>
    <cellStyle name="Bad 30 8" xfId="15879"/>
    <cellStyle name="Bad 30 9" xfId="15880"/>
    <cellStyle name="Bad 31" xfId="15881"/>
    <cellStyle name="Bad 31 10" xfId="15882"/>
    <cellStyle name="Bad 31 11" xfId="15883"/>
    <cellStyle name="Bad 31 2" xfId="15884"/>
    <cellStyle name="Bad 31 3" xfId="15885"/>
    <cellStyle name="Bad 31 4" xfId="15886"/>
    <cellStyle name="Bad 31 5" xfId="15887"/>
    <cellStyle name="Bad 31 6" xfId="15888"/>
    <cellStyle name="Bad 31 7" xfId="15889"/>
    <cellStyle name="Bad 31 8" xfId="15890"/>
    <cellStyle name="Bad 31 9" xfId="15891"/>
    <cellStyle name="Bad 32" xfId="15892"/>
    <cellStyle name="Bad 32 10" xfId="15893"/>
    <cellStyle name="Bad 32 11" xfId="15894"/>
    <cellStyle name="Bad 32 2" xfId="15895"/>
    <cellStyle name="Bad 32 3" xfId="15896"/>
    <cellStyle name="Bad 32 4" xfId="15897"/>
    <cellStyle name="Bad 32 5" xfId="15898"/>
    <cellStyle name="Bad 32 6" xfId="15899"/>
    <cellStyle name="Bad 32 7" xfId="15900"/>
    <cellStyle name="Bad 32 8" xfId="15901"/>
    <cellStyle name="Bad 32 9" xfId="15902"/>
    <cellStyle name="Bad 33" xfId="15903"/>
    <cellStyle name="Bad 33 10" xfId="15904"/>
    <cellStyle name="Bad 33 11" xfId="15905"/>
    <cellStyle name="Bad 33 2" xfId="15906"/>
    <cellStyle name="Bad 33 3" xfId="15907"/>
    <cellStyle name="Bad 33 4" xfId="15908"/>
    <cellStyle name="Bad 33 5" xfId="15909"/>
    <cellStyle name="Bad 33 6" xfId="15910"/>
    <cellStyle name="Bad 33 7" xfId="15911"/>
    <cellStyle name="Bad 33 8" xfId="15912"/>
    <cellStyle name="Bad 33 9" xfId="15913"/>
    <cellStyle name="Bad 34" xfId="15914"/>
    <cellStyle name="Bad 34 10" xfId="15915"/>
    <cellStyle name="Bad 34 11" xfId="15916"/>
    <cellStyle name="Bad 34 2" xfId="15917"/>
    <cellStyle name="Bad 34 3" xfId="15918"/>
    <cellStyle name="Bad 34 4" xfId="15919"/>
    <cellStyle name="Bad 34 5" xfId="15920"/>
    <cellStyle name="Bad 34 6" xfId="15921"/>
    <cellStyle name="Bad 34 7" xfId="15922"/>
    <cellStyle name="Bad 34 8" xfId="15923"/>
    <cellStyle name="Bad 34 9" xfId="15924"/>
    <cellStyle name="Bad 35" xfId="15925"/>
    <cellStyle name="Bad 35 10" xfId="15926"/>
    <cellStyle name="Bad 35 11" xfId="15927"/>
    <cellStyle name="Bad 35 2" xfId="15928"/>
    <cellStyle name="Bad 35 3" xfId="15929"/>
    <cellStyle name="Bad 35 4" xfId="15930"/>
    <cellStyle name="Bad 35 5" xfId="15931"/>
    <cellStyle name="Bad 35 6" xfId="15932"/>
    <cellStyle name="Bad 35 7" xfId="15933"/>
    <cellStyle name="Bad 35 8" xfId="15934"/>
    <cellStyle name="Bad 35 9" xfId="15935"/>
    <cellStyle name="Bad 36" xfId="15936"/>
    <cellStyle name="Bad 36 10" xfId="15937"/>
    <cellStyle name="Bad 36 11" xfId="15938"/>
    <cellStyle name="Bad 36 2" xfId="15939"/>
    <cellStyle name="Bad 36 3" xfId="15940"/>
    <cellStyle name="Bad 36 4" xfId="15941"/>
    <cellStyle name="Bad 36 5" xfId="15942"/>
    <cellStyle name="Bad 36 6" xfId="15943"/>
    <cellStyle name="Bad 36 7" xfId="15944"/>
    <cellStyle name="Bad 36 8" xfId="15945"/>
    <cellStyle name="Bad 36 9" xfId="15946"/>
    <cellStyle name="Bad 37" xfId="15947"/>
    <cellStyle name="Bad 37 10" xfId="15948"/>
    <cellStyle name="Bad 37 11" xfId="15949"/>
    <cellStyle name="Bad 37 2" xfId="15950"/>
    <cellStyle name="Bad 37 3" xfId="15951"/>
    <cellStyle name="Bad 37 4" xfId="15952"/>
    <cellStyle name="Bad 37 5" xfId="15953"/>
    <cellStyle name="Bad 37 6" xfId="15954"/>
    <cellStyle name="Bad 37 7" xfId="15955"/>
    <cellStyle name="Bad 37 8" xfId="15956"/>
    <cellStyle name="Bad 37 9" xfId="15957"/>
    <cellStyle name="Bad 38" xfId="15958"/>
    <cellStyle name="Bad 38 10" xfId="15959"/>
    <cellStyle name="Bad 38 11" xfId="15960"/>
    <cellStyle name="Bad 38 2" xfId="15961"/>
    <cellStyle name="Bad 38 3" xfId="15962"/>
    <cellStyle name="Bad 38 4" xfId="15963"/>
    <cellStyle name="Bad 38 5" xfId="15964"/>
    <cellStyle name="Bad 38 6" xfId="15965"/>
    <cellStyle name="Bad 38 7" xfId="15966"/>
    <cellStyle name="Bad 38 8" xfId="15967"/>
    <cellStyle name="Bad 38 9" xfId="15968"/>
    <cellStyle name="Bad 39" xfId="15969"/>
    <cellStyle name="Bad 39 10" xfId="15970"/>
    <cellStyle name="Bad 39 11" xfId="15971"/>
    <cellStyle name="Bad 39 2" xfId="15972"/>
    <cellStyle name="Bad 39 3" xfId="15973"/>
    <cellStyle name="Bad 39 4" xfId="15974"/>
    <cellStyle name="Bad 39 5" xfId="15975"/>
    <cellStyle name="Bad 39 6" xfId="15976"/>
    <cellStyle name="Bad 39 7" xfId="15977"/>
    <cellStyle name="Bad 39 8" xfId="15978"/>
    <cellStyle name="Bad 39 9" xfId="15979"/>
    <cellStyle name="Bad 4" xfId="1144"/>
    <cellStyle name="Bad 4 10" xfId="2945"/>
    <cellStyle name="Bad 4 11" xfId="2946"/>
    <cellStyle name="Bad 4 12" xfId="2944"/>
    <cellStyle name="Bad 4 2" xfId="2947"/>
    <cellStyle name="Bad 4 3" xfId="2948"/>
    <cellStyle name="Bad 4 4" xfId="2949"/>
    <cellStyle name="Bad 4 5" xfId="2950"/>
    <cellStyle name="Bad 4 6" xfId="2951"/>
    <cellStyle name="Bad 4 7" xfId="2952"/>
    <cellStyle name="Bad 4 8" xfId="2953"/>
    <cellStyle name="Bad 4 9" xfId="2954"/>
    <cellStyle name="Bad 40" xfId="15980"/>
    <cellStyle name="Bad 40 10" xfId="15981"/>
    <cellStyle name="Bad 40 2" xfId="15982"/>
    <cellStyle name="Bad 40 3" xfId="15983"/>
    <cellStyle name="Bad 40 4" xfId="15984"/>
    <cellStyle name="Bad 40 5" xfId="15985"/>
    <cellStyle name="Bad 40 6" xfId="15986"/>
    <cellStyle name="Bad 40 7" xfId="15987"/>
    <cellStyle name="Bad 40 8" xfId="15988"/>
    <cellStyle name="Bad 40 9" xfId="15989"/>
    <cellStyle name="Bad 41" xfId="15990"/>
    <cellStyle name="Bad 42" xfId="15991"/>
    <cellStyle name="Bad 43" xfId="15992"/>
    <cellStyle name="Bad 44" xfId="15993"/>
    <cellStyle name="Bad 45" xfId="15994"/>
    <cellStyle name="Bad 46" xfId="15995"/>
    <cellStyle name="Bad 47" xfId="15996"/>
    <cellStyle name="Bad 48" xfId="15997"/>
    <cellStyle name="Bad 49" xfId="15998"/>
    <cellStyle name="Bad 5" xfId="2955"/>
    <cellStyle name="Bad 5 10" xfId="2956"/>
    <cellStyle name="Bad 5 11" xfId="2957"/>
    <cellStyle name="Bad 5 2" xfId="2958"/>
    <cellStyle name="Bad 5 3" xfId="2959"/>
    <cellStyle name="Bad 5 4" xfId="2960"/>
    <cellStyle name="Bad 5 5" xfId="2961"/>
    <cellStyle name="Bad 5 6" xfId="2962"/>
    <cellStyle name="Bad 5 7" xfId="2963"/>
    <cellStyle name="Bad 5 8" xfId="2964"/>
    <cellStyle name="Bad 5 9" xfId="2965"/>
    <cellStyle name="Bad 50" xfId="93"/>
    <cellStyle name="Bad 6" xfId="2966"/>
    <cellStyle name="Bad 6 10" xfId="15999"/>
    <cellStyle name="Bad 6 11" xfId="16000"/>
    <cellStyle name="Bad 6 2" xfId="16001"/>
    <cellStyle name="Bad 6 3" xfId="16002"/>
    <cellStyle name="Bad 6 4" xfId="16003"/>
    <cellStyle name="Bad 6 5" xfId="16004"/>
    <cellStyle name="Bad 6 6" xfId="16005"/>
    <cellStyle name="Bad 6 7" xfId="16006"/>
    <cellStyle name="Bad 6 8" xfId="16007"/>
    <cellStyle name="Bad 6 9" xfId="16008"/>
    <cellStyle name="Bad 7" xfId="2967"/>
    <cellStyle name="Bad 7 10" xfId="16009"/>
    <cellStyle name="Bad 7 11" xfId="16010"/>
    <cellStyle name="Bad 7 2" xfId="16011"/>
    <cellStyle name="Bad 7 3" xfId="16012"/>
    <cellStyle name="Bad 7 4" xfId="16013"/>
    <cellStyle name="Bad 7 5" xfId="16014"/>
    <cellStyle name="Bad 7 6" xfId="16015"/>
    <cellStyle name="Bad 7 7" xfId="16016"/>
    <cellStyle name="Bad 7 8" xfId="16017"/>
    <cellStyle name="Bad 7 9" xfId="16018"/>
    <cellStyle name="Bad 8" xfId="2968"/>
    <cellStyle name="Bad 8 10" xfId="16019"/>
    <cellStyle name="Bad 8 11" xfId="16020"/>
    <cellStyle name="Bad 8 2" xfId="16021"/>
    <cellStyle name="Bad 8 3" xfId="16022"/>
    <cellStyle name="Bad 8 4" xfId="16023"/>
    <cellStyle name="Bad 8 5" xfId="16024"/>
    <cellStyle name="Bad 8 6" xfId="16025"/>
    <cellStyle name="Bad 8 7" xfId="16026"/>
    <cellStyle name="Bad 8 8" xfId="16027"/>
    <cellStyle name="Bad 8 9" xfId="16028"/>
    <cellStyle name="Bad 9" xfId="2969"/>
    <cellStyle name="Bad 9 10" xfId="16029"/>
    <cellStyle name="Bad 9 11" xfId="16030"/>
    <cellStyle name="Bad 9 2" xfId="16031"/>
    <cellStyle name="Bad 9 3" xfId="16032"/>
    <cellStyle name="Bad 9 4" xfId="16033"/>
    <cellStyle name="Bad 9 5" xfId="16034"/>
    <cellStyle name="Bad 9 6" xfId="16035"/>
    <cellStyle name="Bad 9 7" xfId="16036"/>
    <cellStyle name="Bad 9 8" xfId="16037"/>
    <cellStyle name="Bad 9 9" xfId="16038"/>
    <cellStyle name="Calculation 10" xfId="2970"/>
    <cellStyle name="Calculation 10 10" xfId="16039"/>
    <cellStyle name="Calculation 10 11" xfId="16040"/>
    <cellStyle name="Calculation 10 2" xfId="16041"/>
    <cellStyle name="Calculation 10 3" xfId="16042"/>
    <cellStyle name="Calculation 10 4" xfId="16043"/>
    <cellStyle name="Calculation 10 5" xfId="16044"/>
    <cellStyle name="Calculation 10 6" xfId="16045"/>
    <cellStyle name="Calculation 10 7" xfId="16046"/>
    <cellStyle name="Calculation 10 8" xfId="16047"/>
    <cellStyle name="Calculation 10 9" xfId="16048"/>
    <cellStyle name="Calculation 11" xfId="2971"/>
    <cellStyle name="Calculation 11 10" xfId="16049"/>
    <cellStyle name="Calculation 11 11" xfId="16050"/>
    <cellStyle name="Calculation 11 2" xfId="16051"/>
    <cellStyle name="Calculation 11 3" xfId="16052"/>
    <cellStyle name="Calculation 11 4" xfId="16053"/>
    <cellStyle name="Calculation 11 5" xfId="16054"/>
    <cellStyle name="Calculation 11 6" xfId="16055"/>
    <cellStyle name="Calculation 11 7" xfId="16056"/>
    <cellStyle name="Calculation 11 8" xfId="16057"/>
    <cellStyle name="Calculation 11 9" xfId="16058"/>
    <cellStyle name="Calculation 12" xfId="2972"/>
    <cellStyle name="Calculation 12 10" xfId="16059"/>
    <cellStyle name="Calculation 12 11" xfId="16060"/>
    <cellStyle name="Calculation 12 2" xfId="16061"/>
    <cellStyle name="Calculation 12 3" xfId="16062"/>
    <cellStyle name="Calculation 12 4" xfId="16063"/>
    <cellStyle name="Calculation 12 5" xfId="16064"/>
    <cellStyle name="Calculation 12 6" xfId="16065"/>
    <cellStyle name="Calculation 12 7" xfId="16066"/>
    <cellStyle name="Calculation 12 8" xfId="16067"/>
    <cellStyle name="Calculation 12 9" xfId="16068"/>
    <cellStyle name="Calculation 13" xfId="2973"/>
    <cellStyle name="Calculation 13 10" xfId="16069"/>
    <cellStyle name="Calculation 13 11" xfId="16070"/>
    <cellStyle name="Calculation 13 2" xfId="16071"/>
    <cellStyle name="Calculation 13 3" xfId="16072"/>
    <cellStyle name="Calculation 13 4" xfId="16073"/>
    <cellStyle name="Calculation 13 5" xfId="16074"/>
    <cellStyle name="Calculation 13 6" xfId="16075"/>
    <cellStyle name="Calculation 13 7" xfId="16076"/>
    <cellStyle name="Calculation 13 8" xfId="16077"/>
    <cellStyle name="Calculation 13 9" xfId="16078"/>
    <cellStyle name="Calculation 14" xfId="2974"/>
    <cellStyle name="Calculation 14 10" xfId="16079"/>
    <cellStyle name="Calculation 14 11" xfId="16080"/>
    <cellStyle name="Calculation 14 2" xfId="16081"/>
    <cellStyle name="Calculation 14 3" xfId="16082"/>
    <cellStyle name="Calculation 14 4" xfId="16083"/>
    <cellStyle name="Calculation 14 5" xfId="16084"/>
    <cellStyle name="Calculation 14 6" xfId="16085"/>
    <cellStyle name="Calculation 14 7" xfId="16086"/>
    <cellStyle name="Calculation 14 8" xfId="16087"/>
    <cellStyle name="Calculation 14 9" xfId="16088"/>
    <cellStyle name="Calculation 15" xfId="2975"/>
    <cellStyle name="Calculation 15 10" xfId="16089"/>
    <cellStyle name="Calculation 15 11" xfId="16090"/>
    <cellStyle name="Calculation 15 2" xfId="16091"/>
    <cellStyle name="Calculation 15 3" xfId="16092"/>
    <cellStyle name="Calculation 15 4" xfId="16093"/>
    <cellStyle name="Calculation 15 5" xfId="16094"/>
    <cellStyle name="Calculation 15 6" xfId="16095"/>
    <cellStyle name="Calculation 15 7" xfId="16096"/>
    <cellStyle name="Calculation 15 8" xfId="16097"/>
    <cellStyle name="Calculation 15 9" xfId="16098"/>
    <cellStyle name="Calculation 16" xfId="16099"/>
    <cellStyle name="Calculation 16 10" xfId="16100"/>
    <cellStyle name="Calculation 16 11" xfId="16101"/>
    <cellStyle name="Calculation 16 2" xfId="16102"/>
    <cellStyle name="Calculation 16 3" xfId="16103"/>
    <cellStyle name="Calculation 16 4" xfId="16104"/>
    <cellStyle name="Calculation 16 5" xfId="16105"/>
    <cellStyle name="Calculation 16 6" xfId="16106"/>
    <cellStyle name="Calculation 16 7" xfId="16107"/>
    <cellStyle name="Calculation 16 8" xfId="16108"/>
    <cellStyle name="Calculation 16 9" xfId="16109"/>
    <cellStyle name="Calculation 17" xfId="16110"/>
    <cellStyle name="Calculation 17 10" xfId="16111"/>
    <cellStyle name="Calculation 17 11" xfId="16112"/>
    <cellStyle name="Calculation 17 2" xfId="16113"/>
    <cellStyle name="Calculation 17 3" xfId="16114"/>
    <cellStyle name="Calculation 17 4" xfId="16115"/>
    <cellStyle name="Calculation 17 5" xfId="16116"/>
    <cellStyle name="Calculation 17 6" xfId="16117"/>
    <cellStyle name="Calculation 17 7" xfId="16118"/>
    <cellStyle name="Calculation 17 8" xfId="16119"/>
    <cellStyle name="Calculation 17 9" xfId="16120"/>
    <cellStyle name="Calculation 18" xfId="16121"/>
    <cellStyle name="Calculation 18 10" xfId="16122"/>
    <cellStyle name="Calculation 18 11" xfId="16123"/>
    <cellStyle name="Calculation 18 2" xfId="16124"/>
    <cellStyle name="Calculation 18 3" xfId="16125"/>
    <cellStyle name="Calculation 18 4" xfId="16126"/>
    <cellStyle name="Calculation 18 5" xfId="16127"/>
    <cellStyle name="Calculation 18 6" xfId="16128"/>
    <cellStyle name="Calculation 18 7" xfId="16129"/>
    <cellStyle name="Calculation 18 8" xfId="16130"/>
    <cellStyle name="Calculation 18 9" xfId="16131"/>
    <cellStyle name="Calculation 19" xfId="16132"/>
    <cellStyle name="Calculation 19 10" xfId="16133"/>
    <cellStyle name="Calculation 19 11" xfId="16134"/>
    <cellStyle name="Calculation 19 2" xfId="16135"/>
    <cellStyle name="Calculation 19 3" xfId="16136"/>
    <cellStyle name="Calculation 19 4" xfId="16137"/>
    <cellStyle name="Calculation 19 5" xfId="16138"/>
    <cellStyle name="Calculation 19 6" xfId="16139"/>
    <cellStyle name="Calculation 19 7" xfId="16140"/>
    <cellStyle name="Calculation 19 8" xfId="16141"/>
    <cellStyle name="Calculation 19 9" xfId="16142"/>
    <cellStyle name="Calculation 2" xfId="97"/>
    <cellStyle name="Calculation 2 10" xfId="2977"/>
    <cellStyle name="Calculation 2 11" xfId="2978"/>
    <cellStyle name="Calculation 2 12" xfId="2976"/>
    <cellStyle name="Calculation 2 2" xfId="1145"/>
    <cellStyle name="Calculation 2 2 2" xfId="2979"/>
    <cellStyle name="Calculation 2 3" xfId="2980"/>
    <cellStyle name="Calculation 2 4" xfId="2981"/>
    <cellStyle name="Calculation 2 5" xfId="2982"/>
    <cellStyle name="Calculation 2 6" xfId="2983"/>
    <cellStyle name="Calculation 2 7" xfId="2984"/>
    <cellStyle name="Calculation 2 8" xfId="2985"/>
    <cellStyle name="Calculation 2 9" xfId="2986"/>
    <cellStyle name="Calculation 20" xfId="16143"/>
    <cellStyle name="Calculation 20 10" xfId="16144"/>
    <cellStyle name="Calculation 20 11" xfId="16145"/>
    <cellStyle name="Calculation 20 2" xfId="16146"/>
    <cellStyle name="Calculation 20 3" xfId="16147"/>
    <cellStyle name="Calculation 20 4" xfId="16148"/>
    <cellStyle name="Calculation 20 5" xfId="16149"/>
    <cellStyle name="Calculation 20 6" xfId="16150"/>
    <cellStyle name="Calculation 20 7" xfId="16151"/>
    <cellStyle name="Calculation 20 8" xfId="16152"/>
    <cellStyle name="Calculation 20 9" xfId="16153"/>
    <cellStyle name="Calculation 21" xfId="16154"/>
    <cellStyle name="Calculation 21 10" xfId="16155"/>
    <cellStyle name="Calculation 21 11" xfId="16156"/>
    <cellStyle name="Calculation 21 2" xfId="16157"/>
    <cellStyle name="Calculation 21 3" xfId="16158"/>
    <cellStyle name="Calculation 21 4" xfId="16159"/>
    <cellStyle name="Calculation 21 5" xfId="16160"/>
    <cellStyle name="Calculation 21 6" xfId="16161"/>
    <cellStyle name="Calculation 21 7" xfId="16162"/>
    <cellStyle name="Calculation 21 8" xfId="16163"/>
    <cellStyle name="Calculation 21 9" xfId="16164"/>
    <cellStyle name="Calculation 22" xfId="16165"/>
    <cellStyle name="Calculation 22 10" xfId="16166"/>
    <cellStyle name="Calculation 22 11" xfId="16167"/>
    <cellStyle name="Calculation 22 2" xfId="16168"/>
    <cellStyle name="Calculation 22 3" xfId="16169"/>
    <cellStyle name="Calculation 22 4" xfId="16170"/>
    <cellStyle name="Calculation 22 5" xfId="16171"/>
    <cellStyle name="Calculation 22 6" xfId="16172"/>
    <cellStyle name="Calculation 22 7" xfId="16173"/>
    <cellStyle name="Calculation 22 8" xfId="16174"/>
    <cellStyle name="Calculation 22 9" xfId="16175"/>
    <cellStyle name="Calculation 23" xfId="16176"/>
    <cellStyle name="Calculation 23 10" xfId="16177"/>
    <cellStyle name="Calculation 23 11" xfId="16178"/>
    <cellStyle name="Calculation 23 2" xfId="16179"/>
    <cellStyle name="Calculation 23 3" xfId="16180"/>
    <cellStyle name="Calculation 23 4" xfId="16181"/>
    <cellStyle name="Calculation 23 5" xfId="16182"/>
    <cellStyle name="Calculation 23 6" xfId="16183"/>
    <cellStyle name="Calculation 23 7" xfId="16184"/>
    <cellStyle name="Calculation 23 8" xfId="16185"/>
    <cellStyle name="Calculation 23 9" xfId="16186"/>
    <cellStyle name="Calculation 24" xfId="16187"/>
    <cellStyle name="Calculation 24 10" xfId="16188"/>
    <cellStyle name="Calculation 24 11" xfId="16189"/>
    <cellStyle name="Calculation 24 2" xfId="16190"/>
    <cellStyle name="Calculation 24 3" xfId="16191"/>
    <cellStyle name="Calculation 24 4" xfId="16192"/>
    <cellStyle name="Calculation 24 5" xfId="16193"/>
    <cellStyle name="Calculation 24 6" xfId="16194"/>
    <cellStyle name="Calculation 24 7" xfId="16195"/>
    <cellStyle name="Calculation 24 8" xfId="16196"/>
    <cellStyle name="Calculation 24 9" xfId="16197"/>
    <cellStyle name="Calculation 25" xfId="16198"/>
    <cellStyle name="Calculation 25 10" xfId="16199"/>
    <cellStyle name="Calculation 25 11" xfId="16200"/>
    <cellStyle name="Calculation 25 2" xfId="16201"/>
    <cellStyle name="Calculation 25 3" xfId="16202"/>
    <cellStyle name="Calculation 25 4" xfId="16203"/>
    <cellStyle name="Calculation 25 5" xfId="16204"/>
    <cellStyle name="Calculation 25 6" xfId="16205"/>
    <cellStyle name="Calculation 25 7" xfId="16206"/>
    <cellStyle name="Calculation 25 8" xfId="16207"/>
    <cellStyle name="Calculation 25 9" xfId="16208"/>
    <cellStyle name="Calculation 26" xfId="16209"/>
    <cellStyle name="Calculation 26 10" xfId="16210"/>
    <cellStyle name="Calculation 26 11" xfId="16211"/>
    <cellStyle name="Calculation 26 2" xfId="16212"/>
    <cellStyle name="Calculation 26 3" xfId="16213"/>
    <cellStyle name="Calculation 26 4" xfId="16214"/>
    <cellStyle name="Calculation 26 5" xfId="16215"/>
    <cellStyle name="Calculation 26 6" xfId="16216"/>
    <cellStyle name="Calculation 26 7" xfId="16217"/>
    <cellStyle name="Calculation 26 8" xfId="16218"/>
    <cellStyle name="Calculation 26 9" xfId="16219"/>
    <cellStyle name="Calculation 27" xfId="16220"/>
    <cellStyle name="Calculation 27 10" xfId="16221"/>
    <cellStyle name="Calculation 27 11" xfId="16222"/>
    <cellStyle name="Calculation 27 2" xfId="16223"/>
    <cellStyle name="Calculation 27 3" xfId="16224"/>
    <cellStyle name="Calculation 27 4" xfId="16225"/>
    <cellStyle name="Calculation 27 5" xfId="16226"/>
    <cellStyle name="Calculation 27 6" xfId="16227"/>
    <cellStyle name="Calculation 27 7" xfId="16228"/>
    <cellStyle name="Calculation 27 8" xfId="16229"/>
    <cellStyle name="Calculation 27 9" xfId="16230"/>
    <cellStyle name="Calculation 28" xfId="16231"/>
    <cellStyle name="Calculation 28 10" xfId="16232"/>
    <cellStyle name="Calculation 28 11" xfId="16233"/>
    <cellStyle name="Calculation 28 2" xfId="16234"/>
    <cellStyle name="Calculation 28 3" xfId="16235"/>
    <cellStyle name="Calculation 28 4" xfId="16236"/>
    <cellStyle name="Calculation 28 5" xfId="16237"/>
    <cellStyle name="Calculation 28 6" xfId="16238"/>
    <cellStyle name="Calculation 28 7" xfId="16239"/>
    <cellStyle name="Calculation 28 8" xfId="16240"/>
    <cellStyle name="Calculation 28 9" xfId="16241"/>
    <cellStyle name="Calculation 29" xfId="16242"/>
    <cellStyle name="Calculation 29 10" xfId="16243"/>
    <cellStyle name="Calculation 29 11" xfId="16244"/>
    <cellStyle name="Calculation 29 2" xfId="16245"/>
    <cellStyle name="Calculation 29 3" xfId="16246"/>
    <cellStyle name="Calculation 29 4" xfId="16247"/>
    <cellStyle name="Calculation 29 5" xfId="16248"/>
    <cellStyle name="Calculation 29 6" xfId="16249"/>
    <cellStyle name="Calculation 29 7" xfId="16250"/>
    <cellStyle name="Calculation 29 8" xfId="16251"/>
    <cellStyle name="Calculation 29 9" xfId="16252"/>
    <cellStyle name="Calculation 3" xfId="98"/>
    <cellStyle name="Calculation 3 10" xfId="2988"/>
    <cellStyle name="Calculation 3 11" xfId="2989"/>
    <cellStyle name="Calculation 3 12" xfId="2987"/>
    <cellStyle name="Calculation 3 2" xfId="2990"/>
    <cellStyle name="Calculation 3 3" xfId="2991"/>
    <cellStyle name="Calculation 3 4" xfId="2992"/>
    <cellStyle name="Calculation 3 5" xfId="2993"/>
    <cellStyle name="Calculation 3 6" xfId="2994"/>
    <cellStyle name="Calculation 3 7" xfId="2995"/>
    <cellStyle name="Calculation 3 8" xfId="2996"/>
    <cellStyle name="Calculation 3 9" xfId="2997"/>
    <cellStyle name="Calculation 30" xfId="16253"/>
    <cellStyle name="Calculation 30 10" xfId="16254"/>
    <cellStyle name="Calculation 30 11" xfId="16255"/>
    <cellStyle name="Calculation 30 2" xfId="16256"/>
    <cellStyle name="Calculation 30 3" xfId="16257"/>
    <cellStyle name="Calculation 30 4" xfId="16258"/>
    <cellStyle name="Calculation 30 5" xfId="16259"/>
    <cellStyle name="Calculation 30 6" xfId="16260"/>
    <cellStyle name="Calculation 30 7" xfId="16261"/>
    <cellStyle name="Calculation 30 8" xfId="16262"/>
    <cellStyle name="Calculation 30 9" xfId="16263"/>
    <cellStyle name="Calculation 31" xfId="16264"/>
    <cellStyle name="Calculation 31 10" xfId="16265"/>
    <cellStyle name="Calculation 31 11" xfId="16266"/>
    <cellStyle name="Calculation 31 2" xfId="16267"/>
    <cellStyle name="Calculation 31 3" xfId="16268"/>
    <cellStyle name="Calculation 31 4" xfId="16269"/>
    <cellStyle name="Calculation 31 5" xfId="16270"/>
    <cellStyle name="Calculation 31 6" xfId="16271"/>
    <cellStyle name="Calculation 31 7" xfId="16272"/>
    <cellStyle name="Calculation 31 8" xfId="16273"/>
    <cellStyle name="Calculation 31 9" xfId="16274"/>
    <cellStyle name="Calculation 32" xfId="16275"/>
    <cellStyle name="Calculation 32 10" xfId="16276"/>
    <cellStyle name="Calculation 32 11" xfId="16277"/>
    <cellStyle name="Calculation 32 2" xfId="16278"/>
    <cellStyle name="Calculation 32 3" xfId="16279"/>
    <cellStyle name="Calculation 32 4" xfId="16280"/>
    <cellStyle name="Calculation 32 5" xfId="16281"/>
    <cellStyle name="Calculation 32 6" xfId="16282"/>
    <cellStyle name="Calculation 32 7" xfId="16283"/>
    <cellStyle name="Calculation 32 8" xfId="16284"/>
    <cellStyle name="Calculation 32 9" xfId="16285"/>
    <cellStyle name="Calculation 33" xfId="16286"/>
    <cellStyle name="Calculation 33 10" xfId="16287"/>
    <cellStyle name="Calculation 33 11" xfId="16288"/>
    <cellStyle name="Calculation 33 2" xfId="16289"/>
    <cellStyle name="Calculation 33 3" xfId="16290"/>
    <cellStyle name="Calculation 33 4" xfId="16291"/>
    <cellStyle name="Calculation 33 5" xfId="16292"/>
    <cellStyle name="Calculation 33 6" xfId="16293"/>
    <cellStyle name="Calculation 33 7" xfId="16294"/>
    <cellStyle name="Calculation 33 8" xfId="16295"/>
    <cellStyle name="Calculation 33 9" xfId="16296"/>
    <cellStyle name="Calculation 34" xfId="16297"/>
    <cellStyle name="Calculation 34 10" xfId="16298"/>
    <cellStyle name="Calculation 34 11" xfId="16299"/>
    <cellStyle name="Calculation 34 2" xfId="16300"/>
    <cellStyle name="Calculation 34 3" xfId="16301"/>
    <cellStyle name="Calculation 34 4" xfId="16302"/>
    <cellStyle name="Calculation 34 5" xfId="16303"/>
    <cellStyle name="Calculation 34 6" xfId="16304"/>
    <cellStyle name="Calculation 34 7" xfId="16305"/>
    <cellStyle name="Calculation 34 8" xfId="16306"/>
    <cellStyle name="Calculation 34 9" xfId="16307"/>
    <cellStyle name="Calculation 35" xfId="16308"/>
    <cellStyle name="Calculation 35 10" xfId="16309"/>
    <cellStyle name="Calculation 35 11" xfId="16310"/>
    <cellStyle name="Calculation 35 2" xfId="16311"/>
    <cellStyle name="Calculation 35 3" xfId="16312"/>
    <cellStyle name="Calculation 35 4" xfId="16313"/>
    <cellStyle name="Calculation 35 5" xfId="16314"/>
    <cellStyle name="Calculation 35 6" xfId="16315"/>
    <cellStyle name="Calculation 35 7" xfId="16316"/>
    <cellStyle name="Calculation 35 8" xfId="16317"/>
    <cellStyle name="Calculation 35 9" xfId="16318"/>
    <cellStyle name="Calculation 36" xfId="16319"/>
    <cellStyle name="Calculation 36 10" xfId="16320"/>
    <cellStyle name="Calculation 36 11" xfId="16321"/>
    <cellStyle name="Calculation 36 2" xfId="16322"/>
    <cellStyle name="Calculation 36 3" xfId="16323"/>
    <cellStyle name="Calculation 36 4" xfId="16324"/>
    <cellStyle name="Calculation 36 5" xfId="16325"/>
    <cellStyle name="Calculation 36 6" xfId="16326"/>
    <cellStyle name="Calculation 36 7" xfId="16327"/>
    <cellStyle name="Calculation 36 8" xfId="16328"/>
    <cellStyle name="Calculation 36 9" xfId="16329"/>
    <cellStyle name="Calculation 37" xfId="16330"/>
    <cellStyle name="Calculation 37 10" xfId="16331"/>
    <cellStyle name="Calculation 37 11" xfId="16332"/>
    <cellStyle name="Calculation 37 2" xfId="16333"/>
    <cellStyle name="Calculation 37 3" xfId="16334"/>
    <cellStyle name="Calculation 37 4" xfId="16335"/>
    <cellStyle name="Calculation 37 5" xfId="16336"/>
    <cellStyle name="Calculation 37 6" xfId="16337"/>
    <cellStyle name="Calculation 37 7" xfId="16338"/>
    <cellStyle name="Calculation 37 8" xfId="16339"/>
    <cellStyle name="Calculation 37 9" xfId="16340"/>
    <cellStyle name="Calculation 38" xfId="16341"/>
    <cellStyle name="Calculation 38 10" xfId="16342"/>
    <cellStyle name="Calculation 38 11" xfId="16343"/>
    <cellStyle name="Calculation 38 2" xfId="16344"/>
    <cellStyle name="Calculation 38 3" xfId="16345"/>
    <cellStyle name="Calculation 38 4" xfId="16346"/>
    <cellStyle name="Calculation 38 5" xfId="16347"/>
    <cellStyle name="Calculation 38 6" xfId="16348"/>
    <cellStyle name="Calculation 38 7" xfId="16349"/>
    <cellStyle name="Calculation 38 8" xfId="16350"/>
    <cellStyle name="Calculation 38 9" xfId="16351"/>
    <cellStyle name="Calculation 39" xfId="16352"/>
    <cellStyle name="Calculation 39 10" xfId="16353"/>
    <cellStyle name="Calculation 39 11" xfId="16354"/>
    <cellStyle name="Calculation 39 2" xfId="16355"/>
    <cellStyle name="Calculation 39 3" xfId="16356"/>
    <cellStyle name="Calculation 39 4" xfId="16357"/>
    <cellStyle name="Calculation 39 5" xfId="16358"/>
    <cellStyle name="Calculation 39 6" xfId="16359"/>
    <cellStyle name="Calculation 39 7" xfId="16360"/>
    <cellStyle name="Calculation 39 8" xfId="16361"/>
    <cellStyle name="Calculation 39 9" xfId="16362"/>
    <cellStyle name="Calculation 4" xfId="1147"/>
    <cellStyle name="Calculation 4 10" xfId="2999"/>
    <cellStyle name="Calculation 4 11" xfId="3000"/>
    <cellStyle name="Calculation 4 12" xfId="2998"/>
    <cellStyle name="Calculation 4 2" xfId="3001"/>
    <cellStyle name="Calculation 4 3" xfId="3002"/>
    <cellStyle name="Calculation 4 4" xfId="3003"/>
    <cellStyle name="Calculation 4 5" xfId="3004"/>
    <cellStyle name="Calculation 4 6" xfId="3005"/>
    <cellStyle name="Calculation 4 7" xfId="3006"/>
    <cellStyle name="Calculation 4 8" xfId="3007"/>
    <cellStyle name="Calculation 4 9" xfId="3008"/>
    <cellStyle name="Calculation 40" xfId="16363"/>
    <cellStyle name="Calculation 40 10" xfId="16364"/>
    <cellStyle name="Calculation 40 2" xfId="16365"/>
    <cellStyle name="Calculation 40 3" xfId="16366"/>
    <cellStyle name="Calculation 40 4" xfId="16367"/>
    <cellStyle name="Calculation 40 5" xfId="16368"/>
    <cellStyle name="Calculation 40 6" xfId="16369"/>
    <cellStyle name="Calculation 40 7" xfId="16370"/>
    <cellStyle name="Calculation 40 8" xfId="16371"/>
    <cellStyle name="Calculation 40 9" xfId="16372"/>
    <cellStyle name="Calculation 41" xfId="16373"/>
    <cellStyle name="Calculation 42" xfId="16374"/>
    <cellStyle name="Calculation 43" xfId="16375"/>
    <cellStyle name="Calculation 44" xfId="16376"/>
    <cellStyle name="Calculation 45" xfId="16377"/>
    <cellStyle name="Calculation 46" xfId="16378"/>
    <cellStyle name="Calculation 47" xfId="16379"/>
    <cellStyle name="Calculation 48" xfId="16380"/>
    <cellStyle name="Calculation 49" xfId="16381"/>
    <cellStyle name="Calculation 5" xfId="3009"/>
    <cellStyle name="Calculation 5 10" xfId="3010"/>
    <cellStyle name="Calculation 5 11" xfId="3011"/>
    <cellStyle name="Calculation 5 2" xfId="3012"/>
    <cellStyle name="Calculation 5 3" xfId="3013"/>
    <cellStyle name="Calculation 5 4" xfId="3014"/>
    <cellStyle name="Calculation 5 5" xfId="3015"/>
    <cellStyle name="Calculation 5 6" xfId="3016"/>
    <cellStyle name="Calculation 5 7" xfId="3017"/>
    <cellStyle name="Calculation 5 8" xfId="3018"/>
    <cellStyle name="Calculation 5 9" xfId="3019"/>
    <cellStyle name="Calculation 50" xfId="96"/>
    <cellStyle name="Calculation 6" xfId="3020"/>
    <cellStyle name="Calculation 6 10" xfId="16382"/>
    <cellStyle name="Calculation 6 11" xfId="16383"/>
    <cellStyle name="Calculation 6 2" xfId="16384"/>
    <cellStyle name="Calculation 6 3" xfId="16385"/>
    <cellStyle name="Calculation 6 4" xfId="16386"/>
    <cellStyle name="Calculation 6 5" xfId="16387"/>
    <cellStyle name="Calculation 6 6" xfId="16388"/>
    <cellStyle name="Calculation 6 7" xfId="16389"/>
    <cellStyle name="Calculation 6 8" xfId="16390"/>
    <cellStyle name="Calculation 6 9" xfId="16391"/>
    <cellStyle name="Calculation 7" xfId="3021"/>
    <cellStyle name="Calculation 7 10" xfId="16392"/>
    <cellStyle name="Calculation 7 11" xfId="16393"/>
    <cellStyle name="Calculation 7 2" xfId="16394"/>
    <cellStyle name="Calculation 7 3" xfId="16395"/>
    <cellStyle name="Calculation 7 4" xfId="16396"/>
    <cellStyle name="Calculation 7 5" xfId="16397"/>
    <cellStyle name="Calculation 7 6" xfId="16398"/>
    <cellStyle name="Calculation 7 7" xfId="16399"/>
    <cellStyle name="Calculation 7 8" xfId="16400"/>
    <cellStyle name="Calculation 7 9" xfId="16401"/>
    <cellStyle name="Calculation 8" xfId="3022"/>
    <cellStyle name="Calculation 8 10" xfId="16402"/>
    <cellStyle name="Calculation 8 11" xfId="16403"/>
    <cellStyle name="Calculation 8 2" xfId="16404"/>
    <cellStyle name="Calculation 8 3" xfId="16405"/>
    <cellStyle name="Calculation 8 4" xfId="16406"/>
    <cellStyle name="Calculation 8 5" xfId="16407"/>
    <cellStyle name="Calculation 8 6" xfId="16408"/>
    <cellStyle name="Calculation 8 7" xfId="16409"/>
    <cellStyle name="Calculation 8 8" xfId="16410"/>
    <cellStyle name="Calculation 8 9" xfId="16411"/>
    <cellStyle name="Calculation 9" xfId="3023"/>
    <cellStyle name="Calculation 9 10" xfId="16412"/>
    <cellStyle name="Calculation 9 11" xfId="16413"/>
    <cellStyle name="Calculation 9 2" xfId="16414"/>
    <cellStyle name="Calculation 9 3" xfId="16415"/>
    <cellStyle name="Calculation 9 4" xfId="16416"/>
    <cellStyle name="Calculation 9 5" xfId="16417"/>
    <cellStyle name="Calculation 9 6" xfId="16418"/>
    <cellStyle name="Calculation 9 7" xfId="16419"/>
    <cellStyle name="Calculation 9 8" xfId="16420"/>
    <cellStyle name="Calculation 9 9" xfId="16421"/>
    <cellStyle name="Check Cell 10" xfId="3024"/>
    <cellStyle name="Check Cell 10 10" xfId="16422"/>
    <cellStyle name="Check Cell 10 11" xfId="16423"/>
    <cellStyle name="Check Cell 10 2" xfId="16424"/>
    <cellStyle name="Check Cell 10 3" xfId="16425"/>
    <cellStyle name="Check Cell 10 4" xfId="16426"/>
    <cellStyle name="Check Cell 10 5" xfId="16427"/>
    <cellStyle name="Check Cell 10 6" xfId="16428"/>
    <cellStyle name="Check Cell 10 7" xfId="16429"/>
    <cellStyle name="Check Cell 10 8" xfId="16430"/>
    <cellStyle name="Check Cell 10 9" xfId="16431"/>
    <cellStyle name="Check Cell 11" xfId="3025"/>
    <cellStyle name="Check Cell 11 10" xfId="16432"/>
    <cellStyle name="Check Cell 11 11" xfId="16433"/>
    <cellStyle name="Check Cell 11 2" xfId="16434"/>
    <cellStyle name="Check Cell 11 3" xfId="16435"/>
    <cellStyle name="Check Cell 11 4" xfId="16436"/>
    <cellStyle name="Check Cell 11 5" xfId="16437"/>
    <cellStyle name="Check Cell 11 6" xfId="16438"/>
    <cellStyle name="Check Cell 11 7" xfId="16439"/>
    <cellStyle name="Check Cell 11 8" xfId="16440"/>
    <cellStyle name="Check Cell 11 9" xfId="16441"/>
    <cellStyle name="Check Cell 12" xfId="3026"/>
    <cellStyle name="Check Cell 12 10" xfId="16442"/>
    <cellStyle name="Check Cell 12 11" xfId="16443"/>
    <cellStyle name="Check Cell 12 2" xfId="16444"/>
    <cellStyle name="Check Cell 12 3" xfId="16445"/>
    <cellStyle name="Check Cell 12 4" xfId="16446"/>
    <cellStyle name="Check Cell 12 5" xfId="16447"/>
    <cellStyle name="Check Cell 12 6" xfId="16448"/>
    <cellStyle name="Check Cell 12 7" xfId="16449"/>
    <cellStyle name="Check Cell 12 8" xfId="16450"/>
    <cellStyle name="Check Cell 12 9" xfId="16451"/>
    <cellStyle name="Check Cell 13" xfId="3027"/>
    <cellStyle name="Check Cell 13 10" xfId="16452"/>
    <cellStyle name="Check Cell 13 11" xfId="16453"/>
    <cellStyle name="Check Cell 13 2" xfId="16454"/>
    <cellStyle name="Check Cell 13 3" xfId="16455"/>
    <cellStyle name="Check Cell 13 4" xfId="16456"/>
    <cellStyle name="Check Cell 13 5" xfId="16457"/>
    <cellStyle name="Check Cell 13 6" xfId="16458"/>
    <cellStyle name="Check Cell 13 7" xfId="16459"/>
    <cellStyle name="Check Cell 13 8" xfId="16460"/>
    <cellStyle name="Check Cell 13 9" xfId="16461"/>
    <cellStyle name="Check Cell 14" xfId="3028"/>
    <cellStyle name="Check Cell 14 10" xfId="16462"/>
    <cellStyle name="Check Cell 14 11" xfId="16463"/>
    <cellStyle name="Check Cell 14 2" xfId="16464"/>
    <cellStyle name="Check Cell 14 3" xfId="16465"/>
    <cellStyle name="Check Cell 14 4" xfId="16466"/>
    <cellStyle name="Check Cell 14 5" xfId="16467"/>
    <cellStyle name="Check Cell 14 6" xfId="16468"/>
    <cellStyle name="Check Cell 14 7" xfId="16469"/>
    <cellStyle name="Check Cell 14 8" xfId="16470"/>
    <cellStyle name="Check Cell 14 9" xfId="16471"/>
    <cellStyle name="Check Cell 15" xfId="3029"/>
    <cellStyle name="Check Cell 15 10" xfId="16472"/>
    <cellStyle name="Check Cell 15 11" xfId="16473"/>
    <cellStyle name="Check Cell 15 2" xfId="16474"/>
    <cellStyle name="Check Cell 15 3" xfId="16475"/>
    <cellStyle name="Check Cell 15 4" xfId="16476"/>
    <cellStyle name="Check Cell 15 5" xfId="16477"/>
    <cellStyle name="Check Cell 15 6" xfId="16478"/>
    <cellStyle name="Check Cell 15 7" xfId="16479"/>
    <cellStyle name="Check Cell 15 8" xfId="16480"/>
    <cellStyle name="Check Cell 15 9" xfId="16481"/>
    <cellStyle name="Check Cell 16" xfId="16482"/>
    <cellStyle name="Check Cell 16 10" xfId="16483"/>
    <cellStyle name="Check Cell 16 11" xfId="16484"/>
    <cellStyle name="Check Cell 16 2" xfId="16485"/>
    <cellStyle name="Check Cell 16 3" xfId="16486"/>
    <cellStyle name="Check Cell 16 4" xfId="16487"/>
    <cellStyle name="Check Cell 16 5" xfId="16488"/>
    <cellStyle name="Check Cell 16 6" xfId="16489"/>
    <cellStyle name="Check Cell 16 7" xfId="16490"/>
    <cellStyle name="Check Cell 16 8" xfId="16491"/>
    <cellStyle name="Check Cell 16 9" xfId="16492"/>
    <cellStyle name="Check Cell 17" xfId="16493"/>
    <cellStyle name="Check Cell 17 10" xfId="16494"/>
    <cellStyle name="Check Cell 17 11" xfId="16495"/>
    <cellStyle name="Check Cell 17 2" xfId="16496"/>
    <cellStyle name="Check Cell 17 3" xfId="16497"/>
    <cellStyle name="Check Cell 17 4" xfId="16498"/>
    <cellStyle name="Check Cell 17 5" xfId="16499"/>
    <cellStyle name="Check Cell 17 6" xfId="16500"/>
    <cellStyle name="Check Cell 17 7" xfId="16501"/>
    <cellStyle name="Check Cell 17 8" xfId="16502"/>
    <cellStyle name="Check Cell 17 9" xfId="16503"/>
    <cellStyle name="Check Cell 18" xfId="16504"/>
    <cellStyle name="Check Cell 18 10" xfId="16505"/>
    <cellStyle name="Check Cell 18 11" xfId="16506"/>
    <cellStyle name="Check Cell 18 2" xfId="16507"/>
    <cellStyle name="Check Cell 18 3" xfId="16508"/>
    <cellStyle name="Check Cell 18 4" xfId="16509"/>
    <cellStyle name="Check Cell 18 5" xfId="16510"/>
    <cellStyle name="Check Cell 18 6" xfId="16511"/>
    <cellStyle name="Check Cell 18 7" xfId="16512"/>
    <cellStyle name="Check Cell 18 8" xfId="16513"/>
    <cellStyle name="Check Cell 18 9" xfId="16514"/>
    <cellStyle name="Check Cell 19" xfId="16515"/>
    <cellStyle name="Check Cell 19 10" xfId="16516"/>
    <cellStyle name="Check Cell 19 11" xfId="16517"/>
    <cellStyle name="Check Cell 19 2" xfId="16518"/>
    <cellStyle name="Check Cell 19 3" xfId="16519"/>
    <cellStyle name="Check Cell 19 4" xfId="16520"/>
    <cellStyle name="Check Cell 19 5" xfId="16521"/>
    <cellStyle name="Check Cell 19 6" xfId="16522"/>
    <cellStyle name="Check Cell 19 7" xfId="16523"/>
    <cellStyle name="Check Cell 19 8" xfId="16524"/>
    <cellStyle name="Check Cell 19 9" xfId="16525"/>
    <cellStyle name="Check Cell 2" xfId="100"/>
    <cellStyle name="Check Cell 2 10" xfId="3031"/>
    <cellStyle name="Check Cell 2 11" xfId="3032"/>
    <cellStyle name="Check Cell 2 12" xfId="3030"/>
    <cellStyle name="Check Cell 2 2" xfId="1148"/>
    <cellStyle name="Check Cell 2 2 2" xfId="3033"/>
    <cellStyle name="Check Cell 2 3" xfId="3034"/>
    <cellStyle name="Check Cell 2 4" xfId="3035"/>
    <cellStyle name="Check Cell 2 5" xfId="3036"/>
    <cellStyle name="Check Cell 2 6" xfId="3037"/>
    <cellStyle name="Check Cell 2 7" xfId="3038"/>
    <cellStyle name="Check Cell 2 8" xfId="3039"/>
    <cellStyle name="Check Cell 2 9" xfId="3040"/>
    <cellStyle name="Check Cell 20" xfId="16526"/>
    <cellStyle name="Check Cell 20 10" xfId="16527"/>
    <cellStyle name="Check Cell 20 11" xfId="16528"/>
    <cellStyle name="Check Cell 20 2" xfId="16529"/>
    <cellStyle name="Check Cell 20 3" xfId="16530"/>
    <cellStyle name="Check Cell 20 4" xfId="16531"/>
    <cellStyle name="Check Cell 20 5" xfId="16532"/>
    <cellStyle name="Check Cell 20 6" xfId="16533"/>
    <cellStyle name="Check Cell 20 7" xfId="16534"/>
    <cellStyle name="Check Cell 20 8" xfId="16535"/>
    <cellStyle name="Check Cell 20 9" xfId="16536"/>
    <cellStyle name="Check Cell 21" xfId="16537"/>
    <cellStyle name="Check Cell 21 10" xfId="16538"/>
    <cellStyle name="Check Cell 21 11" xfId="16539"/>
    <cellStyle name="Check Cell 21 2" xfId="16540"/>
    <cellStyle name="Check Cell 21 3" xfId="16541"/>
    <cellStyle name="Check Cell 21 4" xfId="16542"/>
    <cellStyle name="Check Cell 21 5" xfId="16543"/>
    <cellStyle name="Check Cell 21 6" xfId="16544"/>
    <cellStyle name="Check Cell 21 7" xfId="16545"/>
    <cellStyle name="Check Cell 21 8" xfId="16546"/>
    <cellStyle name="Check Cell 21 9" xfId="16547"/>
    <cellStyle name="Check Cell 22" xfId="16548"/>
    <cellStyle name="Check Cell 22 10" xfId="16549"/>
    <cellStyle name="Check Cell 22 11" xfId="16550"/>
    <cellStyle name="Check Cell 22 2" xfId="16551"/>
    <cellStyle name="Check Cell 22 3" xfId="16552"/>
    <cellStyle name="Check Cell 22 4" xfId="16553"/>
    <cellStyle name="Check Cell 22 5" xfId="16554"/>
    <cellStyle name="Check Cell 22 6" xfId="16555"/>
    <cellStyle name="Check Cell 22 7" xfId="16556"/>
    <cellStyle name="Check Cell 22 8" xfId="16557"/>
    <cellStyle name="Check Cell 22 9" xfId="16558"/>
    <cellStyle name="Check Cell 23" xfId="16559"/>
    <cellStyle name="Check Cell 23 10" xfId="16560"/>
    <cellStyle name="Check Cell 23 11" xfId="16561"/>
    <cellStyle name="Check Cell 23 2" xfId="16562"/>
    <cellStyle name="Check Cell 23 3" xfId="16563"/>
    <cellStyle name="Check Cell 23 4" xfId="16564"/>
    <cellStyle name="Check Cell 23 5" xfId="16565"/>
    <cellStyle name="Check Cell 23 6" xfId="16566"/>
    <cellStyle name="Check Cell 23 7" xfId="16567"/>
    <cellStyle name="Check Cell 23 8" xfId="16568"/>
    <cellStyle name="Check Cell 23 9" xfId="16569"/>
    <cellStyle name="Check Cell 24" xfId="16570"/>
    <cellStyle name="Check Cell 24 10" xfId="16571"/>
    <cellStyle name="Check Cell 24 11" xfId="16572"/>
    <cellStyle name="Check Cell 24 2" xfId="16573"/>
    <cellStyle name="Check Cell 24 3" xfId="16574"/>
    <cellStyle name="Check Cell 24 4" xfId="16575"/>
    <cellStyle name="Check Cell 24 5" xfId="16576"/>
    <cellStyle name="Check Cell 24 6" xfId="16577"/>
    <cellStyle name="Check Cell 24 7" xfId="16578"/>
    <cellStyle name="Check Cell 24 8" xfId="16579"/>
    <cellStyle name="Check Cell 24 9" xfId="16580"/>
    <cellStyle name="Check Cell 25" xfId="16581"/>
    <cellStyle name="Check Cell 25 10" xfId="16582"/>
    <cellStyle name="Check Cell 25 11" xfId="16583"/>
    <cellStyle name="Check Cell 25 2" xfId="16584"/>
    <cellStyle name="Check Cell 25 3" xfId="16585"/>
    <cellStyle name="Check Cell 25 4" xfId="16586"/>
    <cellStyle name="Check Cell 25 5" xfId="16587"/>
    <cellStyle name="Check Cell 25 6" xfId="16588"/>
    <cellStyle name="Check Cell 25 7" xfId="16589"/>
    <cellStyle name="Check Cell 25 8" xfId="16590"/>
    <cellStyle name="Check Cell 25 9" xfId="16591"/>
    <cellStyle name="Check Cell 26" xfId="16592"/>
    <cellStyle name="Check Cell 26 10" xfId="16593"/>
    <cellStyle name="Check Cell 26 11" xfId="16594"/>
    <cellStyle name="Check Cell 26 2" xfId="16595"/>
    <cellStyle name="Check Cell 26 3" xfId="16596"/>
    <cellStyle name="Check Cell 26 4" xfId="16597"/>
    <cellStyle name="Check Cell 26 5" xfId="16598"/>
    <cellStyle name="Check Cell 26 6" xfId="16599"/>
    <cellStyle name="Check Cell 26 7" xfId="16600"/>
    <cellStyle name="Check Cell 26 8" xfId="16601"/>
    <cellStyle name="Check Cell 26 9" xfId="16602"/>
    <cellStyle name="Check Cell 27" xfId="16603"/>
    <cellStyle name="Check Cell 27 10" xfId="16604"/>
    <cellStyle name="Check Cell 27 11" xfId="16605"/>
    <cellStyle name="Check Cell 27 2" xfId="16606"/>
    <cellStyle name="Check Cell 27 3" xfId="16607"/>
    <cellStyle name="Check Cell 27 4" xfId="16608"/>
    <cellStyle name="Check Cell 27 5" xfId="16609"/>
    <cellStyle name="Check Cell 27 6" xfId="16610"/>
    <cellStyle name="Check Cell 27 7" xfId="16611"/>
    <cellStyle name="Check Cell 27 8" xfId="16612"/>
    <cellStyle name="Check Cell 27 9" xfId="16613"/>
    <cellStyle name="Check Cell 28" xfId="16614"/>
    <cellStyle name="Check Cell 28 10" xfId="16615"/>
    <cellStyle name="Check Cell 28 11" xfId="16616"/>
    <cellStyle name="Check Cell 28 2" xfId="16617"/>
    <cellStyle name="Check Cell 28 3" xfId="16618"/>
    <cellStyle name="Check Cell 28 4" xfId="16619"/>
    <cellStyle name="Check Cell 28 5" xfId="16620"/>
    <cellStyle name="Check Cell 28 6" xfId="16621"/>
    <cellStyle name="Check Cell 28 7" xfId="16622"/>
    <cellStyle name="Check Cell 28 8" xfId="16623"/>
    <cellStyle name="Check Cell 28 9" xfId="16624"/>
    <cellStyle name="Check Cell 29" xfId="16625"/>
    <cellStyle name="Check Cell 29 10" xfId="16626"/>
    <cellStyle name="Check Cell 29 11" xfId="16627"/>
    <cellStyle name="Check Cell 29 2" xfId="16628"/>
    <cellStyle name="Check Cell 29 3" xfId="16629"/>
    <cellStyle name="Check Cell 29 4" xfId="16630"/>
    <cellStyle name="Check Cell 29 5" xfId="16631"/>
    <cellStyle name="Check Cell 29 6" xfId="16632"/>
    <cellStyle name="Check Cell 29 7" xfId="16633"/>
    <cellStyle name="Check Cell 29 8" xfId="16634"/>
    <cellStyle name="Check Cell 29 9" xfId="16635"/>
    <cellStyle name="Check Cell 3" xfId="101"/>
    <cellStyle name="Check Cell 3 10" xfId="3042"/>
    <cellStyle name="Check Cell 3 11" xfId="3043"/>
    <cellStyle name="Check Cell 3 12" xfId="3041"/>
    <cellStyle name="Check Cell 3 2" xfId="3044"/>
    <cellStyle name="Check Cell 3 3" xfId="3045"/>
    <cellStyle name="Check Cell 3 4" xfId="3046"/>
    <cellStyle name="Check Cell 3 5" xfId="3047"/>
    <cellStyle name="Check Cell 3 6" xfId="3048"/>
    <cellStyle name="Check Cell 3 7" xfId="3049"/>
    <cellStyle name="Check Cell 3 8" xfId="3050"/>
    <cellStyle name="Check Cell 3 9" xfId="3051"/>
    <cellStyle name="Check Cell 30" xfId="16636"/>
    <cellStyle name="Check Cell 30 10" xfId="16637"/>
    <cellStyle name="Check Cell 30 11" xfId="16638"/>
    <cellStyle name="Check Cell 30 2" xfId="16639"/>
    <cellStyle name="Check Cell 30 3" xfId="16640"/>
    <cellStyle name="Check Cell 30 4" xfId="16641"/>
    <cellStyle name="Check Cell 30 5" xfId="16642"/>
    <cellStyle name="Check Cell 30 6" xfId="16643"/>
    <cellStyle name="Check Cell 30 7" xfId="16644"/>
    <cellStyle name="Check Cell 30 8" xfId="16645"/>
    <cellStyle name="Check Cell 30 9" xfId="16646"/>
    <cellStyle name="Check Cell 31" xfId="16647"/>
    <cellStyle name="Check Cell 31 10" xfId="16648"/>
    <cellStyle name="Check Cell 31 11" xfId="16649"/>
    <cellStyle name="Check Cell 31 2" xfId="16650"/>
    <cellStyle name="Check Cell 31 3" xfId="16651"/>
    <cellStyle name="Check Cell 31 4" xfId="16652"/>
    <cellStyle name="Check Cell 31 5" xfId="16653"/>
    <cellStyle name="Check Cell 31 6" xfId="16654"/>
    <cellStyle name="Check Cell 31 7" xfId="16655"/>
    <cellStyle name="Check Cell 31 8" xfId="16656"/>
    <cellStyle name="Check Cell 31 9" xfId="16657"/>
    <cellStyle name="Check Cell 32" xfId="16658"/>
    <cellStyle name="Check Cell 32 10" xfId="16659"/>
    <cellStyle name="Check Cell 32 11" xfId="16660"/>
    <cellStyle name="Check Cell 32 2" xfId="16661"/>
    <cellStyle name="Check Cell 32 3" xfId="16662"/>
    <cellStyle name="Check Cell 32 4" xfId="16663"/>
    <cellStyle name="Check Cell 32 5" xfId="16664"/>
    <cellStyle name="Check Cell 32 6" xfId="16665"/>
    <cellStyle name="Check Cell 32 7" xfId="16666"/>
    <cellStyle name="Check Cell 32 8" xfId="16667"/>
    <cellStyle name="Check Cell 32 9" xfId="16668"/>
    <cellStyle name="Check Cell 33" xfId="16669"/>
    <cellStyle name="Check Cell 33 10" xfId="16670"/>
    <cellStyle name="Check Cell 33 11" xfId="16671"/>
    <cellStyle name="Check Cell 33 2" xfId="16672"/>
    <cellStyle name="Check Cell 33 3" xfId="16673"/>
    <cellStyle name="Check Cell 33 4" xfId="16674"/>
    <cellStyle name="Check Cell 33 5" xfId="16675"/>
    <cellStyle name="Check Cell 33 6" xfId="16676"/>
    <cellStyle name="Check Cell 33 7" xfId="16677"/>
    <cellStyle name="Check Cell 33 8" xfId="16678"/>
    <cellStyle name="Check Cell 33 9" xfId="16679"/>
    <cellStyle name="Check Cell 34" xfId="16680"/>
    <cellStyle name="Check Cell 34 10" xfId="16681"/>
    <cellStyle name="Check Cell 34 11" xfId="16682"/>
    <cellStyle name="Check Cell 34 2" xfId="16683"/>
    <cellStyle name="Check Cell 34 3" xfId="16684"/>
    <cellStyle name="Check Cell 34 4" xfId="16685"/>
    <cellStyle name="Check Cell 34 5" xfId="16686"/>
    <cellStyle name="Check Cell 34 6" xfId="16687"/>
    <cellStyle name="Check Cell 34 7" xfId="16688"/>
    <cellStyle name="Check Cell 34 8" xfId="16689"/>
    <cellStyle name="Check Cell 34 9" xfId="16690"/>
    <cellStyle name="Check Cell 35" xfId="16691"/>
    <cellStyle name="Check Cell 35 10" xfId="16692"/>
    <cellStyle name="Check Cell 35 11" xfId="16693"/>
    <cellStyle name="Check Cell 35 2" xfId="16694"/>
    <cellStyle name="Check Cell 35 3" xfId="16695"/>
    <cellStyle name="Check Cell 35 4" xfId="16696"/>
    <cellStyle name="Check Cell 35 5" xfId="16697"/>
    <cellStyle name="Check Cell 35 6" xfId="16698"/>
    <cellStyle name="Check Cell 35 7" xfId="16699"/>
    <cellStyle name="Check Cell 35 8" xfId="16700"/>
    <cellStyle name="Check Cell 35 9" xfId="16701"/>
    <cellStyle name="Check Cell 36" xfId="16702"/>
    <cellStyle name="Check Cell 36 10" xfId="16703"/>
    <cellStyle name="Check Cell 36 11" xfId="16704"/>
    <cellStyle name="Check Cell 36 2" xfId="16705"/>
    <cellStyle name="Check Cell 36 3" xfId="16706"/>
    <cellStyle name="Check Cell 36 4" xfId="16707"/>
    <cellStyle name="Check Cell 36 5" xfId="16708"/>
    <cellStyle name="Check Cell 36 6" xfId="16709"/>
    <cellStyle name="Check Cell 36 7" xfId="16710"/>
    <cellStyle name="Check Cell 36 8" xfId="16711"/>
    <cellStyle name="Check Cell 36 9" xfId="16712"/>
    <cellStyle name="Check Cell 37" xfId="16713"/>
    <cellStyle name="Check Cell 37 10" xfId="16714"/>
    <cellStyle name="Check Cell 37 11" xfId="16715"/>
    <cellStyle name="Check Cell 37 2" xfId="16716"/>
    <cellStyle name="Check Cell 37 3" xfId="16717"/>
    <cellStyle name="Check Cell 37 4" xfId="16718"/>
    <cellStyle name="Check Cell 37 5" xfId="16719"/>
    <cellStyle name="Check Cell 37 6" xfId="16720"/>
    <cellStyle name="Check Cell 37 7" xfId="16721"/>
    <cellStyle name="Check Cell 37 8" xfId="16722"/>
    <cellStyle name="Check Cell 37 9" xfId="16723"/>
    <cellStyle name="Check Cell 38" xfId="16724"/>
    <cellStyle name="Check Cell 38 10" xfId="16725"/>
    <cellStyle name="Check Cell 38 11" xfId="16726"/>
    <cellStyle name="Check Cell 38 2" xfId="16727"/>
    <cellStyle name="Check Cell 38 3" xfId="16728"/>
    <cellStyle name="Check Cell 38 4" xfId="16729"/>
    <cellStyle name="Check Cell 38 5" xfId="16730"/>
    <cellStyle name="Check Cell 38 6" xfId="16731"/>
    <cellStyle name="Check Cell 38 7" xfId="16732"/>
    <cellStyle name="Check Cell 38 8" xfId="16733"/>
    <cellStyle name="Check Cell 38 9" xfId="16734"/>
    <cellStyle name="Check Cell 39" xfId="16735"/>
    <cellStyle name="Check Cell 39 10" xfId="16736"/>
    <cellStyle name="Check Cell 39 11" xfId="16737"/>
    <cellStyle name="Check Cell 39 2" xfId="16738"/>
    <cellStyle name="Check Cell 39 3" xfId="16739"/>
    <cellStyle name="Check Cell 39 4" xfId="16740"/>
    <cellStyle name="Check Cell 39 5" xfId="16741"/>
    <cellStyle name="Check Cell 39 6" xfId="16742"/>
    <cellStyle name="Check Cell 39 7" xfId="16743"/>
    <cellStyle name="Check Cell 39 8" xfId="16744"/>
    <cellStyle name="Check Cell 39 9" xfId="16745"/>
    <cellStyle name="Check Cell 4" xfId="1150"/>
    <cellStyle name="Check Cell 4 10" xfId="3053"/>
    <cellStyle name="Check Cell 4 11" xfId="3054"/>
    <cellStyle name="Check Cell 4 12" xfId="3052"/>
    <cellStyle name="Check Cell 4 2" xfId="3055"/>
    <cellStyle name="Check Cell 4 3" xfId="3056"/>
    <cellStyle name="Check Cell 4 4" xfId="3057"/>
    <cellStyle name="Check Cell 4 5" xfId="3058"/>
    <cellStyle name="Check Cell 4 6" xfId="3059"/>
    <cellStyle name="Check Cell 4 7" xfId="3060"/>
    <cellStyle name="Check Cell 4 8" xfId="3061"/>
    <cellStyle name="Check Cell 4 9" xfId="3062"/>
    <cellStyle name="Check Cell 40" xfId="16746"/>
    <cellStyle name="Check Cell 40 10" xfId="16747"/>
    <cellStyle name="Check Cell 40 2" xfId="16748"/>
    <cellStyle name="Check Cell 40 3" xfId="16749"/>
    <cellStyle name="Check Cell 40 4" xfId="16750"/>
    <cellStyle name="Check Cell 40 5" xfId="16751"/>
    <cellStyle name="Check Cell 40 6" xfId="16752"/>
    <cellStyle name="Check Cell 40 7" xfId="16753"/>
    <cellStyle name="Check Cell 40 8" xfId="16754"/>
    <cellStyle name="Check Cell 40 9" xfId="16755"/>
    <cellStyle name="Check Cell 41" xfId="16756"/>
    <cellStyle name="Check Cell 42" xfId="16757"/>
    <cellStyle name="Check Cell 43" xfId="16758"/>
    <cellStyle name="Check Cell 44" xfId="16759"/>
    <cellStyle name="Check Cell 45" xfId="16760"/>
    <cellStyle name="Check Cell 46" xfId="16761"/>
    <cellStyle name="Check Cell 47" xfId="16762"/>
    <cellStyle name="Check Cell 48" xfId="16763"/>
    <cellStyle name="Check Cell 49" xfId="16764"/>
    <cellStyle name="Check Cell 5" xfId="3063"/>
    <cellStyle name="Check Cell 5 10" xfId="3064"/>
    <cellStyle name="Check Cell 5 11" xfId="3065"/>
    <cellStyle name="Check Cell 5 2" xfId="3066"/>
    <cellStyle name="Check Cell 5 3" xfId="3067"/>
    <cellStyle name="Check Cell 5 4" xfId="3068"/>
    <cellStyle name="Check Cell 5 5" xfId="3069"/>
    <cellStyle name="Check Cell 5 6" xfId="3070"/>
    <cellStyle name="Check Cell 5 7" xfId="3071"/>
    <cellStyle name="Check Cell 5 8" xfId="3072"/>
    <cellStyle name="Check Cell 5 9" xfId="3073"/>
    <cellStyle name="Check Cell 50" xfId="99"/>
    <cellStyle name="Check Cell 6" xfId="3074"/>
    <cellStyle name="Check Cell 6 10" xfId="16765"/>
    <cellStyle name="Check Cell 6 11" xfId="16766"/>
    <cellStyle name="Check Cell 6 2" xfId="16767"/>
    <cellStyle name="Check Cell 6 3" xfId="16768"/>
    <cellStyle name="Check Cell 6 4" xfId="16769"/>
    <cellStyle name="Check Cell 6 5" xfId="16770"/>
    <cellStyle name="Check Cell 6 6" xfId="16771"/>
    <cellStyle name="Check Cell 6 7" xfId="16772"/>
    <cellStyle name="Check Cell 6 8" xfId="16773"/>
    <cellStyle name="Check Cell 6 9" xfId="16774"/>
    <cellStyle name="Check Cell 7" xfId="3075"/>
    <cellStyle name="Check Cell 7 10" xfId="16775"/>
    <cellStyle name="Check Cell 7 11" xfId="16776"/>
    <cellStyle name="Check Cell 7 2" xfId="16777"/>
    <cellStyle name="Check Cell 7 3" xfId="16778"/>
    <cellStyle name="Check Cell 7 4" xfId="16779"/>
    <cellStyle name="Check Cell 7 5" xfId="16780"/>
    <cellStyle name="Check Cell 7 6" xfId="16781"/>
    <cellStyle name="Check Cell 7 7" xfId="16782"/>
    <cellStyle name="Check Cell 7 8" xfId="16783"/>
    <cellStyle name="Check Cell 7 9" xfId="16784"/>
    <cellStyle name="Check Cell 8" xfId="3076"/>
    <cellStyle name="Check Cell 8 10" xfId="16785"/>
    <cellStyle name="Check Cell 8 11" xfId="16786"/>
    <cellStyle name="Check Cell 8 2" xfId="16787"/>
    <cellStyle name="Check Cell 8 3" xfId="16788"/>
    <cellStyle name="Check Cell 8 4" xfId="16789"/>
    <cellStyle name="Check Cell 8 5" xfId="16790"/>
    <cellStyle name="Check Cell 8 6" xfId="16791"/>
    <cellStyle name="Check Cell 8 7" xfId="16792"/>
    <cellStyle name="Check Cell 8 8" xfId="16793"/>
    <cellStyle name="Check Cell 8 9" xfId="16794"/>
    <cellStyle name="Check Cell 9" xfId="3077"/>
    <cellStyle name="Check Cell 9 10" xfId="16795"/>
    <cellStyle name="Check Cell 9 11" xfId="16796"/>
    <cellStyle name="Check Cell 9 2" xfId="16797"/>
    <cellStyle name="Check Cell 9 3" xfId="16798"/>
    <cellStyle name="Check Cell 9 4" xfId="16799"/>
    <cellStyle name="Check Cell 9 5" xfId="16800"/>
    <cellStyle name="Check Cell 9 6" xfId="16801"/>
    <cellStyle name="Check Cell 9 7" xfId="16802"/>
    <cellStyle name="Check Cell 9 8" xfId="16803"/>
    <cellStyle name="Check Cell 9 9" xfId="16804"/>
    <cellStyle name="Comma" xfId="1" builtinId="3"/>
    <cellStyle name="Comma  - Style1" xfId="271"/>
    <cellStyle name="Comma [0] 2" xfId="3078"/>
    <cellStyle name="Comma [0] 2 2" xfId="3079"/>
    <cellStyle name="Comma [0] 2 2 2" xfId="4750"/>
    <cellStyle name="Comma [0] 2 2 3" xfId="28795"/>
    <cellStyle name="Comma [0] 2 3" xfId="4749"/>
    <cellStyle name="Comma [0] 2 4" xfId="28794"/>
    <cellStyle name="Comma 10" xfId="272"/>
    <cellStyle name="Comma 10 2" xfId="4751"/>
    <cellStyle name="Comma 10 3" xfId="28796"/>
    <cellStyle name="Comma 11" xfId="273"/>
    <cellStyle name="Comma 11 2" xfId="1154"/>
    <cellStyle name="Comma 11 2 2" xfId="6580"/>
    <cellStyle name="Comma 11 2 3" xfId="29552"/>
    <cellStyle name="Comma 11 3" xfId="1153"/>
    <cellStyle name="Comma 11 4" xfId="4752"/>
    <cellStyle name="Comma 11 5" xfId="28797"/>
    <cellStyle name="Comma 12" xfId="274"/>
    <cellStyle name="Comma 12 2" xfId="275"/>
    <cellStyle name="Comma 12 2 2" xfId="1156"/>
    <cellStyle name="Comma 12 2 3" xfId="6582"/>
    <cellStyle name="Comma 12 3" xfId="1155"/>
    <cellStyle name="Comma 12 3 2" xfId="6583"/>
    <cellStyle name="Comma 12 4" xfId="6581"/>
    <cellStyle name="Comma 12 5" xfId="4753"/>
    <cellStyle name="Comma 12 6" xfId="28798"/>
    <cellStyle name="Comma 13" xfId="276"/>
    <cellStyle name="Comma 13 2" xfId="6638"/>
    <cellStyle name="Comma 13 2 2" xfId="29575"/>
    <cellStyle name="Comma 13 3" xfId="6584"/>
    <cellStyle name="Comma 13 3 2" xfId="29553"/>
    <cellStyle name="Comma 13 4" xfId="4754"/>
    <cellStyle name="Comma 13 5" xfId="28799"/>
    <cellStyle name="Comma 14" xfId="277"/>
    <cellStyle name="Comma 14 2" xfId="6626"/>
    <cellStyle name="Comma 14 2 2" xfId="29567"/>
    <cellStyle name="Comma 14 3" xfId="4755"/>
    <cellStyle name="Comma 14 4" xfId="28800"/>
    <cellStyle name="Comma 15" xfId="278"/>
    <cellStyle name="Comma 15 2" xfId="5641"/>
    <cellStyle name="Comma 15 2 2" xfId="29416"/>
    <cellStyle name="Comma 15 3" xfId="4756"/>
    <cellStyle name="Comma 15 4" xfId="28801"/>
    <cellStyle name="Comma 16" xfId="279"/>
    <cellStyle name="Comma 16 2" xfId="1160"/>
    <cellStyle name="Comma 16 2 10" xfId="29680"/>
    <cellStyle name="Comma 16 2 2" xfId="22568"/>
    <cellStyle name="Comma 16 2 2 2" xfId="22809"/>
    <cellStyle name="Comma 16 2 2 2 2" xfId="23029"/>
    <cellStyle name="Comma 16 2 2 2 2 2" xfId="23147"/>
    <cellStyle name="Comma 16 2 2 2 2 2 2" xfId="25046"/>
    <cellStyle name="Comma 16 2 2 2 2 2 2 2" xfId="28133"/>
    <cellStyle name="Comma 16 2 2 2 2 2 2 2 2" xfId="31462"/>
    <cellStyle name="Comma 16 2 2 2 2 2 2 3" xfId="30650"/>
    <cellStyle name="Comma 16 2 2 2 2 2 3" xfId="26594"/>
    <cellStyle name="Comma 16 2 2 2 2 2 3 2" xfId="31058"/>
    <cellStyle name="Comma 16 2 2 2 2 2 4" xfId="29889"/>
    <cellStyle name="Comma 16 2 2 2 2 3" xfId="24963"/>
    <cellStyle name="Comma 16 2 2 2 2 3 2" xfId="28050"/>
    <cellStyle name="Comma 16 2 2 2 2 3 2 2" xfId="31448"/>
    <cellStyle name="Comma 16 2 2 2 2 3 3" xfId="30636"/>
    <cellStyle name="Comma 16 2 2 2 2 4" xfId="26511"/>
    <cellStyle name="Comma 16 2 2 2 2 4 2" xfId="31044"/>
    <cellStyle name="Comma 16 2 2 2 2 5" xfId="29857"/>
    <cellStyle name="Comma 16 2 2 2 3" xfId="23146"/>
    <cellStyle name="Comma 16 2 2 2 3 2" xfId="25045"/>
    <cellStyle name="Comma 16 2 2 2 3 2 2" xfId="28132"/>
    <cellStyle name="Comma 16 2 2 2 3 2 2 2" xfId="31461"/>
    <cellStyle name="Comma 16 2 2 2 3 2 3" xfId="30649"/>
    <cellStyle name="Comma 16 2 2 2 3 3" xfId="26593"/>
    <cellStyle name="Comma 16 2 2 2 3 3 2" xfId="31057"/>
    <cellStyle name="Comma 16 2 2 2 3 4" xfId="29888"/>
    <cellStyle name="Comma 16 2 2 2 4" xfId="24747"/>
    <cellStyle name="Comma 16 2 2 2 4 2" xfId="27834"/>
    <cellStyle name="Comma 16 2 2 2 4 2 2" xfId="31376"/>
    <cellStyle name="Comma 16 2 2 2 4 3" xfId="30564"/>
    <cellStyle name="Comma 16 2 2 2 5" xfId="26295"/>
    <cellStyle name="Comma 16 2 2 2 5 2" xfId="30972"/>
    <cellStyle name="Comma 16 2 2 2 6" xfId="29782"/>
    <cellStyle name="Comma 16 2 2 3" xfId="22921"/>
    <cellStyle name="Comma 16 2 2 3 2" xfId="23148"/>
    <cellStyle name="Comma 16 2 2 3 2 2" xfId="25047"/>
    <cellStyle name="Comma 16 2 2 3 2 2 2" xfId="28134"/>
    <cellStyle name="Comma 16 2 2 3 2 2 2 2" xfId="31463"/>
    <cellStyle name="Comma 16 2 2 3 2 2 3" xfId="30651"/>
    <cellStyle name="Comma 16 2 2 3 2 3" xfId="26595"/>
    <cellStyle name="Comma 16 2 2 3 2 3 2" xfId="31059"/>
    <cellStyle name="Comma 16 2 2 3 2 4" xfId="29890"/>
    <cellStyle name="Comma 16 2 2 3 3" xfId="24855"/>
    <cellStyle name="Comma 16 2 2 3 3 2" xfId="27942"/>
    <cellStyle name="Comma 16 2 2 3 3 2 2" xfId="31412"/>
    <cellStyle name="Comma 16 2 2 3 3 3" xfId="30600"/>
    <cellStyle name="Comma 16 2 2 3 4" xfId="26403"/>
    <cellStyle name="Comma 16 2 2 3 4 2" xfId="31008"/>
    <cellStyle name="Comma 16 2 2 3 5" xfId="29821"/>
    <cellStyle name="Comma 16 2 2 4" xfId="22701"/>
    <cellStyle name="Comma 16 2 2 4 2" xfId="24639"/>
    <cellStyle name="Comma 16 2 2 4 2 2" xfId="27726"/>
    <cellStyle name="Comma 16 2 2 4 2 2 2" xfId="31340"/>
    <cellStyle name="Comma 16 2 2 4 2 3" xfId="30528"/>
    <cellStyle name="Comma 16 2 2 4 3" xfId="26187"/>
    <cellStyle name="Comma 16 2 2 4 3 2" xfId="30936"/>
    <cellStyle name="Comma 16 2 2 4 4" xfId="29746"/>
    <cellStyle name="Comma 16 2 2 5" xfId="23145"/>
    <cellStyle name="Comma 16 2 2 5 2" xfId="25044"/>
    <cellStyle name="Comma 16 2 2 5 2 2" xfId="28131"/>
    <cellStyle name="Comma 16 2 2 5 2 2 2" xfId="31460"/>
    <cellStyle name="Comma 16 2 2 5 2 3" xfId="30648"/>
    <cellStyle name="Comma 16 2 2 5 3" xfId="26592"/>
    <cellStyle name="Comma 16 2 2 5 3 2" xfId="31056"/>
    <cellStyle name="Comma 16 2 2 5 4" xfId="29887"/>
    <cellStyle name="Comma 16 2 2 6" xfId="24514"/>
    <cellStyle name="Comma 16 2 2 6 2" xfId="27601"/>
    <cellStyle name="Comma 16 2 2 6 2 2" xfId="31296"/>
    <cellStyle name="Comma 16 2 2 6 3" xfId="30484"/>
    <cellStyle name="Comma 16 2 2 7" xfId="26062"/>
    <cellStyle name="Comma 16 2 2 7 2" xfId="30892"/>
    <cellStyle name="Comma 16 2 2 8" xfId="29698"/>
    <cellStyle name="Comma 16 2 3" xfId="22755"/>
    <cellStyle name="Comma 16 2 3 2" xfId="22975"/>
    <cellStyle name="Comma 16 2 3 2 2" xfId="23150"/>
    <cellStyle name="Comma 16 2 3 2 2 2" xfId="25049"/>
    <cellStyle name="Comma 16 2 3 2 2 2 2" xfId="28136"/>
    <cellStyle name="Comma 16 2 3 2 2 2 2 2" xfId="31465"/>
    <cellStyle name="Comma 16 2 3 2 2 2 3" xfId="30653"/>
    <cellStyle name="Comma 16 2 3 2 2 3" xfId="26597"/>
    <cellStyle name="Comma 16 2 3 2 2 3 2" xfId="31061"/>
    <cellStyle name="Comma 16 2 3 2 2 4" xfId="29892"/>
    <cellStyle name="Comma 16 2 3 2 3" xfId="24909"/>
    <cellStyle name="Comma 16 2 3 2 3 2" xfId="27996"/>
    <cellStyle name="Comma 16 2 3 2 3 2 2" xfId="31430"/>
    <cellStyle name="Comma 16 2 3 2 3 3" xfId="30618"/>
    <cellStyle name="Comma 16 2 3 2 4" xfId="26457"/>
    <cellStyle name="Comma 16 2 3 2 4 2" xfId="31026"/>
    <cellStyle name="Comma 16 2 3 2 5" xfId="29839"/>
    <cellStyle name="Comma 16 2 3 3" xfId="23149"/>
    <cellStyle name="Comma 16 2 3 3 2" xfId="25048"/>
    <cellStyle name="Comma 16 2 3 3 2 2" xfId="28135"/>
    <cellStyle name="Comma 16 2 3 3 2 2 2" xfId="31464"/>
    <cellStyle name="Comma 16 2 3 3 2 3" xfId="30652"/>
    <cellStyle name="Comma 16 2 3 3 3" xfId="26596"/>
    <cellStyle name="Comma 16 2 3 3 3 2" xfId="31060"/>
    <cellStyle name="Comma 16 2 3 3 4" xfId="29891"/>
    <cellStyle name="Comma 16 2 3 4" xfId="24693"/>
    <cellStyle name="Comma 16 2 3 4 2" xfId="27780"/>
    <cellStyle name="Comma 16 2 3 4 2 2" xfId="31358"/>
    <cellStyle name="Comma 16 2 3 4 3" xfId="30546"/>
    <cellStyle name="Comma 16 2 3 5" xfId="26241"/>
    <cellStyle name="Comma 16 2 3 5 2" xfId="30954"/>
    <cellStyle name="Comma 16 2 3 6" xfId="29764"/>
    <cellStyle name="Comma 16 2 4" xfId="22867"/>
    <cellStyle name="Comma 16 2 4 2" xfId="23151"/>
    <cellStyle name="Comma 16 2 4 2 2" xfId="25050"/>
    <cellStyle name="Comma 16 2 4 2 2 2" xfId="28137"/>
    <cellStyle name="Comma 16 2 4 2 2 2 2" xfId="31466"/>
    <cellStyle name="Comma 16 2 4 2 2 3" xfId="30654"/>
    <cellStyle name="Comma 16 2 4 2 3" xfId="26598"/>
    <cellStyle name="Comma 16 2 4 2 3 2" xfId="31062"/>
    <cellStyle name="Comma 16 2 4 2 4" xfId="29893"/>
    <cellStyle name="Comma 16 2 4 3" xfId="24801"/>
    <cellStyle name="Comma 16 2 4 3 2" xfId="27888"/>
    <cellStyle name="Comma 16 2 4 3 2 2" xfId="31394"/>
    <cellStyle name="Comma 16 2 4 3 3" xfId="30582"/>
    <cellStyle name="Comma 16 2 4 4" xfId="26349"/>
    <cellStyle name="Comma 16 2 4 4 2" xfId="30990"/>
    <cellStyle name="Comma 16 2 4 5" xfId="29803"/>
    <cellStyle name="Comma 16 2 5" xfId="22647"/>
    <cellStyle name="Comma 16 2 5 2" xfId="24585"/>
    <cellStyle name="Comma 16 2 5 2 2" xfId="27672"/>
    <cellStyle name="Comma 16 2 5 2 2 2" xfId="31322"/>
    <cellStyle name="Comma 16 2 5 2 3" xfId="30510"/>
    <cellStyle name="Comma 16 2 5 3" xfId="26133"/>
    <cellStyle name="Comma 16 2 5 3 2" xfId="30918"/>
    <cellStyle name="Comma 16 2 5 4" xfId="29728"/>
    <cellStyle name="Comma 16 2 6" xfId="23144"/>
    <cellStyle name="Comma 16 2 6 2" xfId="25043"/>
    <cellStyle name="Comma 16 2 6 2 2" xfId="28130"/>
    <cellStyle name="Comma 16 2 6 2 2 2" xfId="31459"/>
    <cellStyle name="Comma 16 2 6 2 3" xfId="30647"/>
    <cellStyle name="Comma 16 2 6 3" xfId="26591"/>
    <cellStyle name="Comma 16 2 6 3 2" xfId="31055"/>
    <cellStyle name="Comma 16 2 6 4" xfId="29886"/>
    <cellStyle name="Comma 16 2 7" xfId="24460"/>
    <cellStyle name="Comma 16 2 7 2" xfId="27547"/>
    <cellStyle name="Comma 16 2 7 2 2" xfId="31278"/>
    <cellStyle name="Comma 16 2 7 3" xfId="30466"/>
    <cellStyle name="Comma 16 2 8" xfId="26008"/>
    <cellStyle name="Comma 16 2 8 2" xfId="30874"/>
    <cellStyle name="Comma 16 2 9" xfId="22514"/>
    <cellStyle name="Comma 16 3" xfId="22541"/>
    <cellStyle name="Comma 16 3 2" xfId="22782"/>
    <cellStyle name="Comma 16 3 2 2" xfId="23002"/>
    <cellStyle name="Comma 16 3 2 2 2" xfId="23154"/>
    <cellStyle name="Comma 16 3 2 2 2 2" xfId="25053"/>
    <cellStyle name="Comma 16 3 2 2 2 2 2" xfId="28140"/>
    <cellStyle name="Comma 16 3 2 2 2 2 2 2" xfId="31469"/>
    <cellStyle name="Comma 16 3 2 2 2 2 3" xfId="30657"/>
    <cellStyle name="Comma 16 3 2 2 2 3" xfId="26601"/>
    <cellStyle name="Comma 16 3 2 2 2 3 2" xfId="31065"/>
    <cellStyle name="Comma 16 3 2 2 2 4" xfId="29896"/>
    <cellStyle name="Comma 16 3 2 2 3" xfId="24936"/>
    <cellStyle name="Comma 16 3 2 2 3 2" xfId="28023"/>
    <cellStyle name="Comma 16 3 2 2 3 2 2" xfId="31439"/>
    <cellStyle name="Comma 16 3 2 2 3 3" xfId="30627"/>
    <cellStyle name="Comma 16 3 2 2 4" xfId="26484"/>
    <cellStyle name="Comma 16 3 2 2 4 2" xfId="31035"/>
    <cellStyle name="Comma 16 3 2 2 5" xfId="29848"/>
    <cellStyle name="Comma 16 3 2 3" xfId="23153"/>
    <cellStyle name="Comma 16 3 2 3 2" xfId="25052"/>
    <cellStyle name="Comma 16 3 2 3 2 2" xfId="28139"/>
    <cellStyle name="Comma 16 3 2 3 2 2 2" xfId="31468"/>
    <cellStyle name="Comma 16 3 2 3 2 3" xfId="30656"/>
    <cellStyle name="Comma 16 3 2 3 3" xfId="26600"/>
    <cellStyle name="Comma 16 3 2 3 3 2" xfId="31064"/>
    <cellStyle name="Comma 16 3 2 3 4" xfId="29895"/>
    <cellStyle name="Comma 16 3 2 4" xfId="24720"/>
    <cellStyle name="Comma 16 3 2 4 2" xfId="27807"/>
    <cellStyle name="Comma 16 3 2 4 2 2" xfId="31367"/>
    <cellStyle name="Comma 16 3 2 4 3" xfId="30555"/>
    <cellStyle name="Comma 16 3 2 5" xfId="26268"/>
    <cellStyle name="Comma 16 3 2 5 2" xfId="30963"/>
    <cellStyle name="Comma 16 3 2 6" xfId="29773"/>
    <cellStyle name="Comma 16 3 3" xfId="22894"/>
    <cellStyle name="Comma 16 3 3 2" xfId="23155"/>
    <cellStyle name="Comma 16 3 3 2 2" xfId="25054"/>
    <cellStyle name="Comma 16 3 3 2 2 2" xfId="28141"/>
    <cellStyle name="Comma 16 3 3 2 2 2 2" xfId="31470"/>
    <cellStyle name="Comma 16 3 3 2 2 3" xfId="30658"/>
    <cellStyle name="Comma 16 3 3 2 3" xfId="26602"/>
    <cellStyle name="Comma 16 3 3 2 3 2" xfId="31066"/>
    <cellStyle name="Comma 16 3 3 2 4" xfId="29897"/>
    <cellStyle name="Comma 16 3 3 3" xfId="24828"/>
    <cellStyle name="Comma 16 3 3 3 2" xfId="27915"/>
    <cellStyle name="Comma 16 3 3 3 2 2" xfId="31403"/>
    <cellStyle name="Comma 16 3 3 3 3" xfId="30591"/>
    <cellStyle name="Comma 16 3 3 4" xfId="26376"/>
    <cellStyle name="Comma 16 3 3 4 2" xfId="30999"/>
    <cellStyle name="Comma 16 3 3 5" xfId="29812"/>
    <cellStyle name="Comma 16 3 4" xfId="22674"/>
    <cellStyle name="Comma 16 3 4 2" xfId="24612"/>
    <cellStyle name="Comma 16 3 4 2 2" xfId="27699"/>
    <cellStyle name="Comma 16 3 4 2 2 2" xfId="31331"/>
    <cellStyle name="Comma 16 3 4 2 3" xfId="30519"/>
    <cellStyle name="Comma 16 3 4 3" xfId="26160"/>
    <cellStyle name="Comma 16 3 4 3 2" xfId="30927"/>
    <cellStyle name="Comma 16 3 4 4" xfId="29737"/>
    <cellStyle name="Comma 16 3 5" xfId="23152"/>
    <cellStyle name="Comma 16 3 5 2" xfId="25051"/>
    <cellStyle name="Comma 16 3 5 2 2" xfId="28138"/>
    <cellStyle name="Comma 16 3 5 2 2 2" xfId="31467"/>
    <cellStyle name="Comma 16 3 5 2 3" xfId="30655"/>
    <cellStyle name="Comma 16 3 5 3" xfId="26599"/>
    <cellStyle name="Comma 16 3 5 3 2" xfId="31063"/>
    <cellStyle name="Comma 16 3 5 4" xfId="29894"/>
    <cellStyle name="Comma 16 3 6" xfId="24487"/>
    <cellStyle name="Comma 16 3 6 2" xfId="27574"/>
    <cellStyle name="Comma 16 3 6 2 2" xfId="31287"/>
    <cellStyle name="Comma 16 3 6 3" xfId="30475"/>
    <cellStyle name="Comma 16 3 7" xfId="26035"/>
    <cellStyle name="Comma 16 3 7 2" xfId="30883"/>
    <cellStyle name="Comma 16 3 8" xfId="29689"/>
    <cellStyle name="Comma 16 4" xfId="22728"/>
    <cellStyle name="Comma 16 4 2" xfId="22948"/>
    <cellStyle name="Comma 16 4 2 2" xfId="23157"/>
    <cellStyle name="Comma 16 4 2 2 2" xfId="25056"/>
    <cellStyle name="Comma 16 4 2 2 2 2" xfId="28143"/>
    <cellStyle name="Comma 16 4 2 2 2 2 2" xfId="31472"/>
    <cellStyle name="Comma 16 4 2 2 2 3" xfId="30660"/>
    <cellStyle name="Comma 16 4 2 2 3" xfId="26604"/>
    <cellStyle name="Comma 16 4 2 2 3 2" xfId="31068"/>
    <cellStyle name="Comma 16 4 2 2 4" xfId="29899"/>
    <cellStyle name="Comma 16 4 2 3" xfId="24882"/>
    <cellStyle name="Comma 16 4 2 3 2" xfId="27969"/>
    <cellStyle name="Comma 16 4 2 3 2 2" xfId="31421"/>
    <cellStyle name="Comma 16 4 2 3 3" xfId="30609"/>
    <cellStyle name="Comma 16 4 2 4" xfId="26430"/>
    <cellStyle name="Comma 16 4 2 4 2" xfId="31017"/>
    <cellStyle name="Comma 16 4 2 5" xfId="29830"/>
    <cellStyle name="Comma 16 4 3" xfId="23156"/>
    <cellStyle name="Comma 16 4 3 2" xfId="25055"/>
    <cellStyle name="Comma 16 4 3 2 2" xfId="28142"/>
    <cellStyle name="Comma 16 4 3 2 2 2" xfId="31471"/>
    <cellStyle name="Comma 16 4 3 2 3" xfId="30659"/>
    <cellStyle name="Comma 16 4 3 3" xfId="26603"/>
    <cellStyle name="Comma 16 4 3 3 2" xfId="31067"/>
    <cellStyle name="Comma 16 4 3 4" xfId="29898"/>
    <cellStyle name="Comma 16 4 4" xfId="24666"/>
    <cellStyle name="Comma 16 4 4 2" xfId="27753"/>
    <cellStyle name="Comma 16 4 4 2 2" xfId="31349"/>
    <cellStyle name="Comma 16 4 4 3" xfId="30537"/>
    <cellStyle name="Comma 16 4 5" xfId="26214"/>
    <cellStyle name="Comma 16 4 5 2" xfId="30945"/>
    <cellStyle name="Comma 16 4 6" xfId="29755"/>
    <cellStyle name="Comma 16 5" xfId="22840"/>
    <cellStyle name="Comma 16 5 2" xfId="23158"/>
    <cellStyle name="Comma 16 5 2 2" xfId="25057"/>
    <cellStyle name="Comma 16 5 2 2 2" xfId="28144"/>
    <cellStyle name="Comma 16 5 2 2 2 2" xfId="31473"/>
    <cellStyle name="Comma 16 5 2 2 3" xfId="30661"/>
    <cellStyle name="Comma 16 5 2 3" xfId="26605"/>
    <cellStyle name="Comma 16 5 2 3 2" xfId="31069"/>
    <cellStyle name="Comma 16 5 2 4" xfId="29900"/>
    <cellStyle name="Comma 16 5 3" xfId="24774"/>
    <cellStyle name="Comma 16 5 3 2" xfId="27861"/>
    <cellStyle name="Comma 16 5 3 2 2" xfId="31385"/>
    <cellStyle name="Comma 16 5 3 3" xfId="30573"/>
    <cellStyle name="Comma 16 5 4" xfId="26322"/>
    <cellStyle name="Comma 16 5 4 2" xfId="30981"/>
    <cellStyle name="Comma 16 5 5" xfId="29794"/>
    <cellStyle name="Comma 16 6" xfId="22620"/>
    <cellStyle name="Comma 16 6 2" xfId="24558"/>
    <cellStyle name="Comma 16 6 2 2" xfId="27645"/>
    <cellStyle name="Comma 16 6 2 2 2" xfId="31313"/>
    <cellStyle name="Comma 16 6 2 3" xfId="30501"/>
    <cellStyle name="Comma 16 6 3" xfId="26106"/>
    <cellStyle name="Comma 16 6 3 2" xfId="30909"/>
    <cellStyle name="Comma 16 6 4" xfId="29719"/>
    <cellStyle name="Comma 16 7" xfId="22487"/>
    <cellStyle name="Comma 16 7 2" xfId="24433"/>
    <cellStyle name="Comma 16 7 2 2" xfId="27520"/>
    <cellStyle name="Comma 16 7 2 2 2" xfId="31269"/>
    <cellStyle name="Comma 16 7 2 3" xfId="30457"/>
    <cellStyle name="Comma 16 7 3" xfId="25981"/>
    <cellStyle name="Comma 16 7 3 2" xfId="30865"/>
    <cellStyle name="Comma 16 7 4" xfId="29671"/>
    <cellStyle name="Comma 16 8" xfId="4757"/>
    <cellStyle name="Comma 16 9" xfId="28802"/>
    <cellStyle name="Comma 17" xfId="280"/>
    <cellStyle name="Comma 17 2" xfId="1161"/>
    <cellStyle name="Comma 17 2 2" xfId="24135"/>
    <cellStyle name="Comma 17 2 3" xfId="30408"/>
    <cellStyle name="Comma 17 3" xfId="23104"/>
    <cellStyle name="Comma 17 3 2" xfId="29868"/>
    <cellStyle name="Comma 17 4" xfId="5596"/>
    <cellStyle name="Comma 17 5" xfId="29407"/>
    <cellStyle name="Comma 18" xfId="281"/>
    <cellStyle name="Comma 18 2" xfId="1162"/>
    <cellStyle name="Comma 18 2 2" xfId="24136"/>
    <cellStyle name="Comma 18 2 2 2" xfId="30409"/>
    <cellStyle name="Comma 18 2 3" xfId="6585"/>
    <cellStyle name="Comma 18 2 4" xfId="29554"/>
    <cellStyle name="Comma 18 3" xfId="23126"/>
    <cellStyle name="Comma 18 3 2" xfId="29880"/>
    <cellStyle name="Comma 18 4" xfId="5597"/>
    <cellStyle name="Comma 18 5" xfId="29408"/>
    <cellStyle name="Comma 19" xfId="282"/>
    <cellStyle name="Comma 19 2" xfId="1163"/>
    <cellStyle name="Comma 19 2 2" xfId="23128"/>
    <cellStyle name="Comma 19 2 3" xfId="29882"/>
    <cellStyle name="Comma 19 3" xfId="6586"/>
    <cellStyle name="Comma 19 4" xfId="29555"/>
    <cellStyle name="Comma 2" xfId="18"/>
    <cellStyle name="Comma 2 10" xfId="4078"/>
    <cellStyle name="Comma 2 10 2" xfId="22756"/>
    <cellStyle name="Comma 2 10 2 2" xfId="22976"/>
    <cellStyle name="Comma 2 10 2 2 2" xfId="23161"/>
    <cellStyle name="Comma 2 10 2 2 2 2" xfId="25060"/>
    <cellStyle name="Comma 2 10 2 2 2 2 2" xfId="28147"/>
    <cellStyle name="Comma 2 10 2 2 2 2 2 2" xfId="31476"/>
    <cellStyle name="Comma 2 10 2 2 2 2 3" xfId="30664"/>
    <cellStyle name="Comma 2 10 2 2 2 3" xfId="26608"/>
    <cellStyle name="Comma 2 10 2 2 2 3 2" xfId="31072"/>
    <cellStyle name="Comma 2 10 2 2 2 4" xfId="29903"/>
    <cellStyle name="Comma 2 10 2 2 3" xfId="24910"/>
    <cellStyle name="Comma 2 10 2 2 3 2" xfId="27997"/>
    <cellStyle name="Comma 2 10 2 2 3 2 2" xfId="31431"/>
    <cellStyle name="Comma 2 10 2 2 3 3" xfId="30619"/>
    <cellStyle name="Comma 2 10 2 2 4" xfId="26458"/>
    <cellStyle name="Comma 2 10 2 2 4 2" xfId="31027"/>
    <cellStyle name="Comma 2 10 2 2 5" xfId="29840"/>
    <cellStyle name="Comma 2 10 2 3" xfId="23160"/>
    <cellStyle name="Comma 2 10 2 3 2" xfId="25059"/>
    <cellStyle name="Comma 2 10 2 3 2 2" xfId="28146"/>
    <cellStyle name="Comma 2 10 2 3 2 2 2" xfId="31475"/>
    <cellStyle name="Comma 2 10 2 3 2 3" xfId="30663"/>
    <cellStyle name="Comma 2 10 2 3 3" xfId="26607"/>
    <cellStyle name="Comma 2 10 2 3 3 2" xfId="31071"/>
    <cellStyle name="Comma 2 10 2 3 4" xfId="29902"/>
    <cellStyle name="Comma 2 10 2 4" xfId="24694"/>
    <cellStyle name="Comma 2 10 2 4 2" xfId="27781"/>
    <cellStyle name="Comma 2 10 2 4 2 2" xfId="31359"/>
    <cellStyle name="Comma 2 10 2 4 3" xfId="30547"/>
    <cellStyle name="Comma 2 10 2 5" xfId="26242"/>
    <cellStyle name="Comma 2 10 2 5 2" xfId="30955"/>
    <cellStyle name="Comma 2 10 2 6" xfId="29765"/>
    <cellStyle name="Comma 2 10 3" xfId="22868"/>
    <cellStyle name="Comma 2 10 3 2" xfId="23162"/>
    <cellStyle name="Comma 2 10 3 2 2" xfId="25061"/>
    <cellStyle name="Comma 2 10 3 2 2 2" xfId="28148"/>
    <cellStyle name="Comma 2 10 3 2 2 2 2" xfId="31477"/>
    <cellStyle name="Comma 2 10 3 2 2 3" xfId="30665"/>
    <cellStyle name="Comma 2 10 3 2 3" xfId="26609"/>
    <cellStyle name="Comma 2 10 3 2 3 2" xfId="31073"/>
    <cellStyle name="Comma 2 10 3 2 4" xfId="29904"/>
    <cellStyle name="Comma 2 10 3 3" xfId="24802"/>
    <cellStyle name="Comma 2 10 3 3 2" xfId="27889"/>
    <cellStyle name="Comma 2 10 3 3 2 2" xfId="31395"/>
    <cellStyle name="Comma 2 10 3 3 3" xfId="30583"/>
    <cellStyle name="Comma 2 10 3 4" xfId="26350"/>
    <cellStyle name="Comma 2 10 3 4 2" xfId="30991"/>
    <cellStyle name="Comma 2 10 3 5" xfId="29804"/>
    <cellStyle name="Comma 2 10 4" xfId="22648"/>
    <cellStyle name="Comma 2 10 4 2" xfId="24586"/>
    <cellStyle name="Comma 2 10 4 2 2" xfId="27673"/>
    <cellStyle name="Comma 2 10 4 2 2 2" xfId="31323"/>
    <cellStyle name="Comma 2 10 4 2 3" xfId="30511"/>
    <cellStyle name="Comma 2 10 4 3" xfId="26134"/>
    <cellStyle name="Comma 2 10 4 3 2" xfId="30919"/>
    <cellStyle name="Comma 2 10 4 4" xfId="29729"/>
    <cellStyle name="Comma 2 10 5" xfId="23159"/>
    <cellStyle name="Comma 2 10 5 2" xfId="25058"/>
    <cellStyle name="Comma 2 10 5 2 2" xfId="28145"/>
    <cellStyle name="Comma 2 10 5 2 2 2" xfId="31474"/>
    <cellStyle name="Comma 2 10 5 2 3" xfId="30662"/>
    <cellStyle name="Comma 2 10 5 3" xfId="26606"/>
    <cellStyle name="Comma 2 10 5 3 2" xfId="31070"/>
    <cellStyle name="Comma 2 10 5 4" xfId="29901"/>
    <cellStyle name="Comma 2 10 6" xfId="24461"/>
    <cellStyle name="Comma 2 10 6 2" xfId="27548"/>
    <cellStyle name="Comma 2 10 6 2 2" xfId="31279"/>
    <cellStyle name="Comma 2 10 6 3" xfId="30467"/>
    <cellStyle name="Comma 2 10 7" xfId="26009"/>
    <cellStyle name="Comma 2 10 7 2" xfId="30875"/>
    <cellStyle name="Comma 2 10 8" xfId="22515"/>
    <cellStyle name="Comma 2 10 9" xfId="29681"/>
    <cellStyle name="Comma 2 11" xfId="22569"/>
    <cellStyle name="Comma 2 11 2" xfId="22922"/>
    <cellStyle name="Comma 2 11 2 2" xfId="23164"/>
    <cellStyle name="Comma 2 11 2 2 2" xfId="25063"/>
    <cellStyle name="Comma 2 11 2 2 2 2" xfId="28150"/>
    <cellStyle name="Comma 2 11 2 2 2 2 2" xfId="31479"/>
    <cellStyle name="Comma 2 11 2 2 2 3" xfId="30667"/>
    <cellStyle name="Comma 2 11 2 2 3" xfId="26611"/>
    <cellStyle name="Comma 2 11 2 2 3 2" xfId="31075"/>
    <cellStyle name="Comma 2 11 2 2 4" xfId="29906"/>
    <cellStyle name="Comma 2 11 2 3" xfId="24856"/>
    <cellStyle name="Comma 2 11 2 3 2" xfId="27943"/>
    <cellStyle name="Comma 2 11 2 3 2 2" xfId="31413"/>
    <cellStyle name="Comma 2 11 2 3 3" xfId="30601"/>
    <cellStyle name="Comma 2 11 2 4" xfId="26404"/>
    <cellStyle name="Comma 2 11 2 4 2" xfId="31009"/>
    <cellStyle name="Comma 2 11 2 5" xfId="29822"/>
    <cellStyle name="Comma 2 11 3" xfId="22702"/>
    <cellStyle name="Comma 2 11 3 2" xfId="24640"/>
    <cellStyle name="Comma 2 11 3 2 2" xfId="27727"/>
    <cellStyle name="Comma 2 11 3 2 2 2" xfId="31341"/>
    <cellStyle name="Comma 2 11 3 2 3" xfId="30529"/>
    <cellStyle name="Comma 2 11 3 3" xfId="26188"/>
    <cellStyle name="Comma 2 11 3 3 2" xfId="30937"/>
    <cellStyle name="Comma 2 11 3 4" xfId="29747"/>
    <cellStyle name="Comma 2 11 4" xfId="23163"/>
    <cellStyle name="Comma 2 11 4 2" xfId="25062"/>
    <cellStyle name="Comma 2 11 4 2 2" xfId="28149"/>
    <cellStyle name="Comma 2 11 4 2 2 2" xfId="31478"/>
    <cellStyle name="Comma 2 11 4 2 3" xfId="30666"/>
    <cellStyle name="Comma 2 11 4 3" xfId="26610"/>
    <cellStyle name="Comma 2 11 4 3 2" xfId="31074"/>
    <cellStyle name="Comma 2 11 4 4" xfId="29905"/>
    <cellStyle name="Comma 2 11 5" xfId="24515"/>
    <cellStyle name="Comma 2 11 5 2" xfId="27602"/>
    <cellStyle name="Comma 2 11 5 2 2" xfId="31297"/>
    <cellStyle name="Comma 2 11 5 3" xfId="30485"/>
    <cellStyle name="Comma 2 11 6" xfId="26063"/>
    <cellStyle name="Comma 2 11 6 2" xfId="30893"/>
    <cellStyle name="Comma 2 11 7" xfId="29699"/>
    <cellStyle name="Comma 2 12" xfId="22814"/>
    <cellStyle name="Comma 2 12 2" xfId="23165"/>
    <cellStyle name="Comma 2 12 2 2" xfId="25064"/>
    <cellStyle name="Comma 2 12 2 2 2" xfId="28151"/>
    <cellStyle name="Comma 2 12 2 2 2 2" xfId="31480"/>
    <cellStyle name="Comma 2 12 2 2 3" xfId="30668"/>
    <cellStyle name="Comma 2 12 2 3" xfId="26612"/>
    <cellStyle name="Comma 2 12 2 3 2" xfId="31076"/>
    <cellStyle name="Comma 2 12 2 4" xfId="29907"/>
    <cellStyle name="Comma 2 12 3" xfId="24748"/>
    <cellStyle name="Comma 2 12 3 2" xfId="27835"/>
    <cellStyle name="Comma 2 12 3 2 2" xfId="31377"/>
    <cellStyle name="Comma 2 12 3 3" xfId="30565"/>
    <cellStyle name="Comma 2 12 4" xfId="26296"/>
    <cellStyle name="Comma 2 12 4 2" xfId="30973"/>
    <cellStyle name="Comma 2 12 5" xfId="29786"/>
    <cellStyle name="Comma 2 13" xfId="22594"/>
    <cellStyle name="Comma 2 13 2" xfId="24532"/>
    <cellStyle name="Comma 2 13 2 2" xfId="27619"/>
    <cellStyle name="Comma 2 13 2 2 2" xfId="31305"/>
    <cellStyle name="Comma 2 13 2 3" xfId="30493"/>
    <cellStyle name="Comma 2 13 3" xfId="26080"/>
    <cellStyle name="Comma 2 13 3 2" xfId="30901"/>
    <cellStyle name="Comma 2 13 4" xfId="29711"/>
    <cellStyle name="Comma 2 14" xfId="5600"/>
    <cellStyle name="Comma 2 14 2" xfId="24407"/>
    <cellStyle name="Comma 2 14 2 2" xfId="27494"/>
    <cellStyle name="Comma 2 14 2 2 2" xfId="31261"/>
    <cellStyle name="Comma 2 14 2 3" xfId="30449"/>
    <cellStyle name="Comma 2 14 3" xfId="25951"/>
    <cellStyle name="Comma 2 14 3 2" xfId="30857"/>
    <cellStyle name="Comma 2 14 4" xfId="29410"/>
    <cellStyle name="Comma 2 15" xfId="24139"/>
    <cellStyle name="Comma 2 15 2" xfId="25680"/>
    <cellStyle name="Comma 2 15 2 2" xfId="28767"/>
    <cellStyle name="Comma 2 15 2 2 2" xfId="31628"/>
    <cellStyle name="Comma 2 15 2 3" xfId="30816"/>
    <cellStyle name="Comma 2 15 3" xfId="27228"/>
    <cellStyle name="Comma 2 15 3 2" xfId="31224"/>
    <cellStyle name="Comma 2 15 4" xfId="30411"/>
    <cellStyle name="Comma 2 16" xfId="4758"/>
    <cellStyle name="Comma 2 16 2" xfId="28803"/>
    <cellStyle name="Comma 2 17" xfId="4113"/>
    <cellStyle name="Comma 2 18" xfId="28782"/>
    <cellStyle name="Comma 2 19" xfId="103"/>
    <cellStyle name="Comma 2 2" xfId="104"/>
    <cellStyle name="Comma 2 2 2" xfId="227"/>
    <cellStyle name="Comma 2 2 2 2" xfId="5644"/>
    <cellStyle name="Comma 2 2 2 2 2" xfId="29419"/>
    <cellStyle name="Comma 2 2 2 3" xfId="5605"/>
    <cellStyle name="Comma 2 2 2 4" xfId="29413"/>
    <cellStyle name="Comma 2 2 3" xfId="1165"/>
    <cellStyle name="Comma 2 2 3 2" xfId="16805"/>
    <cellStyle name="Comma 2 2 3 3" xfId="29577"/>
    <cellStyle name="Comma 2 2 4" xfId="16806"/>
    <cellStyle name="Comma 2 2 4 10" xfId="29578"/>
    <cellStyle name="Comma 2 2 4 2" xfId="22505"/>
    <cellStyle name="Comma 2 2 4 2 2" xfId="22559"/>
    <cellStyle name="Comma 2 2 4 2 2 2" xfId="22800"/>
    <cellStyle name="Comma 2 2 4 2 2 2 2" xfId="23020"/>
    <cellStyle name="Comma 2 2 4 2 2 2 2 2" xfId="23170"/>
    <cellStyle name="Comma 2 2 4 2 2 2 2 2 2" xfId="25069"/>
    <cellStyle name="Comma 2 2 4 2 2 2 2 2 2 2" xfId="28156"/>
    <cellStyle name="Comma 2 2 4 2 2 2 2 2 2 2 2" xfId="31485"/>
    <cellStyle name="Comma 2 2 4 2 2 2 2 2 2 3" xfId="30673"/>
    <cellStyle name="Comma 2 2 4 2 2 2 2 2 3" xfId="26617"/>
    <cellStyle name="Comma 2 2 4 2 2 2 2 2 3 2" xfId="31081"/>
    <cellStyle name="Comma 2 2 4 2 2 2 2 2 4" xfId="29912"/>
    <cellStyle name="Comma 2 2 4 2 2 2 2 3" xfId="24954"/>
    <cellStyle name="Comma 2 2 4 2 2 2 2 3 2" xfId="28041"/>
    <cellStyle name="Comma 2 2 4 2 2 2 2 3 2 2" xfId="31446"/>
    <cellStyle name="Comma 2 2 4 2 2 2 2 3 3" xfId="30634"/>
    <cellStyle name="Comma 2 2 4 2 2 2 2 4" xfId="26502"/>
    <cellStyle name="Comma 2 2 4 2 2 2 2 4 2" xfId="31042"/>
    <cellStyle name="Comma 2 2 4 2 2 2 2 5" xfId="29855"/>
    <cellStyle name="Comma 2 2 4 2 2 2 3" xfId="23169"/>
    <cellStyle name="Comma 2 2 4 2 2 2 3 2" xfId="25068"/>
    <cellStyle name="Comma 2 2 4 2 2 2 3 2 2" xfId="28155"/>
    <cellStyle name="Comma 2 2 4 2 2 2 3 2 2 2" xfId="31484"/>
    <cellStyle name="Comma 2 2 4 2 2 2 3 2 3" xfId="30672"/>
    <cellStyle name="Comma 2 2 4 2 2 2 3 3" xfId="26616"/>
    <cellStyle name="Comma 2 2 4 2 2 2 3 3 2" xfId="31080"/>
    <cellStyle name="Comma 2 2 4 2 2 2 3 4" xfId="29911"/>
    <cellStyle name="Comma 2 2 4 2 2 2 4" xfId="24738"/>
    <cellStyle name="Comma 2 2 4 2 2 2 4 2" xfId="27825"/>
    <cellStyle name="Comma 2 2 4 2 2 2 4 2 2" xfId="31374"/>
    <cellStyle name="Comma 2 2 4 2 2 2 4 3" xfId="30562"/>
    <cellStyle name="Comma 2 2 4 2 2 2 5" xfId="26286"/>
    <cellStyle name="Comma 2 2 4 2 2 2 5 2" xfId="30970"/>
    <cellStyle name="Comma 2 2 4 2 2 2 6" xfId="29780"/>
    <cellStyle name="Comma 2 2 4 2 2 3" xfId="22912"/>
    <cellStyle name="Comma 2 2 4 2 2 3 2" xfId="23171"/>
    <cellStyle name="Comma 2 2 4 2 2 3 2 2" xfId="25070"/>
    <cellStyle name="Comma 2 2 4 2 2 3 2 2 2" xfId="28157"/>
    <cellStyle name="Comma 2 2 4 2 2 3 2 2 2 2" xfId="31486"/>
    <cellStyle name="Comma 2 2 4 2 2 3 2 2 3" xfId="30674"/>
    <cellStyle name="Comma 2 2 4 2 2 3 2 3" xfId="26618"/>
    <cellStyle name="Comma 2 2 4 2 2 3 2 3 2" xfId="31082"/>
    <cellStyle name="Comma 2 2 4 2 2 3 2 4" xfId="29913"/>
    <cellStyle name="Comma 2 2 4 2 2 3 3" xfId="24846"/>
    <cellStyle name="Comma 2 2 4 2 2 3 3 2" xfId="27933"/>
    <cellStyle name="Comma 2 2 4 2 2 3 3 2 2" xfId="31410"/>
    <cellStyle name="Comma 2 2 4 2 2 3 3 3" xfId="30598"/>
    <cellStyle name="Comma 2 2 4 2 2 3 4" xfId="26394"/>
    <cellStyle name="Comma 2 2 4 2 2 3 4 2" xfId="31006"/>
    <cellStyle name="Comma 2 2 4 2 2 3 5" xfId="29819"/>
    <cellStyle name="Comma 2 2 4 2 2 4" xfId="22692"/>
    <cellStyle name="Comma 2 2 4 2 2 4 2" xfId="24630"/>
    <cellStyle name="Comma 2 2 4 2 2 4 2 2" xfId="27717"/>
    <cellStyle name="Comma 2 2 4 2 2 4 2 2 2" xfId="31338"/>
    <cellStyle name="Comma 2 2 4 2 2 4 2 3" xfId="30526"/>
    <cellStyle name="Comma 2 2 4 2 2 4 3" xfId="26178"/>
    <cellStyle name="Comma 2 2 4 2 2 4 3 2" xfId="30934"/>
    <cellStyle name="Comma 2 2 4 2 2 4 4" xfId="29744"/>
    <cellStyle name="Comma 2 2 4 2 2 5" xfId="23168"/>
    <cellStyle name="Comma 2 2 4 2 2 5 2" xfId="25067"/>
    <cellStyle name="Comma 2 2 4 2 2 5 2 2" xfId="28154"/>
    <cellStyle name="Comma 2 2 4 2 2 5 2 2 2" xfId="31483"/>
    <cellStyle name="Comma 2 2 4 2 2 5 2 3" xfId="30671"/>
    <cellStyle name="Comma 2 2 4 2 2 5 3" xfId="26615"/>
    <cellStyle name="Comma 2 2 4 2 2 5 3 2" xfId="31079"/>
    <cellStyle name="Comma 2 2 4 2 2 5 4" xfId="29910"/>
    <cellStyle name="Comma 2 2 4 2 2 6" xfId="24505"/>
    <cellStyle name="Comma 2 2 4 2 2 6 2" xfId="27592"/>
    <cellStyle name="Comma 2 2 4 2 2 6 2 2" xfId="31294"/>
    <cellStyle name="Comma 2 2 4 2 2 6 3" xfId="30482"/>
    <cellStyle name="Comma 2 2 4 2 2 7" xfId="26053"/>
    <cellStyle name="Comma 2 2 4 2 2 7 2" xfId="30890"/>
    <cellStyle name="Comma 2 2 4 2 2 8" xfId="29696"/>
    <cellStyle name="Comma 2 2 4 2 3" xfId="22746"/>
    <cellStyle name="Comma 2 2 4 2 3 2" xfId="22966"/>
    <cellStyle name="Comma 2 2 4 2 3 2 2" xfId="23173"/>
    <cellStyle name="Comma 2 2 4 2 3 2 2 2" xfId="25072"/>
    <cellStyle name="Comma 2 2 4 2 3 2 2 2 2" xfId="28159"/>
    <cellStyle name="Comma 2 2 4 2 3 2 2 2 2 2" xfId="31488"/>
    <cellStyle name="Comma 2 2 4 2 3 2 2 2 3" xfId="30676"/>
    <cellStyle name="Comma 2 2 4 2 3 2 2 3" xfId="26620"/>
    <cellStyle name="Comma 2 2 4 2 3 2 2 3 2" xfId="31084"/>
    <cellStyle name="Comma 2 2 4 2 3 2 2 4" xfId="29915"/>
    <cellStyle name="Comma 2 2 4 2 3 2 3" xfId="24900"/>
    <cellStyle name="Comma 2 2 4 2 3 2 3 2" xfId="27987"/>
    <cellStyle name="Comma 2 2 4 2 3 2 3 2 2" xfId="31428"/>
    <cellStyle name="Comma 2 2 4 2 3 2 3 3" xfId="30616"/>
    <cellStyle name="Comma 2 2 4 2 3 2 4" xfId="26448"/>
    <cellStyle name="Comma 2 2 4 2 3 2 4 2" xfId="31024"/>
    <cellStyle name="Comma 2 2 4 2 3 2 5" xfId="29837"/>
    <cellStyle name="Comma 2 2 4 2 3 3" xfId="23172"/>
    <cellStyle name="Comma 2 2 4 2 3 3 2" xfId="25071"/>
    <cellStyle name="Comma 2 2 4 2 3 3 2 2" xfId="28158"/>
    <cellStyle name="Comma 2 2 4 2 3 3 2 2 2" xfId="31487"/>
    <cellStyle name="Comma 2 2 4 2 3 3 2 3" xfId="30675"/>
    <cellStyle name="Comma 2 2 4 2 3 3 3" xfId="26619"/>
    <cellStyle name="Comma 2 2 4 2 3 3 3 2" xfId="31083"/>
    <cellStyle name="Comma 2 2 4 2 3 3 4" xfId="29914"/>
    <cellStyle name="Comma 2 2 4 2 3 4" xfId="24684"/>
    <cellStyle name="Comma 2 2 4 2 3 4 2" xfId="27771"/>
    <cellStyle name="Comma 2 2 4 2 3 4 2 2" xfId="31356"/>
    <cellStyle name="Comma 2 2 4 2 3 4 3" xfId="30544"/>
    <cellStyle name="Comma 2 2 4 2 3 5" xfId="26232"/>
    <cellStyle name="Comma 2 2 4 2 3 5 2" xfId="30952"/>
    <cellStyle name="Comma 2 2 4 2 3 6" xfId="29762"/>
    <cellStyle name="Comma 2 2 4 2 4" xfId="22858"/>
    <cellStyle name="Comma 2 2 4 2 4 2" xfId="23174"/>
    <cellStyle name="Comma 2 2 4 2 4 2 2" xfId="25073"/>
    <cellStyle name="Comma 2 2 4 2 4 2 2 2" xfId="28160"/>
    <cellStyle name="Comma 2 2 4 2 4 2 2 2 2" xfId="31489"/>
    <cellStyle name="Comma 2 2 4 2 4 2 2 3" xfId="30677"/>
    <cellStyle name="Comma 2 2 4 2 4 2 3" xfId="26621"/>
    <cellStyle name="Comma 2 2 4 2 4 2 3 2" xfId="31085"/>
    <cellStyle name="Comma 2 2 4 2 4 2 4" xfId="29916"/>
    <cellStyle name="Comma 2 2 4 2 4 3" xfId="24792"/>
    <cellStyle name="Comma 2 2 4 2 4 3 2" xfId="27879"/>
    <cellStyle name="Comma 2 2 4 2 4 3 2 2" xfId="31392"/>
    <cellStyle name="Comma 2 2 4 2 4 3 3" xfId="30580"/>
    <cellStyle name="Comma 2 2 4 2 4 4" xfId="26340"/>
    <cellStyle name="Comma 2 2 4 2 4 4 2" xfId="30988"/>
    <cellStyle name="Comma 2 2 4 2 4 5" xfId="29801"/>
    <cellStyle name="Comma 2 2 4 2 5" xfId="22638"/>
    <cellStyle name="Comma 2 2 4 2 5 2" xfId="24576"/>
    <cellStyle name="Comma 2 2 4 2 5 2 2" xfId="27663"/>
    <cellStyle name="Comma 2 2 4 2 5 2 2 2" xfId="31320"/>
    <cellStyle name="Comma 2 2 4 2 5 2 3" xfId="30508"/>
    <cellStyle name="Comma 2 2 4 2 5 3" xfId="26124"/>
    <cellStyle name="Comma 2 2 4 2 5 3 2" xfId="30916"/>
    <cellStyle name="Comma 2 2 4 2 5 4" xfId="29726"/>
    <cellStyle name="Comma 2 2 4 2 6" xfId="23167"/>
    <cellStyle name="Comma 2 2 4 2 6 2" xfId="25066"/>
    <cellStyle name="Comma 2 2 4 2 6 2 2" xfId="28153"/>
    <cellStyle name="Comma 2 2 4 2 6 2 2 2" xfId="31482"/>
    <cellStyle name="Comma 2 2 4 2 6 2 3" xfId="30670"/>
    <cellStyle name="Comma 2 2 4 2 6 3" xfId="26614"/>
    <cellStyle name="Comma 2 2 4 2 6 3 2" xfId="31078"/>
    <cellStyle name="Comma 2 2 4 2 6 4" xfId="29909"/>
    <cellStyle name="Comma 2 2 4 2 7" xfId="24451"/>
    <cellStyle name="Comma 2 2 4 2 7 2" xfId="27538"/>
    <cellStyle name="Comma 2 2 4 2 7 2 2" xfId="31276"/>
    <cellStyle name="Comma 2 2 4 2 7 3" xfId="30464"/>
    <cellStyle name="Comma 2 2 4 2 8" xfId="25999"/>
    <cellStyle name="Comma 2 2 4 2 8 2" xfId="30872"/>
    <cellStyle name="Comma 2 2 4 2 9" xfId="29678"/>
    <cellStyle name="Comma 2 2 4 3" xfId="22532"/>
    <cellStyle name="Comma 2 2 4 3 2" xfId="22773"/>
    <cellStyle name="Comma 2 2 4 3 2 2" xfId="22993"/>
    <cellStyle name="Comma 2 2 4 3 2 2 2" xfId="23177"/>
    <cellStyle name="Comma 2 2 4 3 2 2 2 2" xfId="25076"/>
    <cellStyle name="Comma 2 2 4 3 2 2 2 2 2" xfId="28163"/>
    <cellStyle name="Comma 2 2 4 3 2 2 2 2 2 2" xfId="31492"/>
    <cellStyle name="Comma 2 2 4 3 2 2 2 2 3" xfId="30680"/>
    <cellStyle name="Comma 2 2 4 3 2 2 2 3" xfId="26624"/>
    <cellStyle name="Comma 2 2 4 3 2 2 2 3 2" xfId="31088"/>
    <cellStyle name="Comma 2 2 4 3 2 2 2 4" xfId="29919"/>
    <cellStyle name="Comma 2 2 4 3 2 2 3" xfId="24927"/>
    <cellStyle name="Comma 2 2 4 3 2 2 3 2" xfId="28014"/>
    <cellStyle name="Comma 2 2 4 3 2 2 3 2 2" xfId="31437"/>
    <cellStyle name="Comma 2 2 4 3 2 2 3 3" xfId="30625"/>
    <cellStyle name="Comma 2 2 4 3 2 2 4" xfId="26475"/>
    <cellStyle name="Comma 2 2 4 3 2 2 4 2" xfId="31033"/>
    <cellStyle name="Comma 2 2 4 3 2 2 5" xfId="29846"/>
    <cellStyle name="Comma 2 2 4 3 2 3" xfId="23176"/>
    <cellStyle name="Comma 2 2 4 3 2 3 2" xfId="25075"/>
    <cellStyle name="Comma 2 2 4 3 2 3 2 2" xfId="28162"/>
    <cellStyle name="Comma 2 2 4 3 2 3 2 2 2" xfId="31491"/>
    <cellStyle name="Comma 2 2 4 3 2 3 2 3" xfId="30679"/>
    <cellStyle name="Comma 2 2 4 3 2 3 3" xfId="26623"/>
    <cellStyle name="Comma 2 2 4 3 2 3 3 2" xfId="31087"/>
    <cellStyle name="Comma 2 2 4 3 2 3 4" xfId="29918"/>
    <cellStyle name="Comma 2 2 4 3 2 4" xfId="24711"/>
    <cellStyle name="Comma 2 2 4 3 2 4 2" xfId="27798"/>
    <cellStyle name="Comma 2 2 4 3 2 4 2 2" xfId="31365"/>
    <cellStyle name="Comma 2 2 4 3 2 4 3" xfId="30553"/>
    <cellStyle name="Comma 2 2 4 3 2 5" xfId="26259"/>
    <cellStyle name="Comma 2 2 4 3 2 5 2" xfId="30961"/>
    <cellStyle name="Comma 2 2 4 3 2 6" xfId="29771"/>
    <cellStyle name="Comma 2 2 4 3 3" xfId="22885"/>
    <cellStyle name="Comma 2 2 4 3 3 2" xfId="23178"/>
    <cellStyle name="Comma 2 2 4 3 3 2 2" xfId="25077"/>
    <cellStyle name="Comma 2 2 4 3 3 2 2 2" xfId="28164"/>
    <cellStyle name="Comma 2 2 4 3 3 2 2 2 2" xfId="31493"/>
    <cellStyle name="Comma 2 2 4 3 3 2 2 3" xfId="30681"/>
    <cellStyle name="Comma 2 2 4 3 3 2 3" xfId="26625"/>
    <cellStyle name="Comma 2 2 4 3 3 2 3 2" xfId="31089"/>
    <cellStyle name="Comma 2 2 4 3 3 2 4" xfId="29920"/>
    <cellStyle name="Comma 2 2 4 3 3 3" xfId="24819"/>
    <cellStyle name="Comma 2 2 4 3 3 3 2" xfId="27906"/>
    <cellStyle name="Comma 2 2 4 3 3 3 2 2" xfId="31401"/>
    <cellStyle name="Comma 2 2 4 3 3 3 3" xfId="30589"/>
    <cellStyle name="Comma 2 2 4 3 3 4" xfId="26367"/>
    <cellStyle name="Comma 2 2 4 3 3 4 2" xfId="30997"/>
    <cellStyle name="Comma 2 2 4 3 3 5" xfId="29810"/>
    <cellStyle name="Comma 2 2 4 3 4" xfId="22665"/>
    <cellStyle name="Comma 2 2 4 3 4 2" xfId="24603"/>
    <cellStyle name="Comma 2 2 4 3 4 2 2" xfId="27690"/>
    <cellStyle name="Comma 2 2 4 3 4 2 2 2" xfId="31329"/>
    <cellStyle name="Comma 2 2 4 3 4 2 3" xfId="30517"/>
    <cellStyle name="Comma 2 2 4 3 4 3" xfId="26151"/>
    <cellStyle name="Comma 2 2 4 3 4 3 2" xfId="30925"/>
    <cellStyle name="Comma 2 2 4 3 4 4" xfId="29735"/>
    <cellStyle name="Comma 2 2 4 3 5" xfId="23175"/>
    <cellStyle name="Comma 2 2 4 3 5 2" xfId="25074"/>
    <cellStyle name="Comma 2 2 4 3 5 2 2" xfId="28161"/>
    <cellStyle name="Comma 2 2 4 3 5 2 2 2" xfId="31490"/>
    <cellStyle name="Comma 2 2 4 3 5 2 3" xfId="30678"/>
    <cellStyle name="Comma 2 2 4 3 5 3" xfId="26622"/>
    <cellStyle name="Comma 2 2 4 3 5 3 2" xfId="31086"/>
    <cellStyle name="Comma 2 2 4 3 5 4" xfId="29917"/>
    <cellStyle name="Comma 2 2 4 3 6" xfId="24478"/>
    <cellStyle name="Comma 2 2 4 3 6 2" xfId="27565"/>
    <cellStyle name="Comma 2 2 4 3 6 2 2" xfId="31285"/>
    <cellStyle name="Comma 2 2 4 3 6 3" xfId="30473"/>
    <cellStyle name="Comma 2 2 4 3 7" xfId="26026"/>
    <cellStyle name="Comma 2 2 4 3 7 2" xfId="30881"/>
    <cellStyle name="Comma 2 2 4 3 8" xfId="29687"/>
    <cellStyle name="Comma 2 2 4 4" xfId="22719"/>
    <cellStyle name="Comma 2 2 4 4 2" xfId="22939"/>
    <cellStyle name="Comma 2 2 4 4 2 2" xfId="23180"/>
    <cellStyle name="Comma 2 2 4 4 2 2 2" xfId="25079"/>
    <cellStyle name="Comma 2 2 4 4 2 2 2 2" xfId="28166"/>
    <cellStyle name="Comma 2 2 4 4 2 2 2 2 2" xfId="31495"/>
    <cellStyle name="Comma 2 2 4 4 2 2 2 3" xfId="30683"/>
    <cellStyle name="Comma 2 2 4 4 2 2 3" xfId="26627"/>
    <cellStyle name="Comma 2 2 4 4 2 2 3 2" xfId="31091"/>
    <cellStyle name="Comma 2 2 4 4 2 2 4" xfId="29922"/>
    <cellStyle name="Comma 2 2 4 4 2 3" xfId="24873"/>
    <cellStyle name="Comma 2 2 4 4 2 3 2" xfId="27960"/>
    <cellStyle name="Comma 2 2 4 4 2 3 2 2" xfId="31419"/>
    <cellStyle name="Comma 2 2 4 4 2 3 3" xfId="30607"/>
    <cellStyle name="Comma 2 2 4 4 2 4" xfId="26421"/>
    <cellStyle name="Comma 2 2 4 4 2 4 2" xfId="31015"/>
    <cellStyle name="Comma 2 2 4 4 2 5" xfId="29828"/>
    <cellStyle name="Comma 2 2 4 4 3" xfId="23179"/>
    <cellStyle name="Comma 2 2 4 4 3 2" xfId="25078"/>
    <cellStyle name="Comma 2 2 4 4 3 2 2" xfId="28165"/>
    <cellStyle name="Comma 2 2 4 4 3 2 2 2" xfId="31494"/>
    <cellStyle name="Comma 2 2 4 4 3 2 3" xfId="30682"/>
    <cellStyle name="Comma 2 2 4 4 3 3" xfId="26626"/>
    <cellStyle name="Comma 2 2 4 4 3 3 2" xfId="31090"/>
    <cellStyle name="Comma 2 2 4 4 3 4" xfId="29921"/>
    <cellStyle name="Comma 2 2 4 4 4" xfId="24657"/>
    <cellStyle name="Comma 2 2 4 4 4 2" xfId="27744"/>
    <cellStyle name="Comma 2 2 4 4 4 2 2" xfId="31347"/>
    <cellStyle name="Comma 2 2 4 4 4 3" xfId="30535"/>
    <cellStyle name="Comma 2 2 4 4 5" xfId="26205"/>
    <cellStyle name="Comma 2 2 4 4 5 2" xfId="30943"/>
    <cellStyle name="Comma 2 2 4 4 6" xfId="29753"/>
    <cellStyle name="Comma 2 2 4 5" xfId="22831"/>
    <cellStyle name="Comma 2 2 4 5 2" xfId="23181"/>
    <cellStyle name="Comma 2 2 4 5 2 2" xfId="25080"/>
    <cellStyle name="Comma 2 2 4 5 2 2 2" xfId="28167"/>
    <cellStyle name="Comma 2 2 4 5 2 2 2 2" xfId="31496"/>
    <cellStyle name="Comma 2 2 4 5 2 2 3" xfId="30684"/>
    <cellStyle name="Comma 2 2 4 5 2 3" xfId="26628"/>
    <cellStyle name="Comma 2 2 4 5 2 3 2" xfId="31092"/>
    <cellStyle name="Comma 2 2 4 5 2 4" xfId="29923"/>
    <cellStyle name="Comma 2 2 4 5 3" xfId="24765"/>
    <cellStyle name="Comma 2 2 4 5 3 2" xfId="27852"/>
    <cellStyle name="Comma 2 2 4 5 3 2 2" xfId="31383"/>
    <cellStyle name="Comma 2 2 4 5 3 3" xfId="30571"/>
    <cellStyle name="Comma 2 2 4 5 4" xfId="26313"/>
    <cellStyle name="Comma 2 2 4 5 4 2" xfId="30979"/>
    <cellStyle name="Comma 2 2 4 5 5" xfId="29792"/>
    <cellStyle name="Comma 2 2 4 6" xfId="22611"/>
    <cellStyle name="Comma 2 2 4 6 2" xfId="24549"/>
    <cellStyle name="Comma 2 2 4 6 2 2" xfId="27636"/>
    <cellStyle name="Comma 2 2 4 6 2 2 2" xfId="31311"/>
    <cellStyle name="Comma 2 2 4 6 2 3" xfId="30499"/>
    <cellStyle name="Comma 2 2 4 6 3" xfId="26097"/>
    <cellStyle name="Comma 2 2 4 6 3 2" xfId="30907"/>
    <cellStyle name="Comma 2 2 4 6 4" xfId="29717"/>
    <cellStyle name="Comma 2 2 4 7" xfId="23166"/>
    <cellStyle name="Comma 2 2 4 7 2" xfId="25065"/>
    <cellStyle name="Comma 2 2 4 7 2 2" xfId="28152"/>
    <cellStyle name="Comma 2 2 4 7 2 2 2" xfId="31481"/>
    <cellStyle name="Comma 2 2 4 7 2 3" xfId="30669"/>
    <cellStyle name="Comma 2 2 4 7 3" xfId="26613"/>
    <cellStyle name="Comma 2 2 4 7 3 2" xfId="31077"/>
    <cellStyle name="Comma 2 2 4 7 4" xfId="29908"/>
    <cellStyle name="Comma 2 2 4 8" xfId="24424"/>
    <cellStyle name="Comma 2 2 4 8 2" xfId="27511"/>
    <cellStyle name="Comma 2 2 4 8 2 2" xfId="31267"/>
    <cellStyle name="Comma 2 2 4 8 3" xfId="30455"/>
    <cellStyle name="Comma 2 2 4 9" xfId="25969"/>
    <cellStyle name="Comma 2 2 4 9 2" xfId="30863"/>
    <cellStyle name="Comma 2 2 5" xfId="5643"/>
    <cellStyle name="Comma 2 2 5 2" xfId="23182"/>
    <cellStyle name="Comma 2 2 5 3" xfId="29418"/>
    <cellStyle name="Comma 2 2 6" xfId="22570"/>
    <cellStyle name="Comma 2 2 6 2" xfId="29700"/>
    <cellStyle name="Comma 2 2 7" xfId="4759"/>
    <cellStyle name="Comma 2 2 7 2" xfId="28804"/>
    <cellStyle name="Comma 2 2 8" xfId="4114"/>
    <cellStyle name="Comma 2 2 9" xfId="28783"/>
    <cellStyle name="Comma 2 2_pl20110529" xfId="5645"/>
    <cellStyle name="Comma 2 3" xfId="105"/>
    <cellStyle name="Comma 2 3 10" xfId="5604"/>
    <cellStyle name="Comma 2 3 10 2" xfId="24410"/>
    <cellStyle name="Comma 2 3 10 2 2" xfId="27497"/>
    <cellStyle name="Comma 2 3 10 2 2 2" xfId="31263"/>
    <cellStyle name="Comma 2 3 10 2 3" xfId="30451"/>
    <cellStyle name="Comma 2 3 10 3" xfId="25954"/>
    <cellStyle name="Comma 2 3 10 3 2" xfId="30859"/>
    <cellStyle name="Comma 2 3 10 4" xfId="29412"/>
    <cellStyle name="Comma 2 3 11" xfId="4760"/>
    <cellStyle name="Comma 2 3 12" xfId="28805"/>
    <cellStyle name="Comma 2 3 2" xfId="283"/>
    <cellStyle name="Comma 2 3 2 2" xfId="22587"/>
    <cellStyle name="Comma 2 3 2 2 2" xfId="24525"/>
    <cellStyle name="Comma 2 3 2 2 2 2" xfId="27612"/>
    <cellStyle name="Comma 2 3 2 2 2 2 2" xfId="31302"/>
    <cellStyle name="Comma 2 3 2 2 2 3" xfId="30490"/>
    <cellStyle name="Comma 2 3 2 2 3" xfId="26073"/>
    <cellStyle name="Comma 2 3 2 2 3 2" xfId="30898"/>
    <cellStyle name="Comma 2 3 2 2 4" xfId="29708"/>
    <cellStyle name="Comma 2 3 2 3" xfId="16807"/>
    <cellStyle name="Comma 2 3 2 4" xfId="29579"/>
    <cellStyle name="Comma 2 3 3" xfId="1166"/>
    <cellStyle name="Comma 2 3 3 2" xfId="16808"/>
    <cellStyle name="Comma 2 3 3 3" xfId="29580"/>
    <cellStyle name="Comma 2 3 4" xfId="3081"/>
    <cellStyle name="Comma 2 3 4 10" xfId="6587"/>
    <cellStyle name="Comma 2 3 4 11" xfId="29556"/>
    <cellStyle name="Comma 2 3 4 2" xfId="22493"/>
    <cellStyle name="Comma 2 3 4 2 2" xfId="22547"/>
    <cellStyle name="Comma 2 3 4 2 2 2" xfId="22788"/>
    <cellStyle name="Comma 2 3 4 2 2 2 2" xfId="23008"/>
    <cellStyle name="Comma 2 3 4 2 2 2 2 2" xfId="23187"/>
    <cellStyle name="Comma 2 3 4 2 2 2 2 2 2" xfId="25085"/>
    <cellStyle name="Comma 2 3 4 2 2 2 2 2 2 2" xfId="28172"/>
    <cellStyle name="Comma 2 3 4 2 2 2 2 2 2 2 2" xfId="31501"/>
    <cellStyle name="Comma 2 3 4 2 2 2 2 2 2 3" xfId="30689"/>
    <cellStyle name="Comma 2 3 4 2 2 2 2 2 3" xfId="26633"/>
    <cellStyle name="Comma 2 3 4 2 2 2 2 2 3 2" xfId="31097"/>
    <cellStyle name="Comma 2 3 4 2 2 2 2 2 4" xfId="29928"/>
    <cellStyle name="Comma 2 3 4 2 2 2 2 3" xfId="24942"/>
    <cellStyle name="Comma 2 3 4 2 2 2 2 3 2" xfId="28029"/>
    <cellStyle name="Comma 2 3 4 2 2 2 2 3 2 2" xfId="31443"/>
    <cellStyle name="Comma 2 3 4 2 2 2 2 3 3" xfId="30631"/>
    <cellStyle name="Comma 2 3 4 2 2 2 2 4" xfId="26490"/>
    <cellStyle name="Comma 2 3 4 2 2 2 2 4 2" xfId="31039"/>
    <cellStyle name="Comma 2 3 4 2 2 2 2 5" xfId="29852"/>
    <cellStyle name="Comma 2 3 4 2 2 2 3" xfId="23186"/>
    <cellStyle name="Comma 2 3 4 2 2 2 3 2" xfId="25084"/>
    <cellStyle name="Comma 2 3 4 2 2 2 3 2 2" xfId="28171"/>
    <cellStyle name="Comma 2 3 4 2 2 2 3 2 2 2" xfId="31500"/>
    <cellStyle name="Comma 2 3 4 2 2 2 3 2 3" xfId="30688"/>
    <cellStyle name="Comma 2 3 4 2 2 2 3 3" xfId="26632"/>
    <cellStyle name="Comma 2 3 4 2 2 2 3 3 2" xfId="31096"/>
    <cellStyle name="Comma 2 3 4 2 2 2 3 4" xfId="29927"/>
    <cellStyle name="Comma 2 3 4 2 2 2 4" xfId="24726"/>
    <cellStyle name="Comma 2 3 4 2 2 2 4 2" xfId="27813"/>
    <cellStyle name="Comma 2 3 4 2 2 2 4 2 2" xfId="31371"/>
    <cellStyle name="Comma 2 3 4 2 2 2 4 3" xfId="30559"/>
    <cellStyle name="Comma 2 3 4 2 2 2 5" xfId="26274"/>
    <cellStyle name="Comma 2 3 4 2 2 2 5 2" xfId="30967"/>
    <cellStyle name="Comma 2 3 4 2 2 2 6" xfId="29777"/>
    <cellStyle name="Comma 2 3 4 2 2 3" xfId="22900"/>
    <cellStyle name="Comma 2 3 4 2 2 3 2" xfId="23188"/>
    <cellStyle name="Comma 2 3 4 2 2 3 2 2" xfId="25086"/>
    <cellStyle name="Comma 2 3 4 2 2 3 2 2 2" xfId="28173"/>
    <cellStyle name="Comma 2 3 4 2 2 3 2 2 2 2" xfId="31502"/>
    <cellStyle name="Comma 2 3 4 2 2 3 2 2 3" xfId="30690"/>
    <cellStyle name="Comma 2 3 4 2 2 3 2 3" xfId="26634"/>
    <cellStyle name="Comma 2 3 4 2 2 3 2 3 2" xfId="31098"/>
    <cellStyle name="Comma 2 3 4 2 2 3 2 4" xfId="29929"/>
    <cellStyle name="Comma 2 3 4 2 2 3 3" xfId="24834"/>
    <cellStyle name="Comma 2 3 4 2 2 3 3 2" xfId="27921"/>
    <cellStyle name="Comma 2 3 4 2 2 3 3 2 2" xfId="31407"/>
    <cellStyle name="Comma 2 3 4 2 2 3 3 3" xfId="30595"/>
    <cellStyle name="Comma 2 3 4 2 2 3 4" xfId="26382"/>
    <cellStyle name="Comma 2 3 4 2 2 3 4 2" xfId="31003"/>
    <cellStyle name="Comma 2 3 4 2 2 3 5" xfId="29816"/>
    <cellStyle name="Comma 2 3 4 2 2 4" xfId="22680"/>
    <cellStyle name="Comma 2 3 4 2 2 4 2" xfId="24618"/>
    <cellStyle name="Comma 2 3 4 2 2 4 2 2" xfId="27705"/>
    <cellStyle name="Comma 2 3 4 2 2 4 2 2 2" xfId="31335"/>
    <cellStyle name="Comma 2 3 4 2 2 4 2 3" xfId="30523"/>
    <cellStyle name="Comma 2 3 4 2 2 4 3" xfId="26166"/>
    <cellStyle name="Comma 2 3 4 2 2 4 3 2" xfId="30931"/>
    <cellStyle name="Comma 2 3 4 2 2 4 4" xfId="29741"/>
    <cellStyle name="Comma 2 3 4 2 2 5" xfId="23185"/>
    <cellStyle name="Comma 2 3 4 2 2 5 2" xfId="25083"/>
    <cellStyle name="Comma 2 3 4 2 2 5 2 2" xfId="28170"/>
    <cellStyle name="Comma 2 3 4 2 2 5 2 2 2" xfId="31499"/>
    <cellStyle name="Comma 2 3 4 2 2 5 2 3" xfId="30687"/>
    <cellStyle name="Comma 2 3 4 2 2 5 3" xfId="26631"/>
    <cellStyle name="Comma 2 3 4 2 2 5 3 2" xfId="31095"/>
    <cellStyle name="Comma 2 3 4 2 2 5 4" xfId="29926"/>
    <cellStyle name="Comma 2 3 4 2 2 6" xfId="24493"/>
    <cellStyle name="Comma 2 3 4 2 2 6 2" xfId="27580"/>
    <cellStyle name="Comma 2 3 4 2 2 6 2 2" xfId="31291"/>
    <cellStyle name="Comma 2 3 4 2 2 6 3" xfId="30479"/>
    <cellStyle name="Comma 2 3 4 2 2 7" xfId="26041"/>
    <cellStyle name="Comma 2 3 4 2 2 7 2" xfId="30887"/>
    <cellStyle name="Comma 2 3 4 2 2 8" xfId="29693"/>
    <cellStyle name="Comma 2 3 4 2 3" xfId="22734"/>
    <cellStyle name="Comma 2 3 4 2 3 2" xfId="22954"/>
    <cellStyle name="Comma 2 3 4 2 3 2 2" xfId="23190"/>
    <cellStyle name="Comma 2 3 4 2 3 2 2 2" xfId="25088"/>
    <cellStyle name="Comma 2 3 4 2 3 2 2 2 2" xfId="28175"/>
    <cellStyle name="Comma 2 3 4 2 3 2 2 2 2 2" xfId="31504"/>
    <cellStyle name="Comma 2 3 4 2 3 2 2 2 3" xfId="30692"/>
    <cellStyle name="Comma 2 3 4 2 3 2 2 3" xfId="26636"/>
    <cellStyle name="Comma 2 3 4 2 3 2 2 3 2" xfId="31100"/>
    <cellStyle name="Comma 2 3 4 2 3 2 2 4" xfId="29931"/>
    <cellStyle name="Comma 2 3 4 2 3 2 3" xfId="24888"/>
    <cellStyle name="Comma 2 3 4 2 3 2 3 2" xfId="27975"/>
    <cellStyle name="Comma 2 3 4 2 3 2 3 2 2" xfId="31425"/>
    <cellStyle name="Comma 2 3 4 2 3 2 3 3" xfId="30613"/>
    <cellStyle name="Comma 2 3 4 2 3 2 4" xfId="26436"/>
    <cellStyle name="Comma 2 3 4 2 3 2 4 2" xfId="31021"/>
    <cellStyle name="Comma 2 3 4 2 3 2 5" xfId="29834"/>
    <cellStyle name="Comma 2 3 4 2 3 3" xfId="23189"/>
    <cellStyle name="Comma 2 3 4 2 3 3 2" xfId="25087"/>
    <cellStyle name="Comma 2 3 4 2 3 3 2 2" xfId="28174"/>
    <cellStyle name="Comma 2 3 4 2 3 3 2 2 2" xfId="31503"/>
    <cellStyle name="Comma 2 3 4 2 3 3 2 3" xfId="30691"/>
    <cellStyle name="Comma 2 3 4 2 3 3 3" xfId="26635"/>
    <cellStyle name="Comma 2 3 4 2 3 3 3 2" xfId="31099"/>
    <cellStyle name="Comma 2 3 4 2 3 3 4" xfId="29930"/>
    <cellStyle name="Comma 2 3 4 2 3 4" xfId="24672"/>
    <cellStyle name="Comma 2 3 4 2 3 4 2" xfId="27759"/>
    <cellStyle name="Comma 2 3 4 2 3 4 2 2" xfId="31353"/>
    <cellStyle name="Comma 2 3 4 2 3 4 3" xfId="30541"/>
    <cellStyle name="Comma 2 3 4 2 3 5" xfId="26220"/>
    <cellStyle name="Comma 2 3 4 2 3 5 2" xfId="30949"/>
    <cellStyle name="Comma 2 3 4 2 3 6" xfId="29759"/>
    <cellStyle name="Comma 2 3 4 2 4" xfId="22846"/>
    <cellStyle name="Comma 2 3 4 2 4 2" xfId="23191"/>
    <cellStyle name="Comma 2 3 4 2 4 2 2" xfId="25089"/>
    <cellStyle name="Comma 2 3 4 2 4 2 2 2" xfId="28176"/>
    <cellStyle name="Comma 2 3 4 2 4 2 2 2 2" xfId="31505"/>
    <cellStyle name="Comma 2 3 4 2 4 2 2 3" xfId="30693"/>
    <cellStyle name="Comma 2 3 4 2 4 2 3" xfId="26637"/>
    <cellStyle name="Comma 2 3 4 2 4 2 3 2" xfId="31101"/>
    <cellStyle name="Comma 2 3 4 2 4 2 4" xfId="29932"/>
    <cellStyle name="Comma 2 3 4 2 4 3" xfId="24780"/>
    <cellStyle name="Comma 2 3 4 2 4 3 2" xfId="27867"/>
    <cellStyle name="Comma 2 3 4 2 4 3 2 2" xfId="31389"/>
    <cellStyle name="Comma 2 3 4 2 4 3 3" xfId="30577"/>
    <cellStyle name="Comma 2 3 4 2 4 4" xfId="26328"/>
    <cellStyle name="Comma 2 3 4 2 4 4 2" xfId="30985"/>
    <cellStyle name="Comma 2 3 4 2 4 5" xfId="29798"/>
    <cellStyle name="Comma 2 3 4 2 5" xfId="22626"/>
    <cellStyle name="Comma 2 3 4 2 5 2" xfId="24564"/>
    <cellStyle name="Comma 2 3 4 2 5 2 2" xfId="27651"/>
    <cellStyle name="Comma 2 3 4 2 5 2 2 2" xfId="31317"/>
    <cellStyle name="Comma 2 3 4 2 5 2 3" xfId="30505"/>
    <cellStyle name="Comma 2 3 4 2 5 3" xfId="26112"/>
    <cellStyle name="Comma 2 3 4 2 5 3 2" xfId="30913"/>
    <cellStyle name="Comma 2 3 4 2 5 4" xfId="29723"/>
    <cellStyle name="Comma 2 3 4 2 6" xfId="23184"/>
    <cellStyle name="Comma 2 3 4 2 6 2" xfId="25082"/>
    <cellStyle name="Comma 2 3 4 2 6 2 2" xfId="28169"/>
    <cellStyle name="Comma 2 3 4 2 6 2 2 2" xfId="31498"/>
    <cellStyle name="Comma 2 3 4 2 6 2 3" xfId="30686"/>
    <cellStyle name="Comma 2 3 4 2 6 3" xfId="26630"/>
    <cellStyle name="Comma 2 3 4 2 6 3 2" xfId="31094"/>
    <cellStyle name="Comma 2 3 4 2 6 4" xfId="29925"/>
    <cellStyle name="Comma 2 3 4 2 7" xfId="24439"/>
    <cellStyle name="Comma 2 3 4 2 7 2" xfId="27526"/>
    <cellStyle name="Comma 2 3 4 2 7 2 2" xfId="31273"/>
    <cellStyle name="Comma 2 3 4 2 7 3" xfId="30461"/>
    <cellStyle name="Comma 2 3 4 2 8" xfId="25987"/>
    <cellStyle name="Comma 2 3 4 2 8 2" xfId="30869"/>
    <cellStyle name="Comma 2 3 4 2 9" xfId="29675"/>
    <cellStyle name="Comma 2 3 4 3" xfId="22520"/>
    <cellStyle name="Comma 2 3 4 3 2" xfId="22761"/>
    <cellStyle name="Comma 2 3 4 3 2 2" xfId="22981"/>
    <cellStyle name="Comma 2 3 4 3 2 2 2" xfId="23194"/>
    <cellStyle name="Comma 2 3 4 3 2 2 2 2" xfId="25092"/>
    <cellStyle name="Comma 2 3 4 3 2 2 2 2 2" xfId="28179"/>
    <cellStyle name="Comma 2 3 4 3 2 2 2 2 2 2" xfId="31508"/>
    <cellStyle name="Comma 2 3 4 3 2 2 2 2 3" xfId="30696"/>
    <cellStyle name="Comma 2 3 4 3 2 2 2 3" xfId="26640"/>
    <cellStyle name="Comma 2 3 4 3 2 2 2 3 2" xfId="31104"/>
    <cellStyle name="Comma 2 3 4 3 2 2 2 4" xfId="29935"/>
    <cellStyle name="Comma 2 3 4 3 2 2 3" xfId="24915"/>
    <cellStyle name="Comma 2 3 4 3 2 2 3 2" xfId="28002"/>
    <cellStyle name="Comma 2 3 4 3 2 2 3 2 2" xfId="31434"/>
    <cellStyle name="Comma 2 3 4 3 2 2 3 3" xfId="30622"/>
    <cellStyle name="Comma 2 3 4 3 2 2 4" xfId="26463"/>
    <cellStyle name="Comma 2 3 4 3 2 2 4 2" xfId="31030"/>
    <cellStyle name="Comma 2 3 4 3 2 2 5" xfId="29843"/>
    <cellStyle name="Comma 2 3 4 3 2 3" xfId="23193"/>
    <cellStyle name="Comma 2 3 4 3 2 3 2" xfId="25091"/>
    <cellStyle name="Comma 2 3 4 3 2 3 2 2" xfId="28178"/>
    <cellStyle name="Comma 2 3 4 3 2 3 2 2 2" xfId="31507"/>
    <cellStyle name="Comma 2 3 4 3 2 3 2 3" xfId="30695"/>
    <cellStyle name="Comma 2 3 4 3 2 3 3" xfId="26639"/>
    <cellStyle name="Comma 2 3 4 3 2 3 3 2" xfId="31103"/>
    <cellStyle name="Comma 2 3 4 3 2 3 4" xfId="29934"/>
    <cellStyle name="Comma 2 3 4 3 2 4" xfId="24699"/>
    <cellStyle name="Comma 2 3 4 3 2 4 2" xfId="27786"/>
    <cellStyle name="Comma 2 3 4 3 2 4 2 2" xfId="31362"/>
    <cellStyle name="Comma 2 3 4 3 2 4 3" xfId="30550"/>
    <cellStyle name="Comma 2 3 4 3 2 5" xfId="26247"/>
    <cellStyle name="Comma 2 3 4 3 2 5 2" xfId="30958"/>
    <cellStyle name="Comma 2 3 4 3 2 6" xfId="29768"/>
    <cellStyle name="Comma 2 3 4 3 3" xfId="22873"/>
    <cellStyle name="Comma 2 3 4 3 3 2" xfId="23195"/>
    <cellStyle name="Comma 2 3 4 3 3 2 2" xfId="25093"/>
    <cellStyle name="Comma 2 3 4 3 3 2 2 2" xfId="28180"/>
    <cellStyle name="Comma 2 3 4 3 3 2 2 2 2" xfId="31509"/>
    <cellStyle name="Comma 2 3 4 3 3 2 2 3" xfId="30697"/>
    <cellStyle name="Comma 2 3 4 3 3 2 3" xfId="26641"/>
    <cellStyle name="Comma 2 3 4 3 3 2 3 2" xfId="31105"/>
    <cellStyle name="Comma 2 3 4 3 3 2 4" xfId="29936"/>
    <cellStyle name="Comma 2 3 4 3 3 3" xfId="24807"/>
    <cellStyle name="Comma 2 3 4 3 3 3 2" xfId="27894"/>
    <cellStyle name="Comma 2 3 4 3 3 3 2 2" xfId="31398"/>
    <cellStyle name="Comma 2 3 4 3 3 3 3" xfId="30586"/>
    <cellStyle name="Comma 2 3 4 3 3 4" xfId="26355"/>
    <cellStyle name="Comma 2 3 4 3 3 4 2" xfId="30994"/>
    <cellStyle name="Comma 2 3 4 3 3 5" xfId="29807"/>
    <cellStyle name="Comma 2 3 4 3 4" xfId="22653"/>
    <cellStyle name="Comma 2 3 4 3 4 2" xfId="24591"/>
    <cellStyle name="Comma 2 3 4 3 4 2 2" xfId="27678"/>
    <cellStyle name="Comma 2 3 4 3 4 2 2 2" xfId="31326"/>
    <cellStyle name="Comma 2 3 4 3 4 2 3" xfId="30514"/>
    <cellStyle name="Comma 2 3 4 3 4 3" xfId="26139"/>
    <cellStyle name="Comma 2 3 4 3 4 3 2" xfId="30922"/>
    <cellStyle name="Comma 2 3 4 3 4 4" xfId="29732"/>
    <cellStyle name="Comma 2 3 4 3 5" xfId="23192"/>
    <cellStyle name="Comma 2 3 4 3 5 2" xfId="25090"/>
    <cellStyle name="Comma 2 3 4 3 5 2 2" xfId="28177"/>
    <cellStyle name="Comma 2 3 4 3 5 2 2 2" xfId="31506"/>
    <cellStyle name="Comma 2 3 4 3 5 2 3" xfId="30694"/>
    <cellStyle name="Comma 2 3 4 3 5 3" xfId="26638"/>
    <cellStyle name="Comma 2 3 4 3 5 3 2" xfId="31102"/>
    <cellStyle name="Comma 2 3 4 3 5 4" xfId="29933"/>
    <cellStyle name="Comma 2 3 4 3 6" xfId="24466"/>
    <cellStyle name="Comma 2 3 4 3 6 2" xfId="27553"/>
    <cellStyle name="Comma 2 3 4 3 6 2 2" xfId="31282"/>
    <cellStyle name="Comma 2 3 4 3 6 3" xfId="30470"/>
    <cellStyle name="Comma 2 3 4 3 7" xfId="26014"/>
    <cellStyle name="Comma 2 3 4 3 7 2" xfId="30878"/>
    <cellStyle name="Comma 2 3 4 3 8" xfId="29684"/>
    <cellStyle name="Comma 2 3 4 4" xfId="22707"/>
    <cellStyle name="Comma 2 3 4 4 2" xfId="22927"/>
    <cellStyle name="Comma 2 3 4 4 2 2" xfId="23197"/>
    <cellStyle name="Comma 2 3 4 4 2 2 2" xfId="25095"/>
    <cellStyle name="Comma 2 3 4 4 2 2 2 2" xfId="28182"/>
    <cellStyle name="Comma 2 3 4 4 2 2 2 2 2" xfId="31511"/>
    <cellStyle name="Comma 2 3 4 4 2 2 2 3" xfId="30699"/>
    <cellStyle name="Comma 2 3 4 4 2 2 3" xfId="26643"/>
    <cellStyle name="Comma 2 3 4 4 2 2 3 2" xfId="31107"/>
    <cellStyle name="Comma 2 3 4 4 2 2 4" xfId="29938"/>
    <cellStyle name="Comma 2 3 4 4 2 3" xfId="24861"/>
    <cellStyle name="Comma 2 3 4 4 2 3 2" xfId="27948"/>
    <cellStyle name="Comma 2 3 4 4 2 3 2 2" xfId="31416"/>
    <cellStyle name="Comma 2 3 4 4 2 3 3" xfId="30604"/>
    <cellStyle name="Comma 2 3 4 4 2 4" xfId="26409"/>
    <cellStyle name="Comma 2 3 4 4 2 4 2" xfId="31012"/>
    <cellStyle name="Comma 2 3 4 4 2 5" xfId="29825"/>
    <cellStyle name="Comma 2 3 4 4 3" xfId="23196"/>
    <cellStyle name="Comma 2 3 4 4 3 2" xfId="25094"/>
    <cellStyle name="Comma 2 3 4 4 3 2 2" xfId="28181"/>
    <cellStyle name="Comma 2 3 4 4 3 2 2 2" xfId="31510"/>
    <cellStyle name="Comma 2 3 4 4 3 2 3" xfId="30698"/>
    <cellStyle name="Comma 2 3 4 4 3 3" xfId="26642"/>
    <cellStyle name="Comma 2 3 4 4 3 3 2" xfId="31106"/>
    <cellStyle name="Comma 2 3 4 4 3 4" xfId="29937"/>
    <cellStyle name="Comma 2 3 4 4 4" xfId="24645"/>
    <cellStyle name="Comma 2 3 4 4 4 2" xfId="27732"/>
    <cellStyle name="Comma 2 3 4 4 4 2 2" xfId="31344"/>
    <cellStyle name="Comma 2 3 4 4 4 3" xfId="30532"/>
    <cellStyle name="Comma 2 3 4 4 5" xfId="26193"/>
    <cellStyle name="Comma 2 3 4 4 5 2" xfId="30940"/>
    <cellStyle name="Comma 2 3 4 4 6" xfId="29750"/>
    <cellStyle name="Comma 2 3 4 5" xfId="22819"/>
    <cellStyle name="Comma 2 3 4 5 2" xfId="23198"/>
    <cellStyle name="Comma 2 3 4 5 2 2" xfId="25096"/>
    <cellStyle name="Comma 2 3 4 5 2 2 2" xfId="28183"/>
    <cellStyle name="Comma 2 3 4 5 2 2 2 2" xfId="31512"/>
    <cellStyle name="Comma 2 3 4 5 2 2 3" xfId="30700"/>
    <cellStyle name="Comma 2 3 4 5 2 3" xfId="26644"/>
    <cellStyle name="Comma 2 3 4 5 2 3 2" xfId="31108"/>
    <cellStyle name="Comma 2 3 4 5 2 4" xfId="29939"/>
    <cellStyle name="Comma 2 3 4 5 3" xfId="24753"/>
    <cellStyle name="Comma 2 3 4 5 3 2" xfId="27840"/>
    <cellStyle name="Comma 2 3 4 5 3 2 2" xfId="31380"/>
    <cellStyle name="Comma 2 3 4 5 3 3" xfId="30568"/>
    <cellStyle name="Comma 2 3 4 5 4" xfId="26301"/>
    <cellStyle name="Comma 2 3 4 5 4 2" xfId="30976"/>
    <cellStyle name="Comma 2 3 4 5 5" xfId="29789"/>
    <cellStyle name="Comma 2 3 4 6" xfId="22599"/>
    <cellStyle name="Comma 2 3 4 6 2" xfId="24537"/>
    <cellStyle name="Comma 2 3 4 6 2 2" xfId="27624"/>
    <cellStyle name="Comma 2 3 4 6 2 2 2" xfId="31308"/>
    <cellStyle name="Comma 2 3 4 6 2 3" xfId="30496"/>
    <cellStyle name="Comma 2 3 4 6 3" xfId="26085"/>
    <cellStyle name="Comma 2 3 4 6 3 2" xfId="30904"/>
    <cellStyle name="Comma 2 3 4 6 4" xfId="29714"/>
    <cellStyle name="Comma 2 3 4 7" xfId="23183"/>
    <cellStyle name="Comma 2 3 4 7 2" xfId="25081"/>
    <cellStyle name="Comma 2 3 4 7 2 2" xfId="28168"/>
    <cellStyle name="Comma 2 3 4 7 2 2 2" xfId="31497"/>
    <cellStyle name="Comma 2 3 4 7 2 3" xfId="30685"/>
    <cellStyle name="Comma 2 3 4 7 3" xfId="26629"/>
    <cellStyle name="Comma 2 3 4 7 3 2" xfId="31093"/>
    <cellStyle name="Comma 2 3 4 7 4" xfId="29924"/>
    <cellStyle name="Comma 2 3 4 8" xfId="24412"/>
    <cellStyle name="Comma 2 3 4 8 2" xfId="27499"/>
    <cellStyle name="Comma 2 3 4 8 2 2" xfId="31264"/>
    <cellStyle name="Comma 2 3 4 8 3" xfId="30452"/>
    <cellStyle name="Comma 2 3 4 9" xfId="25957"/>
    <cellStyle name="Comma 2 3 4 9 2" xfId="30860"/>
    <cellStyle name="Comma 2 3 5" xfId="22491"/>
    <cellStyle name="Comma 2 3 5 2" xfId="22545"/>
    <cellStyle name="Comma 2 3 5 2 2" xfId="22786"/>
    <cellStyle name="Comma 2 3 5 2 2 2" xfId="23006"/>
    <cellStyle name="Comma 2 3 5 2 2 2 2" xfId="23202"/>
    <cellStyle name="Comma 2 3 5 2 2 2 2 2" xfId="25100"/>
    <cellStyle name="Comma 2 3 5 2 2 2 2 2 2" xfId="28187"/>
    <cellStyle name="Comma 2 3 5 2 2 2 2 2 2 2" xfId="31516"/>
    <cellStyle name="Comma 2 3 5 2 2 2 2 2 3" xfId="30704"/>
    <cellStyle name="Comma 2 3 5 2 2 2 2 3" xfId="26648"/>
    <cellStyle name="Comma 2 3 5 2 2 2 2 3 2" xfId="31112"/>
    <cellStyle name="Comma 2 3 5 2 2 2 2 4" xfId="29943"/>
    <cellStyle name="Comma 2 3 5 2 2 2 3" xfId="24940"/>
    <cellStyle name="Comma 2 3 5 2 2 2 3 2" xfId="28027"/>
    <cellStyle name="Comma 2 3 5 2 2 2 3 2 2" xfId="31442"/>
    <cellStyle name="Comma 2 3 5 2 2 2 3 3" xfId="30630"/>
    <cellStyle name="Comma 2 3 5 2 2 2 4" xfId="26488"/>
    <cellStyle name="Comma 2 3 5 2 2 2 4 2" xfId="31038"/>
    <cellStyle name="Comma 2 3 5 2 2 2 5" xfId="29851"/>
    <cellStyle name="Comma 2 3 5 2 2 3" xfId="23201"/>
    <cellStyle name="Comma 2 3 5 2 2 3 2" xfId="25099"/>
    <cellStyle name="Comma 2 3 5 2 2 3 2 2" xfId="28186"/>
    <cellStyle name="Comma 2 3 5 2 2 3 2 2 2" xfId="31515"/>
    <cellStyle name="Comma 2 3 5 2 2 3 2 3" xfId="30703"/>
    <cellStyle name="Comma 2 3 5 2 2 3 3" xfId="26647"/>
    <cellStyle name="Comma 2 3 5 2 2 3 3 2" xfId="31111"/>
    <cellStyle name="Comma 2 3 5 2 2 3 4" xfId="29942"/>
    <cellStyle name="Comma 2 3 5 2 2 4" xfId="24724"/>
    <cellStyle name="Comma 2 3 5 2 2 4 2" xfId="27811"/>
    <cellStyle name="Comma 2 3 5 2 2 4 2 2" xfId="31370"/>
    <cellStyle name="Comma 2 3 5 2 2 4 3" xfId="30558"/>
    <cellStyle name="Comma 2 3 5 2 2 5" xfId="26272"/>
    <cellStyle name="Comma 2 3 5 2 2 5 2" xfId="30966"/>
    <cellStyle name="Comma 2 3 5 2 2 6" xfId="29776"/>
    <cellStyle name="Comma 2 3 5 2 3" xfId="22898"/>
    <cellStyle name="Comma 2 3 5 2 3 2" xfId="23203"/>
    <cellStyle name="Comma 2 3 5 2 3 2 2" xfId="25101"/>
    <cellStyle name="Comma 2 3 5 2 3 2 2 2" xfId="28188"/>
    <cellStyle name="Comma 2 3 5 2 3 2 2 2 2" xfId="31517"/>
    <cellStyle name="Comma 2 3 5 2 3 2 2 3" xfId="30705"/>
    <cellStyle name="Comma 2 3 5 2 3 2 3" xfId="26649"/>
    <cellStyle name="Comma 2 3 5 2 3 2 3 2" xfId="31113"/>
    <cellStyle name="Comma 2 3 5 2 3 2 4" xfId="29944"/>
    <cellStyle name="Comma 2 3 5 2 3 3" xfId="24832"/>
    <cellStyle name="Comma 2 3 5 2 3 3 2" xfId="27919"/>
    <cellStyle name="Comma 2 3 5 2 3 3 2 2" xfId="31406"/>
    <cellStyle name="Comma 2 3 5 2 3 3 3" xfId="30594"/>
    <cellStyle name="Comma 2 3 5 2 3 4" xfId="26380"/>
    <cellStyle name="Comma 2 3 5 2 3 4 2" xfId="31002"/>
    <cellStyle name="Comma 2 3 5 2 3 5" xfId="29815"/>
    <cellStyle name="Comma 2 3 5 2 4" xfId="22678"/>
    <cellStyle name="Comma 2 3 5 2 4 2" xfId="24616"/>
    <cellStyle name="Comma 2 3 5 2 4 2 2" xfId="27703"/>
    <cellStyle name="Comma 2 3 5 2 4 2 2 2" xfId="31334"/>
    <cellStyle name="Comma 2 3 5 2 4 2 3" xfId="30522"/>
    <cellStyle name="Comma 2 3 5 2 4 3" xfId="26164"/>
    <cellStyle name="Comma 2 3 5 2 4 3 2" xfId="30930"/>
    <cellStyle name="Comma 2 3 5 2 4 4" xfId="29740"/>
    <cellStyle name="Comma 2 3 5 2 5" xfId="23200"/>
    <cellStyle name="Comma 2 3 5 2 5 2" xfId="25098"/>
    <cellStyle name="Comma 2 3 5 2 5 2 2" xfId="28185"/>
    <cellStyle name="Comma 2 3 5 2 5 2 2 2" xfId="31514"/>
    <cellStyle name="Comma 2 3 5 2 5 2 3" xfId="30702"/>
    <cellStyle name="Comma 2 3 5 2 5 3" xfId="26646"/>
    <cellStyle name="Comma 2 3 5 2 5 3 2" xfId="31110"/>
    <cellStyle name="Comma 2 3 5 2 5 4" xfId="29941"/>
    <cellStyle name="Comma 2 3 5 2 6" xfId="24491"/>
    <cellStyle name="Comma 2 3 5 2 6 2" xfId="27578"/>
    <cellStyle name="Comma 2 3 5 2 6 2 2" xfId="31290"/>
    <cellStyle name="Comma 2 3 5 2 6 3" xfId="30478"/>
    <cellStyle name="Comma 2 3 5 2 7" xfId="26039"/>
    <cellStyle name="Comma 2 3 5 2 7 2" xfId="30886"/>
    <cellStyle name="Comma 2 3 5 2 8" xfId="29692"/>
    <cellStyle name="Comma 2 3 5 3" xfId="22732"/>
    <cellStyle name="Comma 2 3 5 3 2" xfId="22952"/>
    <cellStyle name="Comma 2 3 5 3 2 2" xfId="23205"/>
    <cellStyle name="Comma 2 3 5 3 2 2 2" xfId="25103"/>
    <cellStyle name="Comma 2 3 5 3 2 2 2 2" xfId="28190"/>
    <cellStyle name="Comma 2 3 5 3 2 2 2 2 2" xfId="31519"/>
    <cellStyle name="Comma 2 3 5 3 2 2 2 3" xfId="30707"/>
    <cellStyle name="Comma 2 3 5 3 2 2 3" xfId="26651"/>
    <cellStyle name="Comma 2 3 5 3 2 2 3 2" xfId="31115"/>
    <cellStyle name="Comma 2 3 5 3 2 2 4" xfId="29946"/>
    <cellStyle name="Comma 2 3 5 3 2 3" xfId="24886"/>
    <cellStyle name="Comma 2 3 5 3 2 3 2" xfId="27973"/>
    <cellStyle name="Comma 2 3 5 3 2 3 2 2" xfId="31424"/>
    <cellStyle name="Comma 2 3 5 3 2 3 3" xfId="30612"/>
    <cellStyle name="Comma 2 3 5 3 2 4" xfId="26434"/>
    <cellStyle name="Comma 2 3 5 3 2 4 2" xfId="31020"/>
    <cellStyle name="Comma 2 3 5 3 2 5" xfId="29833"/>
    <cellStyle name="Comma 2 3 5 3 3" xfId="23204"/>
    <cellStyle name="Comma 2 3 5 3 3 2" xfId="25102"/>
    <cellStyle name="Comma 2 3 5 3 3 2 2" xfId="28189"/>
    <cellStyle name="Comma 2 3 5 3 3 2 2 2" xfId="31518"/>
    <cellStyle name="Comma 2 3 5 3 3 2 3" xfId="30706"/>
    <cellStyle name="Comma 2 3 5 3 3 3" xfId="26650"/>
    <cellStyle name="Comma 2 3 5 3 3 3 2" xfId="31114"/>
    <cellStyle name="Comma 2 3 5 3 3 4" xfId="29945"/>
    <cellStyle name="Comma 2 3 5 3 4" xfId="24670"/>
    <cellStyle name="Comma 2 3 5 3 4 2" xfId="27757"/>
    <cellStyle name="Comma 2 3 5 3 4 2 2" xfId="31352"/>
    <cellStyle name="Comma 2 3 5 3 4 3" xfId="30540"/>
    <cellStyle name="Comma 2 3 5 3 5" xfId="26218"/>
    <cellStyle name="Comma 2 3 5 3 5 2" xfId="30948"/>
    <cellStyle name="Comma 2 3 5 3 6" xfId="29758"/>
    <cellStyle name="Comma 2 3 5 4" xfId="22844"/>
    <cellStyle name="Comma 2 3 5 4 2" xfId="23206"/>
    <cellStyle name="Comma 2 3 5 4 2 2" xfId="25104"/>
    <cellStyle name="Comma 2 3 5 4 2 2 2" xfId="28191"/>
    <cellStyle name="Comma 2 3 5 4 2 2 2 2" xfId="31520"/>
    <cellStyle name="Comma 2 3 5 4 2 2 3" xfId="30708"/>
    <cellStyle name="Comma 2 3 5 4 2 3" xfId="26652"/>
    <cellStyle name="Comma 2 3 5 4 2 3 2" xfId="31116"/>
    <cellStyle name="Comma 2 3 5 4 2 4" xfId="29947"/>
    <cellStyle name="Comma 2 3 5 4 3" xfId="24778"/>
    <cellStyle name="Comma 2 3 5 4 3 2" xfId="27865"/>
    <cellStyle name="Comma 2 3 5 4 3 2 2" xfId="31388"/>
    <cellStyle name="Comma 2 3 5 4 3 3" xfId="30576"/>
    <cellStyle name="Comma 2 3 5 4 4" xfId="26326"/>
    <cellStyle name="Comma 2 3 5 4 4 2" xfId="30984"/>
    <cellStyle name="Comma 2 3 5 4 5" xfId="29797"/>
    <cellStyle name="Comma 2 3 5 5" xfId="22624"/>
    <cellStyle name="Comma 2 3 5 5 2" xfId="24562"/>
    <cellStyle name="Comma 2 3 5 5 2 2" xfId="27649"/>
    <cellStyle name="Comma 2 3 5 5 2 2 2" xfId="31316"/>
    <cellStyle name="Comma 2 3 5 5 2 3" xfId="30504"/>
    <cellStyle name="Comma 2 3 5 5 3" xfId="26110"/>
    <cellStyle name="Comma 2 3 5 5 3 2" xfId="30912"/>
    <cellStyle name="Comma 2 3 5 5 4" xfId="29722"/>
    <cellStyle name="Comma 2 3 5 6" xfId="23199"/>
    <cellStyle name="Comma 2 3 5 6 2" xfId="25097"/>
    <cellStyle name="Comma 2 3 5 6 2 2" xfId="28184"/>
    <cellStyle name="Comma 2 3 5 6 2 2 2" xfId="31513"/>
    <cellStyle name="Comma 2 3 5 6 2 3" xfId="30701"/>
    <cellStyle name="Comma 2 3 5 6 3" xfId="26645"/>
    <cellStyle name="Comma 2 3 5 6 3 2" xfId="31109"/>
    <cellStyle name="Comma 2 3 5 6 4" xfId="29940"/>
    <cellStyle name="Comma 2 3 5 7" xfId="24437"/>
    <cellStyle name="Comma 2 3 5 7 2" xfId="27524"/>
    <cellStyle name="Comma 2 3 5 7 2 2" xfId="31272"/>
    <cellStyle name="Comma 2 3 5 7 3" xfId="30460"/>
    <cellStyle name="Comma 2 3 5 8" xfId="25985"/>
    <cellStyle name="Comma 2 3 5 8 2" xfId="30868"/>
    <cellStyle name="Comma 2 3 5 9" xfId="29674"/>
    <cellStyle name="Comma 2 3 6" xfId="22518"/>
    <cellStyle name="Comma 2 3 6 2" xfId="22759"/>
    <cellStyle name="Comma 2 3 6 2 2" xfId="22979"/>
    <cellStyle name="Comma 2 3 6 2 2 2" xfId="23209"/>
    <cellStyle name="Comma 2 3 6 2 2 2 2" xfId="25107"/>
    <cellStyle name="Comma 2 3 6 2 2 2 2 2" xfId="28194"/>
    <cellStyle name="Comma 2 3 6 2 2 2 2 2 2" xfId="31523"/>
    <cellStyle name="Comma 2 3 6 2 2 2 2 3" xfId="30711"/>
    <cellStyle name="Comma 2 3 6 2 2 2 3" xfId="26655"/>
    <cellStyle name="Comma 2 3 6 2 2 2 3 2" xfId="31119"/>
    <cellStyle name="Comma 2 3 6 2 2 2 4" xfId="29950"/>
    <cellStyle name="Comma 2 3 6 2 2 3" xfId="24913"/>
    <cellStyle name="Comma 2 3 6 2 2 3 2" xfId="28000"/>
    <cellStyle name="Comma 2 3 6 2 2 3 2 2" xfId="31433"/>
    <cellStyle name="Comma 2 3 6 2 2 3 3" xfId="30621"/>
    <cellStyle name="Comma 2 3 6 2 2 4" xfId="26461"/>
    <cellStyle name="Comma 2 3 6 2 2 4 2" xfId="31029"/>
    <cellStyle name="Comma 2 3 6 2 2 5" xfId="29842"/>
    <cellStyle name="Comma 2 3 6 2 3" xfId="23208"/>
    <cellStyle name="Comma 2 3 6 2 3 2" xfId="25106"/>
    <cellStyle name="Comma 2 3 6 2 3 2 2" xfId="28193"/>
    <cellStyle name="Comma 2 3 6 2 3 2 2 2" xfId="31522"/>
    <cellStyle name="Comma 2 3 6 2 3 2 3" xfId="30710"/>
    <cellStyle name="Comma 2 3 6 2 3 3" xfId="26654"/>
    <cellStyle name="Comma 2 3 6 2 3 3 2" xfId="31118"/>
    <cellStyle name="Comma 2 3 6 2 3 4" xfId="29949"/>
    <cellStyle name="Comma 2 3 6 2 4" xfId="24697"/>
    <cellStyle name="Comma 2 3 6 2 4 2" xfId="27784"/>
    <cellStyle name="Comma 2 3 6 2 4 2 2" xfId="31361"/>
    <cellStyle name="Comma 2 3 6 2 4 3" xfId="30549"/>
    <cellStyle name="Comma 2 3 6 2 5" xfId="26245"/>
    <cellStyle name="Comma 2 3 6 2 5 2" xfId="30957"/>
    <cellStyle name="Comma 2 3 6 2 6" xfId="29767"/>
    <cellStyle name="Comma 2 3 6 3" xfId="22871"/>
    <cellStyle name="Comma 2 3 6 3 2" xfId="23210"/>
    <cellStyle name="Comma 2 3 6 3 2 2" xfId="25108"/>
    <cellStyle name="Comma 2 3 6 3 2 2 2" xfId="28195"/>
    <cellStyle name="Comma 2 3 6 3 2 2 2 2" xfId="31524"/>
    <cellStyle name="Comma 2 3 6 3 2 2 3" xfId="30712"/>
    <cellStyle name="Comma 2 3 6 3 2 3" xfId="26656"/>
    <cellStyle name="Comma 2 3 6 3 2 3 2" xfId="31120"/>
    <cellStyle name="Comma 2 3 6 3 2 4" xfId="29951"/>
    <cellStyle name="Comma 2 3 6 3 3" xfId="24805"/>
    <cellStyle name="Comma 2 3 6 3 3 2" xfId="27892"/>
    <cellStyle name="Comma 2 3 6 3 3 2 2" xfId="31397"/>
    <cellStyle name="Comma 2 3 6 3 3 3" xfId="30585"/>
    <cellStyle name="Comma 2 3 6 3 4" xfId="26353"/>
    <cellStyle name="Comma 2 3 6 3 4 2" xfId="30993"/>
    <cellStyle name="Comma 2 3 6 3 5" xfId="29806"/>
    <cellStyle name="Comma 2 3 6 4" xfId="22651"/>
    <cellStyle name="Comma 2 3 6 4 2" xfId="24589"/>
    <cellStyle name="Comma 2 3 6 4 2 2" xfId="27676"/>
    <cellStyle name="Comma 2 3 6 4 2 2 2" xfId="31325"/>
    <cellStyle name="Comma 2 3 6 4 2 3" xfId="30513"/>
    <cellStyle name="Comma 2 3 6 4 3" xfId="26137"/>
    <cellStyle name="Comma 2 3 6 4 3 2" xfId="30921"/>
    <cellStyle name="Comma 2 3 6 4 4" xfId="29731"/>
    <cellStyle name="Comma 2 3 6 5" xfId="23207"/>
    <cellStyle name="Comma 2 3 6 5 2" xfId="25105"/>
    <cellStyle name="Comma 2 3 6 5 2 2" xfId="28192"/>
    <cellStyle name="Comma 2 3 6 5 2 2 2" xfId="31521"/>
    <cellStyle name="Comma 2 3 6 5 2 3" xfId="30709"/>
    <cellStyle name="Comma 2 3 6 5 3" xfId="26653"/>
    <cellStyle name="Comma 2 3 6 5 3 2" xfId="31117"/>
    <cellStyle name="Comma 2 3 6 5 4" xfId="29948"/>
    <cellStyle name="Comma 2 3 6 6" xfId="24464"/>
    <cellStyle name="Comma 2 3 6 6 2" xfId="27551"/>
    <cellStyle name="Comma 2 3 6 6 2 2" xfId="31281"/>
    <cellStyle name="Comma 2 3 6 6 3" xfId="30469"/>
    <cellStyle name="Comma 2 3 6 7" xfId="26012"/>
    <cellStyle name="Comma 2 3 6 7 2" xfId="30877"/>
    <cellStyle name="Comma 2 3 6 8" xfId="29683"/>
    <cellStyle name="Comma 2 3 7" xfId="22575"/>
    <cellStyle name="Comma 2 3 7 2" xfId="22925"/>
    <cellStyle name="Comma 2 3 7 2 2" xfId="23212"/>
    <cellStyle name="Comma 2 3 7 2 2 2" xfId="25110"/>
    <cellStyle name="Comma 2 3 7 2 2 2 2" xfId="28197"/>
    <cellStyle name="Comma 2 3 7 2 2 2 2 2" xfId="31526"/>
    <cellStyle name="Comma 2 3 7 2 2 2 3" xfId="30714"/>
    <cellStyle name="Comma 2 3 7 2 2 3" xfId="26658"/>
    <cellStyle name="Comma 2 3 7 2 2 3 2" xfId="31122"/>
    <cellStyle name="Comma 2 3 7 2 2 4" xfId="29953"/>
    <cellStyle name="Comma 2 3 7 2 3" xfId="24859"/>
    <cellStyle name="Comma 2 3 7 2 3 2" xfId="27946"/>
    <cellStyle name="Comma 2 3 7 2 3 2 2" xfId="31415"/>
    <cellStyle name="Comma 2 3 7 2 3 3" xfId="30603"/>
    <cellStyle name="Comma 2 3 7 2 4" xfId="26407"/>
    <cellStyle name="Comma 2 3 7 2 4 2" xfId="31011"/>
    <cellStyle name="Comma 2 3 7 2 5" xfId="29824"/>
    <cellStyle name="Comma 2 3 7 3" xfId="22705"/>
    <cellStyle name="Comma 2 3 7 3 2" xfId="24643"/>
    <cellStyle name="Comma 2 3 7 3 2 2" xfId="27730"/>
    <cellStyle name="Comma 2 3 7 3 2 2 2" xfId="31343"/>
    <cellStyle name="Comma 2 3 7 3 2 3" xfId="30531"/>
    <cellStyle name="Comma 2 3 7 3 3" xfId="26191"/>
    <cellStyle name="Comma 2 3 7 3 3 2" xfId="30939"/>
    <cellStyle name="Comma 2 3 7 3 4" xfId="29749"/>
    <cellStyle name="Comma 2 3 7 4" xfId="23211"/>
    <cellStyle name="Comma 2 3 7 4 2" xfId="25109"/>
    <cellStyle name="Comma 2 3 7 4 2 2" xfId="28196"/>
    <cellStyle name="Comma 2 3 7 4 2 2 2" xfId="31525"/>
    <cellStyle name="Comma 2 3 7 4 2 3" xfId="30713"/>
    <cellStyle name="Comma 2 3 7 4 3" xfId="26657"/>
    <cellStyle name="Comma 2 3 7 4 3 2" xfId="31121"/>
    <cellStyle name="Comma 2 3 7 4 4" xfId="29952"/>
    <cellStyle name="Comma 2 3 7 5" xfId="24517"/>
    <cellStyle name="Comma 2 3 7 5 2" xfId="27604"/>
    <cellStyle name="Comma 2 3 7 5 2 2" xfId="31298"/>
    <cellStyle name="Comma 2 3 7 5 3" xfId="30486"/>
    <cellStyle name="Comma 2 3 7 6" xfId="26065"/>
    <cellStyle name="Comma 2 3 7 6 2" xfId="30894"/>
    <cellStyle name="Comma 2 3 7 7" xfId="29703"/>
    <cellStyle name="Comma 2 3 8" xfId="22817"/>
    <cellStyle name="Comma 2 3 8 2" xfId="23213"/>
    <cellStyle name="Comma 2 3 8 2 2" xfId="25111"/>
    <cellStyle name="Comma 2 3 8 2 2 2" xfId="28198"/>
    <cellStyle name="Comma 2 3 8 2 2 2 2" xfId="31527"/>
    <cellStyle name="Comma 2 3 8 2 2 3" xfId="30715"/>
    <cellStyle name="Comma 2 3 8 2 3" xfId="26659"/>
    <cellStyle name="Comma 2 3 8 2 3 2" xfId="31123"/>
    <cellStyle name="Comma 2 3 8 2 4" xfId="29954"/>
    <cellStyle name="Comma 2 3 8 3" xfId="24751"/>
    <cellStyle name="Comma 2 3 8 3 2" xfId="27838"/>
    <cellStyle name="Comma 2 3 8 3 2 2" xfId="31379"/>
    <cellStyle name="Comma 2 3 8 3 3" xfId="30567"/>
    <cellStyle name="Comma 2 3 8 4" xfId="26299"/>
    <cellStyle name="Comma 2 3 8 4 2" xfId="30975"/>
    <cellStyle name="Comma 2 3 8 5" xfId="29788"/>
    <cellStyle name="Comma 2 3 9" xfId="22597"/>
    <cellStyle name="Comma 2 3 9 2" xfId="24535"/>
    <cellStyle name="Comma 2 3 9 2 2" xfId="27622"/>
    <cellStyle name="Comma 2 3 9 2 2 2" xfId="31307"/>
    <cellStyle name="Comma 2 3 9 2 3" xfId="30495"/>
    <cellStyle name="Comma 2 3 9 3" xfId="26083"/>
    <cellStyle name="Comma 2 3 9 3 2" xfId="30903"/>
    <cellStyle name="Comma 2 3 9 4" xfId="29713"/>
    <cellStyle name="Comma 2 4" xfId="176"/>
    <cellStyle name="Comma 2 4 10" xfId="25683"/>
    <cellStyle name="Comma 2 4 10 2" xfId="30817"/>
    <cellStyle name="Comma 2 4 11" xfId="4761"/>
    <cellStyle name="Comma 2 4 12" xfId="28806"/>
    <cellStyle name="Comma 2 4 2" xfId="1167"/>
    <cellStyle name="Comma 2 4 2 10" xfId="4762"/>
    <cellStyle name="Comma 2 4 2 11" xfId="28807"/>
    <cellStyle name="Comma 2 4 2 2" xfId="5129"/>
    <cellStyle name="Comma 2 4 2 2 2" xfId="5531"/>
    <cellStyle name="Comma 2 4 2 2 2 2" xfId="23009"/>
    <cellStyle name="Comma 2 4 2 2 2 2 2" xfId="23216"/>
    <cellStyle name="Comma 2 4 2 2 2 2 2 2" xfId="25114"/>
    <cellStyle name="Comma 2 4 2 2 2 2 2 2 2" xfId="28201"/>
    <cellStyle name="Comma 2 4 2 2 2 2 2 2 2 2" xfId="31530"/>
    <cellStyle name="Comma 2 4 2 2 2 2 2 2 3" xfId="30718"/>
    <cellStyle name="Comma 2 4 2 2 2 2 2 3" xfId="26662"/>
    <cellStyle name="Comma 2 4 2 2 2 2 2 3 2" xfId="31126"/>
    <cellStyle name="Comma 2 4 2 2 2 2 2 4" xfId="29957"/>
    <cellStyle name="Comma 2 4 2 2 2 2 3" xfId="24943"/>
    <cellStyle name="Comma 2 4 2 2 2 2 3 2" xfId="28030"/>
    <cellStyle name="Comma 2 4 2 2 2 2 3 2 2" xfId="31444"/>
    <cellStyle name="Comma 2 4 2 2 2 2 3 3" xfId="30632"/>
    <cellStyle name="Comma 2 4 2 2 2 2 4" xfId="26491"/>
    <cellStyle name="Comma 2 4 2 2 2 2 4 2" xfId="31040"/>
    <cellStyle name="Comma 2 4 2 2 2 2 5" xfId="29853"/>
    <cellStyle name="Comma 2 4 2 2 2 3" xfId="22789"/>
    <cellStyle name="Comma 2 4 2 2 2 3 2" xfId="24070"/>
    <cellStyle name="Comma 2 4 2 2 2 3 2 2" xfId="25615"/>
    <cellStyle name="Comma 2 4 2 2 2 3 2 2 2" xfId="28702"/>
    <cellStyle name="Comma 2 4 2 2 2 3 2 2 2 2" xfId="31620"/>
    <cellStyle name="Comma 2 4 2 2 2 3 2 2 3" xfId="30808"/>
    <cellStyle name="Comma 2 4 2 2 2 3 2 3" xfId="27163"/>
    <cellStyle name="Comma 2 4 2 2 2 3 2 3 2" xfId="31216"/>
    <cellStyle name="Comma 2 4 2 2 2 3 2 4" xfId="30400"/>
    <cellStyle name="Comma 2 4 2 2 2 3 3" xfId="24727"/>
    <cellStyle name="Comma 2 4 2 2 2 3 3 2" xfId="27814"/>
    <cellStyle name="Comma 2 4 2 2 2 3 3 2 2" xfId="31372"/>
    <cellStyle name="Comma 2 4 2 2 2 3 3 3" xfId="30560"/>
    <cellStyle name="Comma 2 4 2 2 2 3 4" xfId="26275"/>
    <cellStyle name="Comma 2 4 2 2 2 3 4 2" xfId="30968"/>
    <cellStyle name="Comma 2 4 2 2 2 3 5" xfId="29778"/>
    <cellStyle name="Comma 2 4 2 2 2 4" xfId="23215"/>
    <cellStyle name="Comma 2 4 2 2 2 4 2" xfId="25113"/>
    <cellStyle name="Comma 2 4 2 2 2 4 2 2" xfId="28200"/>
    <cellStyle name="Comma 2 4 2 2 2 4 2 2 2" xfId="31529"/>
    <cellStyle name="Comma 2 4 2 2 2 4 2 3" xfId="30717"/>
    <cellStyle name="Comma 2 4 2 2 2 4 3" xfId="26661"/>
    <cellStyle name="Comma 2 4 2 2 2 4 3 2" xfId="31125"/>
    <cellStyle name="Comma 2 4 2 2 2 4 4" xfId="29956"/>
    <cellStyle name="Comma 2 4 2 2 2 5" xfId="24342"/>
    <cellStyle name="Comma 2 4 2 2 2 5 2" xfId="27429"/>
    <cellStyle name="Comma 2 4 2 2 2 5 2 2" xfId="31253"/>
    <cellStyle name="Comma 2 4 2 2 2 5 3" xfId="30441"/>
    <cellStyle name="Comma 2 4 2 2 2 6" xfId="25886"/>
    <cellStyle name="Comma 2 4 2 2 2 6 2" xfId="30849"/>
    <cellStyle name="Comma 2 4 2 2 2 7" xfId="29399"/>
    <cellStyle name="Comma 2 4 2 2 3" xfId="22901"/>
    <cellStyle name="Comma 2 4 2 2 3 2" xfId="23217"/>
    <cellStyle name="Comma 2 4 2 2 3 2 2" xfId="25115"/>
    <cellStyle name="Comma 2 4 2 2 3 2 2 2" xfId="28202"/>
    <cellStyle name="Comma 2 4 2 2 3 2 2 2 2" xfId="31531"/>
    <cellStyle name="Comma 2 4 2 2 3 2 2 3" xfId="30719"/>
    <cellStyle name="Comma 2 4 2 2 3 2 3" xfId="26663"/>
    <cellStyle name="Comma 2 4 2 2 3 2 3 2" xfId="31127"/>
    <cellStyle name="Comma 2 4 2 2 3 2 4" xfId="29958"/>
    <cellStyle name="Comma 2 4 2 2 3 3" xfId="24835"/>
    <cellStyle name="Comma 2 4 2 2 3 3 2" xfId="27922"/>
    <cellStyle name="Comma 2 4 2 2 3 3 2 2" xfId="31408"/>
    <cellStyle name="Comma 2 4 2 2 3 3 3" xfId="30596"/>
    <cellStyle name="Comma 2 4 2 2 3 4" xfId="26383"/>
    <cellStyle name="Comma 2 4 2 2 3 4 2" xfId="31004"/>
    <cellStyle name="Comma 2 4 2 2 3 5" xfId="29817"/>
    <cellStyle name="Comma 2 4 2 2 4" xfId="22681"/>
    <cellStyle name="Comma 2 4 2 2 4 2" xfId="23850"/>
    <cellStyle name="Comma 2 4 2 2 4 2 2" xfId="25483"/>
    <cellStyle name="Comma 2 4 2 2 4 2 2 2" xfId="28570"/>
    <cellStyle name="Comma 2 4 2 2 4 2 2 2 2" xfId="31602"/>
    <cellStyle name="Comma 2 4 2 2 4 2 2 3" xfId="30790"/>
    <cellStyle name="Comma 2 4 2 2 4 2 3" xfId="27031"/>
    <cellStyle name="Comma 2 4 2 2 4 2 3 2" xfId="31198"/>
    <cellStyle name="Comma 2 4 2 2 4 2 4" xfId="30294"/>
    <cellStyle name="Comma 2 4 2 2 4 3" xfId="24619"/>
    <cellStyle name="Comma 2 4 2 2 4 3 2" xfId="27706"/>
    <cellStyle name="Comma 2 4 2 2 4 3 2 2" xfId="31336"/>
    <cellStyle name="Comma 2 4 2 2 4 3 3" xfId="30524"/>
    <cellStyle name="Comma 2 4 2 2 4 4" xfId="26167"/>
    <cellStyle name="Comma 2 4 2 2 4 4 2" xfId="30932"/>
    <cellStyle name="Comma 2 4 2 2 4 5" xfId="29742"/>
    <cellStyle name="Comma 2 4 2 2 5" xfId="22548"/>
    <cellStyle name="Comma 2 4 2 2 5 2" xfId="24494"/>
    <cellStyle name="Comma 2 4 2 2 5 2 2" xfId="27581"/>
    <cellStyle name="Comma 2 4 2 2 5 2 2 2" xfId="31292"/>
    <cellStyle name="Comma 2 4 2 2 5 2 3" xfId="30480"/>
    <cellStyle name="Comma 2 4 2 2 5 3" xfId="26042"/>
    <cellStyle name="Comma 2 4 2 2 5 3 2" xfId="30888"/>
    <cellStyle name="Comma 2 4 2 2 5 4" xfId="29694"/>
    <cellStyle name="Comma 2 4 2 2 6" xfId="23214"/>
    <cellStyle name="Comma 2 4 2 2 6 2" xfId="25112"/>
    <cellStyle name="Comma 2 4 2 2 6 2 2" xfId="28199"/>
    <cellStyle name="Comma 2 4 2 2 6 2 2 2" xfId="31528"/>
    <cellStyle name="Comma 2 4 2 2 6 2 3" xfId="30716"/>
    <cellStyle name="Comma 2 4 2 2 6 3" xfId="26660"/>
    <cellStyle name="Comma 2 4 2 2 6 3 2" xfId="31124"/>
    <cellStyle name="Comma 2 4 2 2 6 4" xfId="29955"/>
    <cellStyle name="Comma 2 4 2 2 7" xfId="24209"/>
    <cellStyle name="Comma 2 4 2 2 7 2" xfId="27297"/>
    <cellStyle name="Comma 2 4 2 2 7 2 2" xfId="31235"/>
    <cellStyle name="Comma 2 4 2 2 7 3" xfId="30422"/>
    <cellStyle name="Comma 2 4 2 2 8" xfId="25753"/>
    <cellStyle name="Comma 2 4 2 2 8 2" xfId="30830"/>
    <cellStyle name="Comma 2 4 2 2 9" xfId="29111"/>
    <cellStyle name="Comma 2 4 2 3" xfId="5196"/>
    <cellStyle name="Comma 2 4 2 3 2" xfId="22955"/>
    <cellStyle name="Comma 2 4 2 3 2 2" xfId="23219"/>
    <cellStyle name="Comma 2 4 2 3 2 2 2" xfId="25117"/>
    <cellStyle name="Comma 2 4 2 3 2 2 2 2" xfId="28204"/>
    <cellStyle name="Comma 2 4 2 3 2 2 2 2 2" xfId="31533"/>
    <cellStyle name="Comma 2 4 2 3 2 2 2 3" xfId="30721"/>
    <cellStyle name="Comma 2 4 2 3 2 2 3" xfId="26665"/>
    <cellStyle name="Comma 2 4 2 3 2 2 3 2" xfId="31129"/>
    <cellStyle name="Comma 2 4 2 3 2 2 4" xfId="29960"/>
    <cellStyle name="Comma 2 4 2 3 2 3" xfId="24889"/>
    <cellStyle name="Comma 2 4 2 3 2 3 2" xfId="27976"/>
    <cellStyle name="Comma 2 4 2 3 2 3 2 2" xfId="31426"/>
    <cellStyle name="Comma 2 4 2 3 2 3 3" xfId="30614"/>
    <cellStyle name="Comma 2 4 2 3 2 4" xfId="26437"/>
    <cellStyle name="Comma 2 4 2 3 2 4 2" xfId="31022"/>
    <cellStyle name="Comma 2 4 2 3 2 5" xfId="29835"/>
    <cellStyle name="Comma 2 4 2 3 3" xfId="22735"/>
    <cellStyle name="Comma 2 4 2 3 3 2" xfId="23916"/>
    <cellStyle name="Comma 2 4 2 3 3 2 2" xfId="25549"/>
    <cellStyle name="Comma 2 4 2 3 3 2 2 2" xfId="28636"/>
    <cellStyle name="Comma 2 4 2 3 3 2 2 2 2" xfId="31611"/>
    <cellStyle name="Comma 2 4 2 3 3 2 2 3" xfId="30799"/>
    <cellStyle name="Comma 2 4 2 3 3 2 3" xfId="27097"/>
    <cellStyle name="Comma 2 4 2 3 3 2 3 2" xfId="31207"/>
    <cellStyle name="Comma 2 4 2 3 3 2 4" xfId="30303"/>
    <cellStyle name="Comma 2 4 2 3 3 3" xfId="24673"/>
    <cellStyle name="Comma 2 4 2 3 3 3 2" xfId="27760"/>
    <cellStyle name="Comma 2 4 2 3 3 3 2 2" xfId="31354"/>
    <cellStyle name="Comma 2 4 2 3 3 3 3" xfId="30542"/>
    <cellStyle name="Comma 2 4 2 3 3 4" xfId="26221"/>
    <cellStyle name="Comma 2 4 2 3 3 4 2" xfId="30950"/>
    <cellStyle name="Comma 2 4 2 3 3 5" xfId="29760"/>
    <cellStyle name="Comma 2 4 2 3 4" xfId="22588"/>
    <cellStyle name="Comma 2 4 2 3 4 2" xfId="24526"/>
    <cellStyle name="Comma 2 4 2 3 4 2 2" xfId="27613"/>
    <cellStyle name="Comma 2 4 2 3 4 2 2 2" xfId="31303"/>
    <cellStyle name="Comma 2 4 2 3 4 2 3" xfId="30491"/>
    <cellStyle name="Comma 2 4 2 3 4 3" xfId="26074"/>
    <cellStyle name="Comma 2 4 2 3 4 3 2" xfId="30899"/>
    <cellStyle name="Comma 2 4 2 3 4 4" xfId="29709"/>
    <cellStyle name="Comma 2 4 2 3 5" xfId="23218"/>
    <cellStyle name="Comma 2 4 2 3 5 2" xfId="25116"/>
    <cellStyle name="Comma 2 4 2 3 5 2 2" xfId="28203"/>
    <cellStyle name="Comma 2 4 2 3 5 2 2 2" xfId="31532"/>
    <cellStyle name="Comma 2 4 2 3 5 2 3" xfId="30720"/>
    <cellStyle name="Comma 2 4 2 3 5 3" xfId="26664"/>
    <cellStyle name="Comma 2 4 2 3 5 3 2" xfId="31128"/>
    <cellStyle name="Comma 2 4 2 3 5 4" xfId="29959"/>
    <cellStyle name="Comma 2 4 2 3 6" xfId="24276"/>
    <cellStyle name="Comma 2 4 2 3 6 2" xfId="27363"/>
    <cellStyle name="Comma 2 4 2 3 6 2 2" xfId="31244"/>
    <cellStyle name="Comma 2 4 2 3 6 3" xfId="30432"/>
    <cellStyle name="Comma 2 4 2 3 7" xfId="25820"/>
    <cellStyle name="Comma 2 4 2 3 7 2" xfId="30840"/>
    <cellStyle name="Comma 2 4 2 3 8" xfId="29121"/>
    <cellStyle name="Comma 2 4 2 4" xfId="22847"/>
    <cellStyle name="Comma 2 4 2 4 2" xfId="23220"/>
    <cellStyle name="Comma 2 4 2 4 2 2" xfId="25118"/>
    <cellStyle name="Comma 2 4 2 4 2 2 2" xfId="28205"/>
    <cellStyle name="Comma 2 4 2 4 2 2 2 2" xfId="31534"/>
    <cellStyle name="Comma 2 4 2 4 2 2 3" xfId="30722"/>
    <cellStyle name="Comma 2 4 2 4 2 3" xfId="26666"/>
    <cellStyle name="Comma 2 4 2 4 2 3 2" xfId="31130"/>
    <cellStyle name="Comma 2 4 2 4 2 4" xfId="29961"/>
    <cellStyle name="Comma 2 4 2 4 3" xfId="24781"/>
    <cellStyle name="Comma 2 4 2 4 3 2" xfId="27868"/>
    <cellStyle name="Comma 2 4 2 4 3 2 2" xfId="31390"/>
    <cellStyle name="Comma 2 4 2 4 3 3" xfId="30578"/>
    <cellStyle name="Comma 2 4 2 4 4" xfId="26329"/>
    <cellStyle name="Comma 2 4 2 4 4 2" xfId="30986"/>
    <cellStyle name="Comma 2 4 2 4 5" xfId="29799"/>
    <cellStyle name="Comma 2 4 2 5" xfId="22627"/>
    <cellStyle name="Comma 2 4 2 5 2" xfId="23519"/>
    <cellStyle name="Comma 2 4 2 5 2 2" xfId="25417"/>
    <cellStyle name="Comma 2 4 2 5 2 2 2" xfId="28504"/>
    <cellStyle name="Comma 2 4 2 5 2 2 2 2" xfId="31593"/>
    <cellStyle name="Comma 2 4 2 5 2 2 3" xfId="30781"/>
    <cellStyle name="Comma 2 4 2 5 2 3" xfId="26965"/>
    <cellStyle name="Comma 2 4 2 5 2 3 2" xfId="31189"/>
    <cellStyle name="Comma 2 4 2 5 2 4" xfId="30020"/>
    <cellStyle name="Comma 2 4 2 5 3" xfId="24565"/>
    <cellStyle name="Comma 2 4 2 5 3 2" xfId="27652"/>
    <cellStyle name="Comma 2 4 2 5 3 2 2" xfId="31318"/>
    <cellStyle name="Comma 2 4 2 5 3 3" xfId="30506"/>
    <cellStyle name="Comma 2 4 2 5 4" xfId="26113"/>
    <cellStyle name="Comma 2 4 2 5 4 2" xfId="30914"/>
    <cellStyle name="Comma 2 4 2 5 5" xfId="29724"/>
    <cellStyle name="Comma 2 4 2 6" xfId="22494"/>
    <cellStyle name="Comma 2 4 2 6 2" xfId="24440"/>
    <cellStyle name="Comma 2 4 2 6 2 2" xfId="27527"/>
    <cellStyle name="Comma 2 4 2 6 2 2 2" xfId="31274"/>
    <cellStyle name="Comma 2 4 2 6 2 3" xfId="30462"/>
    <cellStyle name="Comma 2 4 2 6 3" xfId="25988"/>
    <cellStyle name="Comma 2 4 2 6 3 2" xfId="30870"/>
    <cellStyle name="Comma 2 4 2 6 4" xfId="29676"/>
    <cellStyle name="Comma 2 4 2 7" xfId="23084"/>
    <cellStyle name="Comma 2 4 2 7 2" xfId="25010"/>
    <cellStyle name="Comma 2 4 2 7 2 2" xfId="28097"/>
    <cellStyle name="Comma 2 4 2 7 2 2 2" xfId="31456"/>
    <cellStyle name="Comma 2 4 2 7 2 3" xfId="30644"/>
    <cellStyle name="Comma 2 4 2 7 3" xfId="26558"/>
    <cellStyle name="Comma 2 4 2 7 3 2" xfId="31052"/>
    <cellStyle name="Comma 2 4 2 7 4" xfId="29866"/>
    <cellStyle name="Comma 2 4 2 8" xfId="24143"/>
    <cellStyle name="Comma 2 4 2 8 2" xfId="27231"/>
    <cellStyle name="Comma 2 4 2 8 2 2" xfId="31226"/>
    <cellStyle name="Comma 2 4 2 8 3" xfId="30413"/>
    <cellStyle name="Comma 2 4 2 9" xfId="25684"/>
    <cellStyle name="Comma 2 4 2 9 2" xfId="30818"/>
    <cellStyle name="Comma 2 4 3" xfId="4763"/>
    <cellStyle name="Comma 2 4 3 2" xfId="5130"/>
    <cellStyle name="Comma 2 4 3 2 2" xfId="5532"/>
    <cellStyle name="Comma 2 4 3 2 2 2" xfId="22982"/>
    <cellStyle name="Comma 2 4 3 2 2 2 2" xfId="24071"/>
    <cellStyle name="Comma 2 4 3 2 2 2 2 2" xfId="25616"/>
    <cellStyle name="Comma 2 4 3 2 2 2 2 2 2" xfId="28703"/>
    <cellStyle name="Comma 2 4 3 2 2 2 2 2 2 2" xfId="31621"/>
    <cellStyle name="Comma 2 4 3 2 2 2 2 2 3" xfId="30809"/>
    <cellStyle name="Comma 2 4 3 2 2 2 2 3" xfId="27164"/>
    <cellStyle name="Comma 2 4 3 2 2 2 2 3 2" xfId="31217"/>
    <cellStyle name="Comma 2 4 3 2 2 2 2 4" xfId="30401"/>
    <cellStyle name="Comma 2 4 3 2 2 2 3" xfId="24916"/>
    <cellStyle name="Comma 2 4 3 2 2 2 3 2" xfId="28003"/>
    <cellStyle name="Comma 2 4 3 2 2 2 3 2 2" xfId="31435"/>
    <cellStyle name="Comma 2 4 3 2 2 2 3 3" xfId="30623"/>
    <cellStyle name="Comma 2 4 3 2 2 2 4" xfId="26464"/>
    <cellStyle name="Comma 2 4 3 2 2 2 4 2" xfId="31031"/>
    <cellStyle name="Comma 2 4 3 2 2 2 5" xfId="29844"/>
    <cellStyle name="Comma 2 4 3 2 2 3" xfId="23222"/>
    <cellStyle name="Comma 2 4 3 2 2 3 2" xfId="25120"/>
    <cellStyle name="Comma 2 4 3 2 2 3 2 2" xfId="28207"/>
    <cellStyle name="Comma 2 4 3 2 2 3 2 2 2" xfId="31536"/>
    <cellStyle name="Comma 2 4 3 2 2 3 2 3" xfId="30724"/>
    <cellStyle name="Comma 2 4 3 2 2 3 3" xfId="26668"/>
    <cellStyle name="Comma 2 4 3 2 2 3 3 2" xfId="31132"/>
    <cellStyle name="Comma 2 4 3 2 2 3 4" xfId="29963"/>
    <cellStyle name="Comma 2 4 3 2 2 4" xfId="24343"/>
    <cellStyle name="Comma 2 4 3 2 2 4 2" xfId="27430"/>
    <cellStyle name="Comma 2 4 3 2 2 4 2 2" xfId="31254"/>
    <cellStyle name="Comma 2 4 3 2 2 4 3" xfId="30442"/>
    <cellStyle name="Comma 2 4 3 2 2 5" xfId="25887"/>
    <cellStyle name="Comma 2 4 3 2 2 5 2" xfId="30850"/>
    <cellStyle name="Comma 2 4 3 2 2 6" xfId="29400"/>
    <cellStyle name="Comma 2 4 3 2 3" xfId="22762"/>
    <cellStyle name="Comma 2 4 3 2 3 2" xfId="23851"/>
    <cellStyle name="Comma 2 4 3 2 3 2 2" xfId="25484"/>
    <cellStyle name="Comma 2 4 3 2 3 2 2 2" xfId="28571"/>
    <cellStyle name="Comma 2 4 3 2 3 2 2 2 2" xfId="31603"/>
    <cellStyle name="Comma 2 4 3 2 3 2 2 3" xfId="30791"/>
    <cellStyle name="Comma 2 4 3 2 3 2 3" xfId="27032"/>
    <cellStyle name="Comma 2 4 3 2 3 2 3 2" xfId="31199"/>
    <cellStyle name="Comma 2 4 3 2 3 2 4" xfId="30295"/>
    <cellStyle name="Comma 2 4 3 2 3 3" xfId="24700"/>
    <cellStyle name="Comma 2 4 3 2 3 3 2" xfId="27787"/>
    <cellStyle name="Comma 2 4 3 2 3 3 2 2" xfId="31363"/>
    <cellStyle name="Comma 2 4 3 2 3 3 3" xfId="30551"/>
    <cellStyle name="Comma 2 4 3 2 3 4" xfId="26248"/>
    <cellStyle name="Comma 2 4 3 2 3 4 2" xfId="30959"/>
    <cellStyle name="Comma 2 4 3 2 3 5" xfId="29769"/>
    <cellStyle name="Comma 2 4 3 2 4" xfId="23221"/>
    <cellStyle name="Comma 2 4 3 2 4 2" xfId="25119"/>
    <cellStyle name="Comma 2 4 3 2 4 2 2" xfId="28206"/>
    <cellStyle name="Comma 2 4 3 2 4 2 2 2" xfId="31535"/>
    <cellStyle name="Comma 2 4 3 2 4 2 3" xfId="30723"/>
    <cellStyle name="Comma 2 4 3 2 4 3" xfId="26667"/>
    <cellStyle name="Comma 2 4 3 2 4 3 2" xfId="31131"/>
    <cellStyle name="Comma 2 4 3 2 4 4" xfId="29962"/>
    <cellStyle name="Comma 2 4 3 2 5" xfId="24210"/>
    <cellStyle name="Comma 2 4 3 2 5 2" xfId="27298"/>
    <cellStyle name="Comma 2 4 3 2 5 2 2" xfId="31236"/>
    <cellStyle name="Comma 2 4 3 2 5 3" xfId="30423"/>
    <cellStyle name="Comma 2 4 3 2 6" xfId="25754"/>
    <cellStyle name="Comma 2 4 3 2 6 2" xfId="30831"/>
    <cellStyle name="Comma 2 4 3 2 7" xfId="29112"/>
    <cellStyle name="Comma 2 4 3 3" xfId="5197"/>
    <cellStyle name="Comma 2 4 3 3 2" xfId="22874"/>
    <cellStyle name="Comma 2 4 3 3 2 2" xfId="23917"/>
    <cellStyle name="Comma 2 4 3 3 2 2 2" xfId="25550"/>
    <cellStyle name="Comma 2 4 3 3 2 2 2 2" xfId="28637"/>
    <cellStyle name="Comma 2 4 3 3 2 2 2 2 2" xfId="31612"/>
    <cellStyle name="Comma 2 4 3 3 2 2 2 3" xfId="30800"/>
    <cellStyle name="Comma 2 4 3 3 2 2 3" xfId="27098"/>
    <cellStyle name="Comma 2 4 3 3 2 2 3 2" xfId="31208"/>
    <cellStyle name="Comma 2 4 3 3 2 2 4" xfId="30304"/>
    <cellStyle name="Comma 2 4 3 3 2 3" xfId="24808"/>
    <cellStyle name="Comma 2 4 3 3 2 3 2" xfId="27895"/>
    <cellStyle name="Comma 2 4 3 3 2 3 2 2" xfId="31399"/>
    <cellStyle name="Comma 2 4 3 3 2 3 3" xfId="30587"/>
    <cellStyle name="Comma 2 4 3 3 2 4" xfId="26356"/>
    <cellStyle name="Comma 2 4 3 3 2 4 2" xfId="30995"/>
    <cellStyle name="Comma 2 4 3 3 2 5" xfId="29808"/>
    <cellStyle name="Comma 2 4 3 3 3" xfId="23223"/>
    <cellStyle name="Comma 2 4 3 3 3 2" xfId="25121"/>
    <cellStyle name="Comma 2 4 3 3 3 2 2" xfId="28208"/>
    <cellStyle name="Comma 2 4 3 3 3 2 2 2" xfId="31537"/>
    <cellStyle name="Comma 2 4 3 3 3 2 3" xfId="30725"/>
    <cellStyle name="Comma 2 4 3 3 3 3" xfId="26669"/>
    <cellStyle name="Comma 2 4 3 3 3 3 2" xfId="31133"/>
    <cellStyle name="Comma 2 4 3 3 3 4" xfId="29964"/>
    <cellStyle name="Comma 2 4 3 3 4" xfId="24277"/>
    <cellStyle name="Comma 2 4 3 3 4 2" xfId="27364"/>
    <cellStyle name="Comma 2 4 3 3 4 2 2" xfId="31245"/>
    <cellStyle name="Comma 2 4 3 3 4 3" xfId="30433"/>
    <cellStyle name="Comma 2 4 3 3 5" xfId="25821"/>
    <cellStyle name="Comma 2 4 3 3 5 2" xfId="30841"/>
    <cellStyle name="Comma 2 4 3 3 6" xfId="29122"/>
    <cellStyle name="Comma 2 4 3 4" xfId="22654"/>
    <cellStyle name="Comma 2 4 3 4 2" xfId="23520"/>
    <cellStyle name="Comma 2 4 3 4 2 2" xfId="25418"/>
    <cellStyle name="Comma 2 4 3 4 2 2 2" xfId="28505"/>
    <cellStyle name="Comma 2 4 3 4 2 2 2 2" xfId="31594"/>
    <cellStyle name="Comma 2 4 3 4 2 2 3" xfId="30782"/>
    <cellStyle name="Comma 2 4 3 4 2 3" xfId="26966"/>
    <cellStyle name="Comma 2 4 3 4 2 3 2" xfId="31190"/>
    <cellStyle name="Comma 2 4 3 4 2 4" xfId="30021"/>
    <cellStyle name="Comma 2 4 3 4 3" xfId="24592"/>
    <cellStyle name="Comma 2 4 3 4 3 2" xfId="27679"/>
    <cellStyle name="Comma 2 4 3 4 3 2 2" xfId="31327"/>
    <cellStyle name="Comma 2 4 3 4 3 3" xfId="30515"/>
    <cellStyle name="Comma 2 4 3 4 4" xfId="26140"/>
    <cellStyle name="Comma 2 4 3 4 4 2" xfId="30923"/>
    <cellStyle name="Comma 2 4 3 4 5" xfId="29733"/>
    <cellStyle name="Comma 2 4 3 5" xfId="22521"/>
    <cellStyle name="Comma 2 4 3 5 2" xfId="24467"/>
    <cellStyle name="Comma 2 4 3 5 2 2" xfId="27554"/>
    <cellStyle name="Comma 2 4 3 5 2 2 2" xfId="31283"/>
    <cellStyle name="Comma 2 4 3 5 2 3" xfId="30471"/>
    <cellStyle name="Comma 2 4 3 5 3" xfId="26015"/>
    <cellStyle name="Comma 2 4 3 5 3 2" xfId="30879"/>
    <cellStyle name="Comma 2 4 3 5 4" xfId="29685"/>
    <cellStyle name="Comma 2 4 3 6" xfId="23062"/>
    <cellStyle name="Comma 2 4 3 6 2" xfId="24988"/>
    <cellStyle name="Comma 2 4 3 6 2 2" xfId="28075"/>
    <cellStyle name="Comma 2 4 3 6 2 2 2" xfId="31453"/>
    <cellStyle name="Comma 2 4 3 6 2 3" xfId="30641"/>
    <cellStyle name="Comma 2 4 3 6 3" xfId="26536"/>
    <cellStyle name="Comma 2 4 3 6 3 2" xfId="31049"/>
    <cellStyle name="Comma 2 4 3 6 4" xfId="29863"/>
    <cellStyle name="Comma 2 4 3 7" xfId="24144"/>
    <cellStyle name="Comma 2 4 3 7 2" xfId="27232"/>
    <cellStyle name="Comma 2 4 3 7 2 2" xfId="31227"/>
    <cellStyle name="Comma 2 4 3 7 3" xfId="30414"/>
    <cellStyle name="Comma 2 4 3 8" xfId="25685"/>
    <cellStyle name="Comma 2 4 3 8 2" xfId="30819"/>
    <cellStyle name="Comma 2 4 3 9" xfId="28808"/>
    <cellStyle name="Comma 2 4 4" xfId="5128"/>
    <cellStyle name="Comma 2 4 4 2" xfId="5530"/>
    <cellStyle name="Comma 2 4 4 2 2" xfId="22928"/>
    <cellStyle name="Comma 2 4 4 2 2 2" xfId="24069"/>
    <cellStyle name="Comma 2 4 4 2 2 2 2" xfId="25614"/>
    <cellStyle name="Comma 2 4 4 2 2 2 2 2" xfId="28701"/>
    <cellStyle name="Comma 2 4 4 2 2 2 2 2 2" xfId="31619"/>
    <cellStyle name="Comma 2 4 4 2 2 2 2 3" xfId="30807"/>
    <cellStyle name="Comma 2 4 4 2 2 2 3" xfId="27162"/>
    <cellStyle name="Comma 2 4 4 2 2 2 3 2" xfId="31215"/>
    <cellStyle name="Comma 2 4 4 2 2 2 4" xfId="30399"/>
    <cellStyle name="Comma 2 4 4 2 2 3" xfId="24862"/>
    <cellStyle name="Comma 2 4 4 2 2 3 2" xfId="27949"/>
    <cellStyle name="Comma 2 4 4 2 2 3 2 2" xfId="31417"/>
    <cellStyle name="Comma 2 4 4 2 2 3 3" xfId="30605"/>
    <cellStyle name="Comma 2 4 4 2 2 4" xfId="26410"/>
    <cellStyle name="Comma 2 4 4 2 2 4 2" xfId="31013"/>
    <cellStyle name="Comma 2 4 4 2 2 5" xfId="29826"/>
    <cellStyle name="Comma 2 4 4 2 3" xfId="23224"/>
    <cellStyle name="Comma 2 4 4 2 3 2" xfId="25122"/>
    <cellStyle name="Comma 2 4 4 2 3 2 2" xfId="28209"/>
    <cellStyle name="Comma 2 4 4 2 3 2 2 2" xfId="31538"/>
    <cellStyle name="Comma 2 4 4 2 3 2 3" xfId="30726"/>
    <cellStyle name="Comma 2 4 4 2 3 3" xfId="26670"/>
    <cellStyle name="Comma 2 4 4 2 3 3 2" xfId="31134"/>
    <cellStyle name="Comma 2 4 4 2 3 4" xfId="29965"/>
    <cellStyle name="Comma 2 4 4 2 4" xfId="24341"/>
    <cellStyle name="Comma 2 4 4 2 4 2" xfId="27428"/>
    <cellStyle name="Comma 2 4 4 2 4 2 2" xfId="31252"/>
    <cellStyle name="Comma 2 4 4 2 4 3" xfId="30440"/>
    <cellStyle name="Comma 2 4 4 2 5" xfId="25885"/>
    <cellStyle name="Comma 2 4 4 2 5 2" xfId="30848"/>
    <cellStyle name="Comma 2 4 4 2 6" xfId="29398"/>
    <cellStyle name="Comma 2 4 4 3" xfId="22708"/>
    <cellStyle name="Comma 2 4 4 3 2" xfId="23849"/>
    <cellStyle name="Comma 2 4 4 3 2 2" xfId="25482"/>
    <cellStyle name="Comma 2 4 4 3 2 2 2" xfId="28569"/>
    <cellStyle name="Comma 2 4 4 3 2 2 2 2" xfId="31601"/>
    <cellStyle name="Comma 2 4 4 3 2 2 3" xfId="30789"/>
    <cellStyle name="Comma 2 4 4 3 2 3" xfId="27030"/>
    <cellStyle name="Comma 2 4 4 3 2 3 2" xfId="31197"/>
    <cellStyle name="Comma 2 4 4 3 2 4" xfId="30293"/>
    <cellStyle name="Comma 2 4 4 3 3" xfId="24646"/>
    <cellStyle name="Comma 2 4 4 3 3 2" xfId="27733"/>
    <cellStyle name="Comma 2 4 4 3 3 2 2" xfId="31345"/>
    <cellStyle name="Comma 2 4 4 3 3 3" xfId="30533"/>
    <cellStyle name="Comma 2 4 4 3 4" xfId="26194"/>
    <cellStyle name="Comma 2 4 4 3 4 2" xfId="30941"/>
    <cellStyle name="Comma 2 4 4 3 5" xfId="29751"/>
    <cellStyle name="Comma 2 4 4 4" xfId="22579"/>
    <cellStyle name="Comma 2 4 4 4 2" xfId="24519"/>
    <cellStyle name="Comma 2 4 4 4 2 2" xfId="27606"/>
    <cellStyle name="Comma 2 4 4 4 2 2 2" xfId="31299"/>
    <cellStyle name="Comma 2 4 4 4 2 3" xfId="30487"/>
    <cellStyle name="Comma 2 4 4 4 3" xfId="26067"/>
    <cellStyle name="Comma 2 4 4 4 3 2" xfId="30895"/>
    <cellStyle name="Comma 2 4 4 4 4" xfId="29705"/>
    <cellStyle name="Comma 2 4 4 5" xfId="23105"/>
    <cellStyle name="Comma 2 4 4 5 2" xfId="29869"/>
    <cellStyle name="Comma 2 4 4 6" xfId="24208"/>
    <cellStyle name="Comma 2 4 4 6 2" xfId="27296"/>
    <cellStyle name="Comma 2 4 4 6 2 2" xfId="31234"/>
    <cellStyle name="Comma 2 4 4 6 3" xfId="30421"/>
    <cellStyle name="Comma 2 4 4 7" xfId="25752"/>
    <cellStyle name="Comma 2 4 4 7 2" xfId="30829"/>
    <cellStyle name="Comma 2 4 4 8" xfId="29110"/>
    <cellStyle name="Comma 2 4 5" xfId="5195"/>
    <cellStyle name="Comma 2 4 5 2" xfId="22820"/>
    <cellStyle name="Comma 2 4 5 2 2" xfId="23915"/>
    <cellStyle name="Comma 2 4 5 2 2 2" xfId="25548"/>
    <cellStyle name="Comma 2 4 5 2 2 2 2" xfId="28635"/>
    <cellStyle name="Comma 2 4 5 2 2 2 2 2" xfId="31610"/>
    <cellStyle name="Comma 2 4 5 2 2 2 3" xfId="30798"/>
    <cellStyle name="Comma 2 4 5 2 2 3" xfId="27096"/>
    <cellStyle name="Comma 2 4 5 2 2 3 2" xfId="31206"/>
    <cellStyle name="Comma 2 4 5 2 2 4" xfId="30302"/>
    <cellStyle name="Comma 2 4 5 2 3" xfId="24754"/>
    <cellStyle name="Comma 2 4 5 2 3 2" xfId="27841"/>
    <cellStyle name="Comma 2 4 5 2 3 2 2" xfId="31381"/>
    <cellStyle name="Comma 2 4 5 2 3 3" xfId="30569"/>
    <cellStyle name="Comma 2 4 5 2 4" xfId="26302"/>
    <cellStyle name="Comma 2 4 5 2 4 2" xfId="30977"/>
    <cellStyle name="Comma 2 4 5 2 5" xfId="29790"/>
    <cellStyle name="Comma 2 4 5 3" xfId="23225"/>
    <cellStyle name="Comma 2 4 5 3 2" xfId="25123"/>
    <cellStyle name="Comma 2 4 5 3 2 2" xfId="28210"/>
    <cellStyle name="Comma 2 4 5 3 2 2 2" xfId="31539"/>
    <cellStyle name="Comma 2 4 5 3 2 3" xfId="30727"/>
    <cellStyle name="Comma 2 4 5 3 3" xfId="26671"/>
    <cellStyle name="Comma 2 4 5 3 3 2" xfId="31135"/>
    <cellStyle name="Comma 2 4 5 3 4" xfId="29966"/>
    <cellStyle name="Comma 2 4 5 4" xfId="24275"/>
    <cellStyle name="Comma 2 4 5 4 2" xfId="27362"/>
    <cellStyle name="Comma 2 4 5 4 2 2" xfId="31243"/>
    <cellStyle name="Comma 2 4 5 4 3" xfId="30431"/>
    <cellStyle name="Comma 2 4 5 5" xfId="25819"/>
    <cellStyle name="Comma 2 4 5 5 2" xfId="30839"/>
    <cellStyle name="Comma 2 4 5 6" xfId="29120"/>
    <cellStyle name="Comma 2 4 6" xfId="22600"/>
    <cellStyle name="Comma 2 4 6 2" xfId="23518"/>
    <cellStyle name="Comma 2 4 6 2 2" xfId="25416"/>
    <cellStyle name="Comma 2 4 6 2 2 2" xfId="28503"/>
    <cellStyle name="Comma 2 4 6 2 2 2 2" xfId="31592"/>
    <cellStyle name="Comma 2 4 6 2 2 3" xfId="30780"/>
    <cellStyle name="Comma 2 4 6 2 3" xfId="26964"/>
    <cellStyle name="Comma 2 4 6 2 3 2" xfId="31188"/>
    <cellStyle name="Comma 2 4 6 2 4" xfId="30019"/>
    <cellStyle name="Comma 2 4 6 3" xfId="24538"/>
    <cellStyle name="Comma 2 4 6 3 2" xfId="27625"/>
    <cellStyle name="Comma 2 4 6 3 2 2" xfId="31309"/>
    <cellStyle name="Comma 2 4 6 3 3" xfId="30497"/>
    <cellStyle name="Comma 2 4 6 4" xfId="26086"/>
    <cellStyle name="Comma 2 4 6 4 2" xfId="30905"/>
    <cellStyle name="Comma 2 4 6 5" xfId="29715"/>
    <cellStyle name="Comma 2 4 7" xfId="6588"/>
    <cellStyle name="Comma 2 4 7 2" xfId="24413"/>
    <cellStyle name="Comma 2 4 7 2 2" xfId="27500"/>
    <cellStyle name="Comma 2 4 7 2 2 2" xfId="31265"/>
    <cellStyle name="Comma 2 4 7 2 3" xfId="30453"/>
    <cellStyle name="Comma 2 4 7 3" xfId="25958"/>
    <cellStyle name="Comma 2 4 7 3 2" xfId="30861"/>
    <cellStyle name="Comma 2 4 7 4" xfId="29557"/>
    <cellStyle name="Comma 2 4 8" xfId="23036"/>
    <cellStyle name="Comma 2 4 8 2" xfId="24966"/>
    <cellStyle name="Comma 2 4 8 2 2" xfId="28053"/>
    <cellStyle name="Comma 2 4 8 2 2 2" xfId="31450"/>
    <cellStyle name="Comma 2 4 8 2 3" xfId="30638"/>
    <cellStyle name="Comma 2 4 8 3" xfId="26514"/>
    <cellStyle name="Comma 2 4 8 3 2" xfId="31046"/>
    <cellStyle name="Comma 2 4 8 4" xfId="29860"/>
    <cellStyle name="Comma 2 4 9" xfId="24142"/>
    <cellStyle name="Comma 2 4 9 2" xfId="27230"/>
    <cellStyle name="Comma 2 4 9 2 2" xfId="31225"/>
    <cellStyle name="Comma 2 4 9 3" xfId="30412"/>
    <cellStyle name="Comma 2 5" xfId="226"/>
    <cellStyle name="Comma 2 5 2" xfId="22589"/>
    <cellStyle name="Comma 2 5 2 2" xfId="24527"/>
    <cellStyle name="Comma 2 5 2 2 2" xfId="27614"/>
    <cellStyle name="Comma 2 5 2 2 2 2" xfId="31304"/>
    <cellStyle name="Comma 2 5 2 2 3" xfId="30492"/>
    <cellStyle name="Comma 2 5 2 3" xfId="26075"/>
    <cellStyle name="Comma 2 5 2 3 2" xfId="30900"/>
    <cellStyle name="Comma 2 5 2 4" xfId="29710"/>
    <cellStyle name="Comma 2 5 3" xfId="22583"/>
    <cellStyle name="Comma 2 5 3 2" xfId="24521"/>
    <cellStyle name="Comma 2 5 3 2 2" xfId="27608"/>
    <cellStyle name="Comma 2 5 3 2 2 2" xfId="31300"/>
    <cellStyle name="Comma 2 5 3 2 3" xfId="30488"/>
    <cellStyle name="Comma 2 5 3 3" xfId="26069"/>
    <cellStyle name="Comma 2 5 3 3 2" xfId="30896"/>
    <cellStyle name="Comma 2 5 3 4" xfId="29706"/>
    <cellStyle name="Comma 2 5 4" xfId="16809"/>
    <cellStyle name="Comma 2 5 5" xfId="4764"/>
    <cellStyle name="Comma 2 5 6" xfId="28809"/>
    <cellStyle name="Comma 2 6" xfId="244"/>
    <cellStyle name="Comma 2 6 2" xfId="22586"/>
    <cellStyle name="Comma 2 6 2 2" xfId="24524"/>
    <cellStyle name="Comma 2 6 2 2 2" xfId="27611"/>
    <cellStyle name="Comma 2 6 2 2 2 2" xfId="31301"/>
    <cellStyle name="Comma 2 6 2 2 3" xfId="30489"/>
    <cellStyle name="Comma 2 6 2 3" xfId="26072"/>
    <cellStyle name="Comma 2 6 2 3 2" xfId="30897"/>
    <cellStyle name="Comma 2 6 2 4" xfId="29707"/>
    <cellStyle name="Comma 2 6 3" xfId="23139"/>
    <cellStyle name="Comma 2 6 3 2" xfId="25039"/>
    <cellStyle name="Comma 2 6 3 2 2" xfId="28126"/>
    <cellStyle name="Comma 2 6 3 2 2 2" xfId="31458"/>
    <cellStyle name="Comma 2 6 3 2 3" xfId="30646"/>
    <cellStyle name="Comma 2 6 3 3" xfId="26587"/>
    <cellStyle name="Comma 2 6 3 3 2" xfId="31054"/>
    <cellStyle name="Comma 2 6 3 4" xfId="29885"/>
    <cellStyle name="Comma 2 6 4" xfId="16810"/>
    <cellStyle name="Comma 2 7" xfId="270"/>
    <cellStyle name="Comma 2 7 10" xfId="16811"/>
    <cellStyle name="Comma 2 7 11" xfId="29581"/>
    <cellStyle name="Comma 2 7 2" xfId="22506"/>
    <cellStyle name="Comma 2 7 2 2" xfId="22560"/>
    <cellStyle name="Comma 2 7 2 2 2" xfId="22801"/>
    <cellStyle name="Comma 2 7 2 2 2 2" xfId="23021"/>
    <cellStyle name="Comma 2 7 2 2 2 2 2" xfId="23230"/>
    <cellStyle name="Comma 2 7 2 2 2 2 2 2" xfId="25128"/>
    <cellStyle name="Comma 2 7 2 2 2 2 2 2 2" xfId="28215"/>
    <cellStyle name="Comma 2 7 2 2 2 2 2 2 2 2" xfId="31544"/>
    <cellStyle name="Comma 2 7 2 2 2 2 2 2 3" xfId="30732"/>
    <cellStyle name="Comma 2 7 2 2 2 2 2 3" xfId="26676"/>
    <cellStyle name="Comma 2 7 2 2 2 2 2 3 2" xfId="31140"/>
    <cellStyle name="Comma 2 7 2 2 2 2 2 4" xfId="29971"/>
    <cellStyle name="Comma 2 7 2 2 2 2 3" xfId="24955"/>
    <cellStyle name="Comma 2 7 2 2 2 2 3 2" xfId="28042"/>
    <cellStyle name="Comma 2 7 2 2 2 2 3 2 2" xfId="31447"/>
    <cellStyle name="Comma 2 7 2 2 2 2 3 3" xfId="30635"/>
    <cellStyle name="Comma 2 7 2 2 2 2 4" xfId="26503"/>
    <cellStyle name="Comma 2 7 2 2 2 2 4 2" xfId="31043"/>
    <cellStyle name="Comma 2 7 2 2 2 2 5" xfId="29856"/>
    <cellStyle name="Comma 2 7 2 2 2 3" xfId="23229"/>
    <cellStyle name="Comma 2 7 2 2 2 3 2" xfId="25127"/>
    <cellStyle name="Comma 2 7 2 2 2 3 2 2" xfId="28214"/>
    <cellStyle name="Comma 2 7 2 2 2 3 2 2 2" xfId="31543"/>
    <cellStyle name="Comma 2 7 2 2 2 3 2 3" xfId="30731"/>
    <cellStyle name="Comma 2 7 2 2 2 3 3" xfId="26675"/>
    <cellStyle name="Comma 2 7 2 2 2 3 3 2" xfId="31139"/>
    <cellStyle name="Comma 2 7 2 2 2 3 4" xfId="29970"/>
    <cellStyle name="Comma 2 7 2 2 2 4" xfId="24739"/>
    <cellStyle name="Comma 2 7 2 2 2 4 2" xfId="27826"/>
    <cellStyle name="Comma 2 7 2 2 2 4 2 2" xfId="31375"/>
    <cellStyle name="Comma 2 7 2 2 2 4 3" xfId="30563"/>
    <cellStyle name="Comma 2 7 2 2 2 5" xfId="26287"/>
    <cellStyle name="Comma 2 7 2 2 2 5 2" xfId="30971"/>
    <cellStyle name="Comma 2 7 2 2 2 6" xfId="29781"/>
    <cellStyle name="Comma 2 7 2 2 3" xfId="22913"/>
    <cellStyle name="Comma 2 7 2 2 3 2" xfId="23231"/>
    <cellStyle name="Comma 2 7 2 2 3 2 2" xfId="25129"/>
    <cellStyle name="Comma 2 7 2 2 3 2 2 2" xfId="28216"/>
    <cellStyle name="Comma 2 7 2 2 3 2 2 2 2" xfId="31545"/>
    <cellStyle name="Comma 2 7 2 2 3 2 2 3" xfId="30733"/>
    <cellStyle name="Comma 2 7 2 2 3 2 3" xfId="26677"/>
    <cellStyle name="Comma 2 7 2 2 3 2 3 2" xfId="31141"/>
    <cellStyle name="Comma 2 7 2 2 3 2 4" xfId="29972"/>
    <cellStyle name="Comma 2 7 2 2 3 3" xfId="24847"/>
    <cellStyle name="Comma 2 7 2 2 3 3 2" xfId="27934"/>
    <cellStyle name="Comma 2 7 2 2 3 3 2 2" xfId="31411"/>
    <cellStyle name="Comma 2 7 2 2 3 3 3" xfId="30599"/>
    <cellStyle name="Comma 2 7 2 2 3 4" xfId="26395"/>
    <cellStyle name="Comma 2 7 2 2 3 4 2" xfId="31007"/>
    <cellStyle name="Comma 2 7 2 2 3 5" xfId="29820"/>
    <cellStyle name="Comma 2 7 2 2 4" xfId="22693"/>
    <cellStyle name="Comma 2 7 2 2 4 2" xfId="24631"/>
    <cellStyle name="Comma 2 7 2 2 4 2 2" xfId="27718"/>
    <cellStyle name="Comma 2 7 2 2 4 2 2 2" xfId="31339"/>
    <cellStyle name="Comma 2 7 2 2 4 2 3" xfId="30527"/>
    <cellStyle name="Comma 2 7 2 2 4 3" xfId="26179"/>
    <cellStyle name="Comma 2 7 2 2 4 3 2" xfId="30935"/>
    <cellStyle name="Comma 2 7 2 2 4 4" xfId="29745"/>
    <cellStyle name="Comma 2 7 2 2 5" xfId="23228"/>
    <cellStyle name="Comma 2 7 2 2 5 2" xfId="25126"/>
    <cellStyle name="Comma 2 7 2 2 5 2 2" xfId="28213"/>
    <cellStyle name="Comma 2 7 2 2 5 2 2 2" xfId="31542"/>
    <cellStyle name="Comma 2 7 2 2 5 2 3" xfId="30730"/>
    <cellStyle name="Comma 2 7 2 2 5 3" xfId="26674"/>
    <cellStyle name="Comma 2 7 2 2 5 3 2" xfId="31138"/>
    <cellStyle name="Comma 2 7 2 2 5 4" xfId="29969"/>
    <cellStyle name="Comma 2 7 2 2 6" xfId="24506"/>
    <cellStyle name="Comma 2 7 2 2 6 2" xfId="27593"/>
    <cellStyle name="Comma 2 7 2 2 6 2 2" xfId="31295"/>
    <cellStyle name="Comma 2 7 2 2 6 3" xfId="30483"/>
    <cellStyle name="Comma 2 7 2 2 7" xfId="26054"/>
    <cellStyle name="Comma 2 7 2 2 7 2" xfId="30891"/>
    <cellStyle name="Comma 2 7 2 2 8" xfId="29697"/>
    <cellStyle name="Comma 2 7 2 3" xfId="22747"/>
    <cellStyle name="Comma 2 7 2 3 2" xfId="22967"/>
    <cellStyle name="Comma 2 7 2 3 2 2" xfId="23233"/>
    <cellStyle name="Comma 2 7 2 3 2 2 2" xfId="25131"/>
    <cellStyle name="Comma 2 7 2 3 2 2 2 2" xfId="28218"/>
    <cellStyle name="Comma 2 7 2 3 2 2 2 2 2" xfId="31547"/>
    <cellStyle name="Comma 2 7 2 3 2 2 2 3" xfId="30735"/>
    <cellStyle name="Comma 2 7 2 3 2 2 3" xfId="26679"/>
    <cellStyle name="Comma 2 7 2 3 2 2 3 2" xfId="31143"/>
    <cellStyle name="Comma 2 7 2 3 2 2 4" xfId="29974"/>
    <cellStyle name="Comma 2 7 2 3 2 3" xfId="24901"/>
    <cellStyle name="Comma 2 7 2 3 2 3 2" xfId="27988"/>
    <cellStyle name="Comma 2 7 2 3 2 3 2 2" xfId="31429"/>
    <cellStyle name="Comma 2 7 2 3 2 3 3" xfId="30617"/>
    <cellStyle name="Comma 2 7 2 3 2 4" xfId="26449"/>
    <cellStyle name="Comma 2 7 2 3 2 4 2" xfId="31025"/>
    <cellStyle name="Comma 2 7 2 3 2 5" xfId="29838"/>
    <cellStyle name="Comma 2 7 2 3 3" xfId="23232"/>
    <cellStyle name="Comma 2 7 2 3 3 2" xfId="25130"/>
    <cellStyle name="Comma 2 7 2 3 3 2 2" xfId="28217"/>
    <cellStyle name="Comma 2 7 2 3 3 2 2 2" xfId="31546"/>
    <cellStyle name="Comma 2 7 2 3 3 2 3" xfId="30734"/>
    <cellStyle name="Comma 2 7 2 3 3 3" xfId="26678"/>
    <cellStyle name="Comma 2 7 2 3 3 3 2" xfId="31142"/>
    <cellStyle name="Comma 2 7 2 3 3 4" xfId="29973"/>
    <cellStyle name="Comma 2 7 2 3 4" xfId="24685"/>
    <cellStyle name="Comma 2 7 2 3 4 2" xfId="27772"/>
    <cellStyle name="Comma 2 7 2 3 4 2 2" xfId="31357"/>
    <cellStyle name="Comma 2 7 2 3 4 3" xfId="30545"/>
    <cellStyle name="Comma 2 7 2 3 5" xfId="26233"/>
    <cellStyle name="Comma 2 7 2 3 5 2" xfId="30953"/>
    <cellStyle name="Comma 2 7 2 3 6" xfId="29763"/>
    <cellStyle name="Comma 2 7 2 4" xfId="22859"/>
    <cellStyle name="Comma 2 7 2 4 2" xfId="23234"/>
    <cellStyle name="Comma 2 7 2 4 2 2" xfId="25132"/>
    <cellStyle name="Comma 2 7 2 4 2 2 2" xfId="28219"/>
    <cellStyle name="Comma 2 7 2 4 2 2 2 2" xfId="31548"/>
    <cellStyle name="Comma 2 7 2 4 2 2 3" xfId="30736"/>
    <cellStyle name="Comma 2 7 2 4 2 3" xfId="26680"/>
    <cellStyle name="Comma 2 7 2 4 2 3 2" xfId="31144"/>
    <cellStyle name="Comma 2 7 2 4 2 4" xfId="29975"/>
    <cellStyle name="Comma 2 7 2 4 3" xfId="24793"/>
    <cellStyle name="Comma 2 7 2 4 3 2" xfId="27880"/>
    <cellStyle name="Comma 2 7 2 4 3 2 2" xfId="31393"/>
    <cellStyle name="Comma 2 7 2 4 3 3" xfId="30581"/>
    <cellStyle name="Comma 2 7 2 4 4" xfId="26341"/>
    <cellStyle name="Comma 2 7 2 4 4 2" xfId="30989"/>
    <cellStyle name="Comma 2 7 2 4 5" xfId="29802"/>
    <cellStyle name="Comma 2 7 2 5" xfId="22639"/>
    <cellStyle name="Comma 2 7 2 5 2" xfId="24577"/>
    <cellStyle name="Comma 2 7 2 5 2 2" xfId="27664"/>
    <cellStyle name="Comma 2 7 2 5 2 2 2" xfId="31321"/>
    <cellStyle name="Comma 2 7 2 5 2 3" xfId="30509"/>
    <cellStyle name="Comma 2 7 2 5 3" xfId="26125"/>
    <cellStyle name="Comma 2 7 2 5 3 2" xfId="30917"/>
    <cellStyle name="Comma 2 7 2 5 4" xfId="29727"/>
    <cellStyle name="Comma 2 7 2 6" xfId="23227"/>
    <cellStyle name="Comma 2 7 2 6 2" xfId="25125"/>
    <cellStyle name="Comma 2 7 2 6 2 2" xfId="28212"/>
    <cellStyle name="Comma 2 7 2 6 2 2 2" xfId="31541"/>
    <cellStyle name="Comma 2 7 2 6 2 3" xfId="30729"/>
    <cellStyle name="Comma 2 7 2 6 3" xfId="26673"/>
    <cellStyle name="Comma 2 7 2 6 3 2" xfId="31137"/>
    <cellStyle name="Comma 2 7 2 6 4" xfId="29968"/>
    <cellStyle name="Comma 2 7 2 7" xfId="24452"/>
    <cellStyle name="Comma 2 7 2 7 2" xfId="27539"/>
    <cellStyle name="Comma 2 7 2 7 2 2" xfId="31277"/>
    <cellStyle name="Comma 2 7 2 7 3" xfId="30465"/>
    <cellStyle name="Comma 2 7 2 8" xfId="26000"/>
    <cellStyle name="Comma 2 7 2 8 2" xfId="30873"/>
    <cellStyle name="Comma 2 7 2 9" xfId="29679"/>
    <cellStyle name="Comma 2 7 3" xfId="22533"/>
    <cellStyle name="Comma 2 7 3 2" xfId="22774"/>
    <cellStyle name="Comma 2 7 3 2 2" xfId="22994"/>
    <cellStyle name="Comma 2 7 3 2 2 2" xfId="23237"/>
    <cellStyle name="Comma 2 7 3 2 2 2 2" xfId="25135"/>
    <cellStyle name="Comma 2 7 3 2 2 2 2 2" xfId="28222"/>
    <cellStyle name="Comma 2 7 3 2 2 2 2 2 2" xfId="31551"/>
    <cellStyle name="Comma 2 7 3 2 2 2 2 3" xfId="30739"/>
    <cellStyle name="Comma 2 7 3 2 2 2 3" xfId="26683"/>
    <cellStyle name="Comma 2 7 3 2 2 2 3 2" xfId="31147"/>
    <cellStyle name="Comma 2 7 3 2 2 2 4" xfId="29978"/>
    <cellStyle name="Comma 2 7 3 2 2 3" xfId="24928"/>
    <cellStyle name="Comma 2 7 3 2 2 3 2" xfId="28015"/>
    <cellStyle name="Comma 2 7 3 2 2 3 2 2" xfId="31438"/>
    <cellStyle name="Comma 2 7 3 2 2 3 3" xfId="30626"/>
    <cellStyle name="Comma 2 7 3 2 2 4" xfId="26476"/>
    <cellStyle name="Comma 2 7 3 2 2 4 2" xfId="31034"/>
    <cellStyle name="Comma 2 7 3 2 2 5" xfId="29847"/>
    <cellStyle name="Comma 2 7 3 2 3" xfId="23236"/>
    <cellStyle name="Comma 2 7 3 2 3 2" xfId="25134"/>
    <cellStyle name="Comma 2 7 3 2 3 2 2" xfId="28221"/>
    <cellStyle name="Comma 2 7 3 2 3 2 2 2" xfId="31550"/>
    <cellStyle name="Comma 2 7 3 2 3 2 3" xfId="30738"/>
    <cellStyle name="Comma 2 7 3 2 3 3" xfId="26682"/>
    <cellStyle name="Comma 2 7 3 2 3 3 2" xfId="31146"/>
    <cellStyle name="Comma 2 7 3 2 3 4" xfId="29977"/>
    <cellStyle name="Comma 2 7 3 2 4" xfId="24712"/>
    <cellStyle name="Comma 2 7 3 2 4 2" xfId="27799"/>
    <cellStyle name="Comma 2 7 3 2 4 2 2" xfId="31366"/>
    <cellStyle name="Comma 2 7 3 2 4 3" xfId="30554"/>
    <cellStyle name="Comma 2 7 3 2 5" xfId="26260"/>
    <cellStyle name="Comma 2 7 3 2 5 2" xfId="30962"/>
    <cellStyle name="Comma 2 7 3 2 6" xfId="29772"/>
    <cellStyle name="Comma 2 7 3 3" xfId="22886"/>
    <cellStyle name="Comma 2 7 3 3 2" xfId="23238"/>
    <cellStyle name="Comma 2 7 3 3 2 2" xfId="25136"/>
    <cellStyle name="Comma 2 7 3 3 2 2 2" xfId="28223"/>
    <cellStyle name="Comma 2 7 3 3 2 2 2 2" xfId="31552"/>
    <cellStyle name="Comma 2 7 3 3 2 2 3" xfId="30740"/>
    <cellStyle name="Comma 2 7 3 3 2 3" xfId="26684"/>
    <cellStyle name="Comma 2 7 3 3 2 3 2" xfId="31148"/>
    <cellStyle name="Comma 2 7 3 3 2 4" xfId="29979"/>
    <cellStyle name="Comma 2 7 3 3 3" xfId="24820"/>
    <cellStyle name="Comma 2 7 3 3 3 2" xfId="27907"/>
    <cellStyle name="Comma 2 7 3 3 3 2 2" xfId="31402"/>
    <cellStyle name="Comma 2 7 3 3 3 3" xfId="30590"/>
    <cellStyle name="Comma 2 7 3 3 4" xfId="26368"/>
    <cellStyle name="Comma 2 7 3 3 4 2" xfId="30998"/>
    <cellStyle name="Comma 2 7 3 3 5" xfId="29811"/>
    <cellStyle name="Comma 2 7 3 4" xfId="22666"/>
    <cellStyle name="Comma 2 7 3 4 2" xfId="24604"/>
    <cellStyle name="Comma 2 7 3 4 2 2" xfId="27691"/>
    <cellStyle name="Comma 2 7 3 4 2 2 2" xfId="31330"/>
    <cellStyle name="Comma 2 7 3 4 2 3" xfId="30518"/>
    <cellStyle name="Comma 2 7 3 4 3" xfId="26152"/>
    <cellStyle name="Comma 2 7 3 4 3 2" xfId="30926"/>
    <cellStyle name="Comma 2 7 3 4 4" xfId="29736"/>
    <cellStyle name="Comma 2 7 3 5" xfId="23235"/>
    <cellStyle name="Comma 2 7 3 5 2" xfId="25133"/>
    <cellStyle name="Comma 2 7 3 5 2 2" xfId="28220"/>
    <cellStyle name="Comma 2 7 3 5 2 2 2" xfId="31549"/>
    <cellStyle name="Comma 2 7 3 5 2 3" xfId="30737"/>
    <cellStyle name="Comma 2 7 3 5 3" xfId="26681"/>
    <cellStyle name="Comma 2 7 3 5 3 2" xfId="31145"/>
    <cellStyle name="Comma 2 7 3 5 4" xfId="29976"/>
    <cellStyle name="Comma 2 7 3 6" xfId="24479"/>
    <cellStyle name="Comma 2 7 3 6 2" xfId="27566"/>
    <cellStyle name="Comma 2 7 3 6 2 2" xfId="31286"/>
    <cellStyle name="Comma 2 7 3 6 3" xfId="30474"/>
    <cellStyle name="Comma 2 7 3 7" xfId="26027"/>
    <cellStyle name="Comma 2 7 3 7 2" xfId="30882"/>
    <cellStyle name="Comma 2 7 3 8" xfId="29688"/>
    <cellStyle name="Comma 2 7 4" xfId="22720"/>
    <cellStyle name="Comma 2 7 4 2" xfId="22940"/>
    <cellStyle name="Comma 2 7 4 2 2" xfId="23240"/>
    <cellStyle name="Comma 2 7 4 2 2 2" xfId="25138"/>
    <cellStyle name="Comma 2 7 4 2 2 2 2" xfId="28225"/>
    <cellStyle name="Comma 2 7 4 2 2 2 2 2" xfId="31554"/>
    <cellStyle name="Comma 2 7 4 2 2 2 3" xfId="30742"/>
    <cellStyle name="Comma 2 7 4 2 2 3" xfId="26686"/>
    <cellStyle name="Comma 2 7 4 2 2 3 2" xfId="31150"/>
    <cellStyle name="Comma 2 7 4 2 2 4" xfId="29981"/>
    <cellStyle name="Comma 2 7 4 2 3" xfId="24874"/>
    <cellStyle name="Comma 2 7 4 2 3 2" xfId="27961"/>
    <cellStyle name="Comma 2 7 4 2 3 2 2" xfId="31420"/>
    <cellStyle name="Comma 2 7 4 2 3 3" xfId="30608"/>
    <cellStyle name="Comma 2 7 4 2 4" xfId="26422"/>
    <cellStyle name="Comma 2 7 4 2 4 2" xfId="31016"/>
    <cellStyle name="Comma 2 7 4 2 5" xfId="29829"/>
    <cellStyle name="Comma 2 7 4 3" xfId="23239"/>
    <cellStyle name="Comma 2 7 4 3 2" xfId="25137"/>
    <cellStyle name="Comma 2 7 4 3 2 2" xfId="28224"/>
    <cellStyle name="Comma 2 7 4 3 2 2 2" xfId="31553"/>
    <cellStyle name="Comma 2 7 4 3 2 3" xfId="30741"/>
    <cellStyle name="Comma 2 7 4 3 3" xfId="26685"/>
    <cellStyle name="Comma 2 7 4 3 3 2" xfId="31149"/>
    <cellStyle name="Comma 2 7 4 3 4" xfId="29980"/>
    <cellStyle name="Comma 2 7 4 4" xfId="24658"/>
    <cellStyle name="Comma 2 7 4 4 2" xfId="27745"/>
    <cellStyle name="Comma 2 7 4 4 2 2" xfId="31348"/>
    <cellStyle name="Comma 2 7 4 4 3" xfId="30536"/>
    <cellStyle name="Comma 2 7 4 5" xfId="26206"/>
    <cellStyle name="Comma 2 7 4 5 2" xfId="30944"/>
    <cellStyle name="Comma 2 7 4 6" xfId="29754"/>
    <cellStyle name="Comma 2 7 5" xfId="22832"/>
    <cellStyle name="Comma 2 7 5 2" xfId="23241"/>
    <cellStyle name="Comma 2 7 5 2 2" xfId="25139"/>
    <cellStyle name="Comma 2 7 5 2 2 2" xfId="28226"/>
    <cellStyle name="Comma 2 7 5 2 2 2 2" xfId="31555"/>
    <cellStyle name="Comma 2 7 5 2 2 3" xfId="30743"/>
    <cellStyle name="Comma 2 7 5 2 3" xfId="26687"/>
    <cellStyle name="Comma 2 7 5 2 3 2" xfId="31151"/>
    <cellStyle name="Comma 2 7 5 2 4" xfId="29982"/>
    <cellStyle name="Comma 2 7 5 3" xfId="24766"/>
    <cellStyle name="Comma 2 7 5 3 2" xfId="27853"/>
    <cellStyle name="Comma 2 7 5 3 2 2" xfId="31384"/>
    <cellStyle name="Comma 2 7 5 3 3" xfId="30572"/>
    <cellStyle name="Comma 2 7 5 4" xfId="26314"/>
    <cellStyle name="Comma 2 7 5 4 2" xfId="30980"/>
    <cellStyle name="Comma 2 7 5 5" xfId="29793"/>
    <cellStyle name="Comma 2 7 6" xfId="22612"/>
    <cellStyle name="Comma 2 7 6 2" xfId="24550"/>
    <cellStyle name="Comma 2 7 6 2 2" xfId="27637"/>
    <cellStyle name="Comma 2 7 6 2 2 2" xfId="31312"/>
    <cellStyle name="Comma 2 7 6 2 3" xfId="30500"/>
    <cellStyle name="Comma 2 7 6 3" xfId="26098"/>
    <cellStyle name="Comma 2 7 6 3 2" xfId="30908"/>
    <cellStyle name="Comma 2 7 6 4" xfId="29718"/>
    <cellStyle name="Comma 2 7 7" xfId="23226"/>
    <cellStyle name="Comma 2 7 7 2" xfId="25124"/>
    <cellStyle name="Comma 2 7 7 2 2" xfId="28211"/>
    <cellStyle name="Comma 2 7 7 2 2 2" xfId="31540"/>
    <cellStyle name="Comma 2 7 7 2 3" xfId="30728"/>
    <cellStyle name="Comma 2 7 7 3" xfId="26672"/>
    <cellStyle name="Comma 2 7 7 3 2" xfId="31136"/>
    <cellStyle name="Comma 2 7 7 4" xfId="29967"/>
    <cellStyle name="Comma 2 7 8" xfId="24425"/>
    <cellStyle name="Comma 2 7 8 2" xfId="27512"/>
    <cellStyle name="Comma 2 7 8 2 2" xfId="31268"/>
    <cellStyle name="Comma 2 7 8 3" xfId="30456"/>
    <cellStyle name="Comma 2 7 9" xfId="25970"/>
    <cellStyle name="Comma 2 7 9 2" xfId="30864"/>
    <cellStyle name="Comma 2 8" xfId="1164"/>
    <cellStyle name="Comma 2 8 2" xfId="5642"/>
    <cellStyle name="Comma 2 8 3" xfId="29417"/>
    <cellStyle name="Comma 2 9" xfId="3080"/>
    <cellStyle name="Comma 2 9 10" xfId="29672"/>
    <cellStyle name="Comma 2 9 2" xfId="22542"/>
    <cellStyle name="Comma 2 9 2 2" xfId="22783"/>
    <cellStyle name="Comma 2 9 2 2 2" xfId="23003"/>
    <cellStyle name="Comma 2 9 2 2 2 2" xfId="23245"/>
    <cellStyle name="Comma 2 9 2 2 2 2 2" xfId="25143"/>
    <cellStyle name="Comma 2 9 2 2 2 2 2 2" xfId="28230"/>
    <cellStyle name="Comma 2 9 2 2 2 2 2 2 2" xfId="31559"/>
    <cellStyle name="Comma 2 9 2 2 2 2 2 3" xfId="30747"/>
    <cellStyle name="Comma 2 9 2 2 2 2 3" xfId="26691"/>
    <cellStyle name="Comma 2 9 2 2 2 2 3 2" xfId="31155"/>
    <cellStyle name="Comma 2 9 2 2 2 2 4" xfId="29986"/>
    <cellStyle name="Comma 2 9 2 2 2 3" xfId="24937"/>
    <cellStyle name="Comma 2 9 2 2 2 3 2" xfId="28024"/>
    <cellStyle name="Comma 2 9 2 2 2 3 2 2" xfId="31440"/>
    <cellStyle name="Comma 2 9 2 2 2 3 3" xfId="30628"/>
    <cellStyle name="Comma 2 9 2 2 2 4" xfId="26485"/>
    <cellStyle name="Comma 2 9 2 2 2 4 2" xfId="31036"/>
    <cellStyle name="Comma 2 9 2 2 2 5" xfId="29849"/>
    <cellStyle name="Comma 2 9 2 2 3" xfId="23244"/>
    <cellStyle name="Comma 2 9 2 2 3 2" xfId="25142"/>
    <cellStyle name="Comma 2 9 2 2 3 2 2" xfId="28229"/>
    <cellStyle name="Comma 2 9 2 2 3 2 2 2" xfId="31558"/>
    <cellStyle name="Comma 2 9 2 2 3 2 3" xfId="30746"/>
    <cellStyle name="Comma 2 9 2 2 3 3" xfId="26690"/>
    <cellStyle name="Comma 2 9 2 2 3 3 2" xfId="31154"/>
    <cellStyle name="Comma 2 9 2 2 3 4" xfId="29985"/>
    <cellStyle name="Comma 2 9 2 2 4" xfId="24721"/>
    <cellStyle name="Comma 2 9 2 2 4 2" xfId="27808"/>
    <cellStyle name="Comma 2 9 2 2 4 2 2" xfId="31368"/>
    <cellStyle name="Comma 2 9 2 2 4 3" xfId="30556"/>
    <cellStyle name="Comma 2 9 2 2 5" xfId="26269"/>
    <cellStyle name="Comma 2 9 2 2 5 2" xfId="30964"/>
    <cellStyle name="Comma 2 9 2 2 6" xfId="29774"/>
    <cellStyle name="Comma 2 9 2 3" xfId="22895"/>
    <cellStyle name="Comma 2 9 2 3 2" xfId="23246"/>
    <cellStyle name="Comma 2 9 2 3 2 2" xfId="25144"/>
    <cellStyle name="Comma 2 9 2 3 2 2 2" xfId="28231"/>
    <cellStyle name="Comma 2 9 2 3 2 2 2 2" xfId="31560"/>
    <cellStyle name="Comma 2 9 2 3 2 2 3" xfId="30748"/>
    <cellStyle name="Comma 2 9 2 3 2 3" xfId="26692"/>
    <cellStyle name="Comma 2 9 2 3 2 3 2" xfId="31156"/>
    <cellStyle name="Comma 2 9 2 3 2 4" xfId="29987"/>
    <cellStyle name="Comma 2 9 2 3 3" xfId="24829"/>
    <cellStyle name="Comma 2 9 2 3 3 2" xfId="27916"/>
    <cellStyle name="Comma 2 9 2 3 3 2 2" xfId="31404"/>
    <cellStyle name="Comma 2 9 2 3 3 3" xfId="30592"/>
    <cellStyle name="Comma 2 9 2 3 4" xfId="26377"/>
    <cellStyle name="Comma 2 9 2 3 4 2" xfId="31000"/>
    <cellStyle name="Comma 2 9 2 3 5" xfId="29813"/>
    <cellStyle name="Comma 2 9 2 4" xfId="22675"/>
    <cellStyle name="Comma 2 9 2 4 2" xfId="24613"/>
    <cellStyle name="Comma 2 9 2 4 2 2" xfId="27700"/>
    <cellStyle name="Comma 2 9 2 4 2 2 2" xfId="31332"/>
    <cellStyle name="Comma 2 9 2 4 2 3" xfId="30520"/>
    <cellStyle name="Comma 2 9 2 4 3" xfId="26161"/>
    <cellStyle name="Comma 2 9 2 4 3 2" xfId="30928"/>
    <cellStyle name="Comma 2 9 2 4 4" xfId="29738"/>
    <cellStyle name="Comma 2 9 2 5" xfId="23243"/>
    <cellStyle name="Comma 2 9 2 5 2" xfId="25141"/>
    <cellStyle name="Comma 2 9 2 5 2 2" xfId="28228"/>
    <cellStyle name="Comma 2 9 2 5 2 2 2" xfId="31557"/>
    <cellStyle name="Comma 2 9 2 5 2 3" xfId="30745"/>
    <cellStyle name="Comma 2 9 2 5 3" xfId="26689"/>
    <cellStyle name="Comma 2 9 2 5 3 2" xfId="31153"/>
    <cellStyle name="Comma 2 9 2 5 4" xfId="29984"/>
    <cellStyle name="Comma 2 9 2 6" xfId="24488"/>
    <cellStyle name="Comma 2 9 2 6 2" xfId="27575"/>
    <cellStyle name="Comma 2 9 2 6 2 2" xfId="31288"/>
    <cellStyle name="Comma 2 9 2 6 3" xfId="30476"/>
    <cellStyle name="Comma 2 9 2 7" xfId="26036"/>
    <cellStyle name="Comma 2 9 2 7 2" xfId="30884"/>
    <cellStyle name="Comma 2 9 2 8" xfId="29690"/>
    <cellStyle name="Comma 2 9 3" xfId="22729"/>
    <cellStyle name="Comma 2 9 3 2" xfId="22949"/>
    <cellStyle name="Comma 2 9 3 2 2" xfId="23248"/>
    <cellStyle name="Comma 2 9 3 2 2 2" xfId="25146"/>
    <cellStyle name="Comma 2 9 3 2 2 2 2" xfId="28233"/>
    <cellStyle name="Comma 2 9 3 2 2 2 2 2" xfId="31562"/>
    <cellStyle name="Comma 2 9 3 2 2 2 3" xfId="30750"/>
    <cellStyle name="Comma 2 9 3 2 2 3" xfId="26694"/>
    <cellStyle name="Comma 2 9 3 2 2 3 2" xfId="31158"/>
    <cellStyle name="Comma 2 9 3 2 2 4" xfId="29989"/>
    <cellStyle name="Comma 2 9 3 2 3" xfId="24883"/>
    <cellStyle name="Comma 2 9 3 2 3 2" xfId="27970"/>
    <cellStyle name="Comma 2 9 3 2 3 2 2" xfId="31422"/>
    <cellStyle name="Comma 2 9 3 2 3 3" xfId="30610"/>
    <cellStyle name="Comma 2 9 3 2 4" xfId="26431"/>
    <cellStyle name="Comma 2 9 3 2 4 2" xfId="31018"/>
    <cellStyle name="Comma 2 9 3 2 5" xfId="29831"/>
    <cellStyle name="Comma 2 9 3 3" xfId="23247"/>
    <cellStyle name="Comma 2 9 3 3 2" xfId="25145"/>
    <cellStyle name="Comma 2 9 3 3 2 2" xfId="28232"/>
    <cellStyle name="Comma 2 9 3 3 2 2 2" xfId="31561"/>
    <cellStyle name="Comma 2 9 3 3 2 3" xfId="30749"/>
    <cellStyle name="Comma 2 9 3 3 3" xfId="26693"/>
    <cellStyle name="Comma 2 9 3 3 3 2" xfId="31157"/>
    <cellStyle name="Comma 2 9 3 3 4" xfId="29988"/>
    <cellStyle name="Comma 2 9 3 4" xfId="24667"/>
    <cellStyle name="Comma 2 9 3 4 2" xfId="27754"/>
    <cellStyle name="Comma 2 9 3 4 2 2" xfId="31350"/>
    <cellStyle name="Comma 2 9 3 4 3" xfId="30538"/>
    <cellStyle name="Comma 2 9 3 5" xfId="26215"/>
    <cellStyle name="Comma 2 9 3 5 2" xfId="30946"/>
    <cellStyle name="Comma 2 9 3 6" xfId="29756"/>
    <cellStyle name="Comma 2 9 4" xfId="22841"/>
    <cellStyle name="Comma 2 9 4 2" xfId="23249"/>
    <cellStyle name="Comma 2 9 4 2 2" xfId="25147"/>
    <cellStyle name="Comma 2 9 4 2 2 2" xfId="28234"/>
    <cellStyle name="Comma 2 9 4 2 2 2 2" xfId="31563"/>
    <cellStyle name="Comma 2 9 4 2 2 3" xfId="30751"/>
    <cellStyle name="Comma 2 9 4 2 3" xfId="26695"/>
    <cellStyle name="Comma 2 9 4 2 3 2" xfId="31159"/>
    <cellStyle name="Comma 2 9 4 2 4" xfId="29990"/>
    <cellStyle name="Comma 2 9 4 3" xfId="24775"/>
    <cellStyle name="Comma 2 9 4 3 2" xfId="27862"/>
    <cellStyle name="Comma 2 9 4 3 2 2" xfId="31386"/>
    <cellStyle name="Comma 2 9 4 3 3" xfId="30574"/>
    <cellStyle name="Comma 2 9 4 4" xfId="26323"/>
    <cellStyle name="Comma 2 9 4 4 2" xfId="30982"/>
    <cellStyle name="Comma 2 9 4 5" xfId="29795"/>
    <cellStyle name="Comma 2 9 5" xfId="22621"/>
    <cellStyle name="Comma 2 9 5 2" xfId="24559"/>
    <cellStyle name="Comma 2 9 5 2 2" xfId="27646"/>
    <cellStyle name="Comma 2 9 5 2 2 2" xfId="31314"/>
    <cellStyle name="Comma 2 9 5 2 3" xfId="30502"/>
    <cellStyle name="Comma 2 9 5 3" xfId="26107"/>
    <cellStyle name="Comma 2 9 5 3 2" xfId="30910"/>
    <cellStyle name="Comma 2 9 5 4" xfId="29720"/>
    <cellStyle name="Comma 2 9 6" xfId="23242"/>
    <cellStyle name="Comma 2 9 6 2" xfId="25140"/>
    <cellStyle name="Comma 2 9 6 2 2" xfId="28227"/>
    <cellStyle name="Comma 2 9 6 2 2 2" xfId="31556"/>
    <cellStyle name="Comma 2 9 6 2 3" xfId="30744"/>
    <cellStyle name="Comma 2 9 6 3" xfId="26688"/>
    <cellStyle name="Comma 2 9 6 3 2" xfId="31152"/>
    <cellStyle name="Comma 2 9 6 4" xfId="29983"/>
    <cellStyle name="Comma 2 9 7" xfId="24434"/>
    <cellStyle name="Comma 2 9 7 2" xfId="27521"/>
    <cellStyle name="Comma 2 9 7 2 2" xfId="31270"/>
    <cellStyle name="Comma 2 9 7 3" xfId="30458"/>
    <cellStyle name="Comma 2 9 8" xfId="25982"/>
    <cellStyle name="Comma 2 9 8 2" xfId="30866"/>
    <cellStyle name="Comma 2 9 9" xfId="22488"/>
    <cellStyle name="Comma 2_02_12" xfId="16812"/>
    <cellStyle name="Comma 20" xfId="284"/>
    <cellStyle name="Comma 20 2" xfId="1168"/>
    <cellStyle name="Comma 20 3" xfId="5599"/>
    <cellStyle name="Comma 20 4" xfId="29409"/>
    <cellStyle name="Comma 21" xfId="285"/>
    <cellStyle name="Comma 21 2" xfId="1169"/>
    <cellStyle name="Comma 21 3" xfId="5620"/>
    <cellStyle name="Comma 21 4" xfId="29415"/>
    <cellStyle name="Comma 22" xfId="286"/>
    <cellStyle name="Comma 22 2" xfId="1170"/>
    <cellStyle name="Comma 22 3" xfId="7426"/>
    <cellStyle name="Comma 22 4" xfId="29576"/>
    <cellStyle name="Comma 23" xfId="287"/>
    <cellStyle name="Comma 23 2" xfId="1171"/>
    <cellStyle name="Comma 23 3" xfId="23032"/>
    <cellStyle name="Comma 23 4" xfId="29858"/>
    <cellStyle name="Comma 24" xfId="288"/>
    <cellStyle name="Comma 24 2" xfId="1172"/>
    <cellStyle name="Comma 24 3" xfId="24138"/>
    <cellStyle name="Comma 24 4" xfId="30410"/>
    <cellStyle name="Comma 25" xfId="289"/>
    <cellStyle name="Comma 25 2" xfId="1173"/>
    <cellStyle name="Comma 25 3" xfId="24274"/>
    <cellStyle name="Comma 25 4" xfId="30430"/>
    <cellStyle name="Comma 26" xfId="290"/>
    <cellStyle name="Comma 26 2" xfId="1174"/>
    <cellStyle name="Comma 26 3" xfId="25818"/>
    <cellStyle name="Comma 26 4" xfId="30838"/>
    <cellStyle name="Comma 27" xfId="291"/>
    <cellStyle name="Comma 27 2" xfId="1175"/>
    <cellStyle name="Comma 27 3" xfId="25700"/>
    <cellStyle name="Comma 27 4" xfId="30828"/>
    <cellStyle name="Comma 28" xfId="292"/>
    <cellStyle name="Comma 28 2" xfId="28769"/>
    <cellStyle name="Comma 28 3" xfId="31629"/>
    <cellStyle name="Comma 29" xfId="293"/>
    <cellStyle name="Comma 29 2" xfId="1177"/>
    <cellStyle name="Comma 29 3" xfId="25692"/>
    <cellStyle name="Comma 29 4" xfId="30826"/>
    <cellStyle name="Comma 3" xfId="14"/>
    <cellStyle name="Comma 3 2" xfId="11"/>
    <cellStyle name="Comma 3 2 2" xfId="295"/>
    <cellStyle name="Comma 3 2 2 2" xfId="3083"/>
    <cellStyle name="Comma 3 2 2 2 2" xfId="16813"/>
    <cellStyle name="Comma 3 2 2 2 2 2" xfId="29582"/>
    <cellStyle name="Comma 3 2 2 2 3" xfId="23049"/>
    <cellStyle name="Comma 3 2 2 2 4" xfId="4768"/>
    <cellStyle name="Comma 3 2 2 2 5" xfId="28813"/>
    <cellStyle name="Comma 3 2 2 3" xfId="23037"/>
    <cellStyle name="Comma 3 2 2 4" xfId="4767"/>
    <cellStyle name="Comma 3 2 2 5" xfId="28812"/>
    <cellStyle name="Comma 3 2 3" xfId="1179"/>
    <cellStyle name="Comma 3 2 3 2" xfId="6589"/>
    <cellStyle name="Comma 3 2 3 2 2" xfId="29558"/>
    <cellStyle name="Comma 3 2 3 3" xfId="4769"/>
    <cellStyle name="Comma 3 2 3 4" xfId="28814"/>
    <cellStyle name="Comma 3 2 4" xfId="3082"/>
    <cellStyle name="Comma 3 2 4 2" xfId="4766"/>
    <cellStyle name="Comma 3 2 4 3" xfId="28811"/>
    <cellStyle name="Comma 3 2 5" xfId="4116"/>
    <cellStyle name="Comma 3 2 6" xfId="28785"/>
    <cellStyle name="Comma 3 2 7" xfId="233"/>
    <cellStyle name="Comma 3 3" xfId="234"/>
    <cellStyle name="Comma 3 3 2" xfId="3084"/>
    <cellStyle name="Comma 3 3 2 2" xfId="16814"/>
    <cellStyle name="Comma 3 3 2 2 2" xfId="29583"/>
    <cellStyle name="Comma 3 3 2 3" xfId="4771"/>
    <cellStyle name="Comma 3 3 2 4" xfId="28816"/>
    <cellStyle name="Comma 3 3 3" xfId="4770"/>
    <cellStyle name="Comma 3 3 4" xfId="28815"/>
    <cellStyle name="Comma 3 4" xfId="8"/>
    <cellStyle name="Comma 3 4 2" xfId="23127"/>
    <cellStyle name="Comma 3 4 2 2" xfId="29881"/>
    <cellStyle name="Comma 3 4 3" xfId="5646"/>
    <cellStyle name="Comma 3 4 4" xfId="29420"/>
    <cellStyle name="Comma 3 4 5" xfId="294"/>
    <cellStyle name="Comma 3 5" xfId="1178"/>
    <cellStyle name="Comma 3 5 2" xfId="23130"/>
    <cellStyle name="Comma 3 5 2 2" xfId="29883"/>
    <cellStyle name="Comma 3 5 3" xfId="22571"/>
    <cellStyle name="Comma 3 5 4" xfId="29701"/>
    <cellStyle name="Comma 3 6" xfId="4765"/>
    <cellStyle name="Comma 3 6 2" xfId="28810"/>
    <cellStyle name="Comma 3 7" xfId="4115"/>
    <cellStyle name="Comma 3 8" xfId="28784"/>
    <cellStyle name="Comma 3 9" xfId="222"/>
    <cellStyle name="Comma 30" xfId="296"/>
    <cellStyle name="Comma 30 2" xfId="1180"/>
    <cellStyle name="Comma 30 3" xfId="28771"/>
    <cellStyle name="Comma 30 4" xfId="31630"/>
    <cellStyle name="Comma 31" xfId="297"/>
    <cellStyle name="Comma 31 2" xfId="1181"/>
    <cellStyle name="Comma 31 3" xfId="25693"/>
    <cellStyle name="Comma 31 4" xfId="30827"/>
    <cellStyle name="Comma 32" xfId="298"/>
    <cellStyle name="Comma 32 2" xfId="1182"/>
    <cellStyle name="Comma 32 3" xfId="5194"/>
    <cellStyle name="Comma 32 4" xfId="29119"/>
    <cellStyle name="Comma 33" xfId="299"/>
    <cellStyle name="Comma 33 2" xfId="1183"/>
    <cellStyle name="Comma 34" xfId="300"/>
    <cellStyle name="Comma 34 2" xfId="1184"/>
    <cellStyle name="Comma 35" xfId="301"/>
    <cellStyle name="Comma 35 2" xfId="1185"/>
    <cellStyle name="Comma 36" xfId="302"/>
    <cellStyle name="Comma 36 2" xfId="1186"/>
    <cellStyle name="Comma 37" xfId="303"/>
    <cellStyle name="Comma 37 2" xfId="1187"/>
    <cellStyle name="Comma 38" xfId="304"/>
    <cellStyle name="Comma 38 2" xfId="1188"/>
    <cellStyle name="Comma 39" xfId="305"/>
    <cellStyle name="Comma 39 2" xfId="1189"/>
    <cellStyle name="Comma 4" xfId="240"/>
    <cellStyle name="Comma 4 2" xfId="306"/>
    <cellStyle name="Comma 4 2 2" xfId="3085"/>
    <cellStyle name="Comma 4 2 2 2" xfId="4774"/>
    <cellStyle name="Comma 4 2 2 3" xfId="28819"/>
    <cellStyle name="Comma 4 2 3" xfId="4775"/>
    <cellStyle name="Comma 4 2 3 2" xfId="28820"/>
    <cellStyle name="Comma 4 2 4" xfId="5648"/>
    <cellStyle name="Comma 4 2 5" xfId="22576"/>
    <cellStyle name="Comma 4 2 5 2" xfId="29704"/>
    <cellStyle name="Comma 4 2 6" xfId="4773"/>
    <cellStyle name="Comma 4 2 7" xfId="28818"/>
    <cellStyle name="Comma 4 3" xfId="1190"/>
    <cellStyle name="Comma 4 3 10" xfId="25686"/>
    <cellStyle name="Comma 4 3 10 2" xfId="30820"/>
    <cellStyle name="Comma 4 3 11" xfId="4776"/>
    <cellStyle name="Comma 4 3 12" xfId="28821"/>
    <cellStyle name="Comma 4 3 2" xfId="3086"/>
    <cellStyle name="Comma 4 3 2 2" xfId="16815"/>
    <cellStyle name="Comma 4 3 2 3" xfId="4777"/>
    <cellStyle name="Comma 4 3 2 4" xfId="28822"/>
    <cellStyle name="Comma 4 3 3" xfId="4778"/>
    <cellStyle name="Comma 4 3 3 2" xfId="5132"/>
    <cellStyle name="Comma 4 3 3 2 2" xfId="5534"/>
    <cellStyle name="Comma 4 3 3 2 2 2" xfId="24073"/>
    <cellStyle name="Comma 4 3 3 2 2 2 2" xfId="25618"/>
    <cellStyle name="Comma 4 3 3 2 2 2 2 2" xfId="28705"/>
    <cellStyle name="Comma 4 3 3 2 2 2 2 2 2" xfId="31623"/>
    <cellStyle name="Comma 4 3 3 2 2 2 2 3" xfId="30811"/>
    <cellStyle name="Comma 4 3 3 2 2 2 3" xfId="27166"/>
    <cellStyle name="Comma 4 3 3 2 2 2 3 2" xfId="31219"/>
    <cellStyle name="Comma 4 3 3 2 2 2 4" xfId="30403"/>
    <cellStyle name="Comma 4 3 3 2 2 3" xfId="24345"/>
    <cellStyle name="Comma 4 3 3 2 2 3 2" xfId="27432"/>
    <cellStyle name="Comma 4 3 3 2 2 3 2 2" xfId="31256"/>
    <cellStyle name="Comma 4 3 3 2 2 3 3" xfId="30444"/>
    <cellStyle name="Comma 4 3 3 2 2 4" xfId="25889"/>
    <cellStyle name="Comma 4 3 3 2 2 4 2" xfId="30852"/>
    <cellStyle name="Comma 4 3 3 2 2 5" xfId="29402"/>
    <cellStyle name="Comma 4 3 3 2 3" xfId="23853"/>
    <cellStyle name="Comma 4 3 3 2 3 2" xfId="25486"/>
    <cellStyle name="Comma 4 3 3 2 3 2 2" xfId="28573"/>
    <cellStyle name="Comma 4 3 3 2 3 2 2 2" xfId="31605"/>
    <cellStyle name="Comma 4 3 3 2 3 2 3" xfId="30793"/>
    <cellStyle name="Comma 4 3 3 2 3 3" xfId="27034"/>
    <cellStyle name="Comma 4 3 3 2 3 3 2" xfId="31201"/>
    <cellStyle name="Comma 4 3 3 2 3 4" xfId="30297"/>
    <cellStyle name="Comma 4 3 3 2 4" xfId="24212"/>
    <cellStyle name="Comma 4 3 3 2 4 2" xfId="27300"/>
    <cellStyle name="Comma 4 3 3 2 4 2 2" xfId="31238"/>
    <cellStyle name="Comma 4 3 3 2 4 3" xfId="30425"/>
    <cellStyle name="Comma 4 3 3 2 5" xfId="25756"/>
    <cellStyle name="Comma 4 3 3 2 5 2" xfId="30833"/>
    <cellStyle name="Comma 4 3 3 2 6" xfId="29114"/>
    <cellStyle name="Comma 4 3 3 3" xfId="5199"/>
    <cellStyle name="Comma 4 3 3 3 2" xfId="23919"/>
    <cellStyle name="Comma 4 3 3 3 2 2" xfId="25552"/>
    <cellStyle name="Comma 4 3 3 3 2 2 2" xfId="28639"/>
    <cellStyle name="Comma 4 3 3 3 2 2 2 2" xfId="31614"/>
    <cellStyle name="Comma 4 3 3 3 2 2 3" xfId="30802"/>
    <cellStyle name="Comma 4 3 3 3 2 3" xfId="27100"/>
    <cellStyle name="Comma 4 3 3 3 2 3 2" xfId="31210"/>
    <cellStyle name="Comma 4 3 3 3 2 4" xfId="30306"/>
    <cellStyle name="Comma 4 3 3 3 3" xfId="24279"/>
    <cellStyle name="Comma 4 3 3 3 3 2" xfId="27366"/>
    <cellStyle name="Comma 4 3 3 3 3 2 2" xfId="31247"/>
    <cellStyle name="Comma 4 3 3 3 3 3" xfId="30435"/>
    <cellStyle name="Comma 4 3 3 3 4" xfId="25823"/>
    <cellStyle name="Comma 4 3 3 3 4 2" xfId="30843"/>
    <cellStyle name="Comma 4 3 3 3 5" xfId="29124"/>
    <cellStyle name="Comma 4 3 3 4" xfId="23522"/>
    <cellStyle name="Comma 4 3 3 4 2" xfId="25420"/>
    <cellStyle name="Comma 4 3 3 4 2 2" xfId="28507"/>
    <cellStyle name="Comma 4 3 3 4 2 2 2" xfId="31596"/>
    <cellStyle name="Comma 4 3 3 4 2 3" xfId="30784"/>
    <cellStyle name="Comma 4 3 3 4 3" xfId="26968"/>
    <cellStyle name="Comma 4 3 3 4 3 2" xfId="31192"/>
    <cellStyle name="Comma 4 3 3 4 4" xfId="30023"/>
    <cellStyle name="Comma 4 3 3 5" xfId="23085"/>
    <cellStyle name="Comma 4 3 3 5 2" xfId="25011"/>
    <cellStyle name="Comma 4 3 3 5 2 2" xfId="28098"/>
    <cellStyle name="Comma 4 3 3 5 2 2 2" xfId="31457"/>
    <cellStyle name="Comma 4 3 3 5 2 3" xfId="30645"/>
    <cellStyle name="Comma 4 3 3 5 3" xfId="26559"/>
    <cellStyle name="Comma 4 3 3 5 3 2" xfId="31053"/>
    <cellStyle name="Comma 4 3 3 5 4" xfId="29867"/>
    <cellStyle name="Comma 4 3 3 6" xfId="24146"/>
    <cellStyle name="Comma 4 3 3 6 2" xfId="27234"/>
    <cellStyle name="Comma 4 3 3 6 2 2" xfId="31229"/>
    <cellStyle name="Comma 4 3 3 6 3" xfId="30416"/>
    <cellStyle name="Comma 4 3 3 7" xfId="25687"/>
    <cellStyle name="Comma 4 3 3 7 2" xfId="30821"/>
    <cellStyle name="Comma 4 3 3 8" xfId="28823"/>
    <cellStyle name="Comma 4 3 4" xfId="4779"/>
    <cellStyle name="Comma 4 3 4 2" xfId="5133"/>
    <cellStyle name="Comma 4 3 4 2 2" xfId="5535"/>
    <cellStyle name="Comma 4 3 4 2 2 2" xfId="24074"/>
    <cellStyle name="Comma 4 3 4 2 2 2 2" xfId="25619"/>
    <cellStyle name="Comma 4 3 4 2 2 2 2 2" xfId="28706"/>
    <cellStyle name="Comma 4 3 4 2 2 2 2 2 2" xfId="31624"/>
    <cellStyle name="Comma 4 3 4 2 2 2 2 3" xfId="30812"/>
    <cellStyle name="Comma 4 3 4 2 2 2 3" xfId="27167"/>
    <cellStyle name="Comma 4 3 4 2 2 2 3 2" xfId="31220"/>
    <cellStyle name="Comma 4 3 4 2 2 2 4" xfId="30404"/>
    <cellStyle name="Comma 4 3 4 2 2 3" xfId="24346"/>
    <cellStyle name="Comma 4 3 4 2 2 3 2" xfId="27433"/>
    <cellStyle name="Comma 4 3 4 2 2 3 2 2" xfId="31257"/>
    <cellStyle name="Comma 4 3 4 2 2 3 3" xfId="30445"/>
    <cellStyle name="Comma 4 3 4 2 2 4" xfId="25890"/>
    <cellStyle name="Comma 4 3 4 2 2 4 2" xfId="30853"/>
    <cellStyle name="Comma 4 3 4 2 2 5" xfId="29403"/>
    <cellStyle name="Comma 4 3 4 2 3" xfId="23854"/>
    <cellStyle name="Comma 4 3 4 2 3 2" xfId="25487"/>
    <cellStyle name="Comma 4 3 4 2 3 2 2" xfId="28574"/>
    <cellStyle name="Comma 4 3 4 2 3 2 2 2" xfId="31606"/>
    <cellStyle name="Comma 4 3 4 2 3 2 3" xfId="30794"/>
    <cellStyle name="Comma 4 3 4 2 3 3" xfId="27035"/>
    <cellStyle name="Comma 4 3 4 2 3 3 2" xfId="31202"/>
    <cellStyle name="Comma 4 3 4 2 3 4" xfId="30298"/>
    <cellStyle name="Comma 4 3 4 2 4" xfId="24213"/>
    <cellStyle name="Comma 4 3 4 2 4 2" xfId="27301"/>
    <cellStyle name="Comma 4 3 4 2 4 2 2" xfId="31239"/>
    <cellStyle name="Comma 4 3 4 2 4 3" xfId="30426"/>
    <cellStyle name="Comma 4 3 4 2 5" xfId="25757"/>
    <cellStyle name="Comma 4 3 4 2 5 2" xfId="30834"/>
    <cellStyle name="Comma 4 3 4 2 6" xfId="29115"/>
    <cellStyle name="Comma 4 3 4 3" xfId="5200"/>
    <cellStyle name="Comma 4 3 4 3 2" xfId="23920"/>
    <cellStyle name="Comma 4 3 4 3 2 2" xfId="25553"/>
    <cellStyle name="Comma 4 3 4 3 2 2 2" xfId="28640"/>
    <cellStyle name="Comma 4 3 4 3 2 2 2 2" xfId="31615"/>
    <cellStyle name="Comma 4 3 4 3 2 2 3" xfId="30803"/>
    <cellStyle name="Comma 4 3 4 3 2 3" xfId="27101"/>
    <cellStyle name="Comma 4 3 4 3 2 3 2" xfId="31211"/>
    <cellStyle name="Comma 4 3 4 3 2 4" xfId="30307"/>
    <cellStyle name="Comma 4 3 4 3 3" xfId="24280"/>
    <cellStyle name="Comma 4 3 4 3 3 2" xfId="27367"/>
    <cellStyle name="Comma 4 3 4 3 3 2 2" xfId="31248"/>
    <cellStyle name="Comma 4 3 4 3 3 3" xfId="30436"/>
    <cellStyle name="Comma 4 3 4 3 4" xfId="25824"/>
    <cellStyle name="Comma 4 3 4 3 4 2" xfId="30844"/>
    <cellStyle name="Comma 4 3 4 3 5" xfId="29125"/>
    <cellStyle name="Comma 4 3 4 4" xfId="23523"/>
    <cellStyle name="Comma 4 3 4 4 2" xfId="25421"/>
    <cellStyle name="Comma 4 3 4 4 2 2" xfId="28508"/>
    <cellStyle name="Comma 4 3 4 4 2 2 2" xfId="31597"/>
    <cellStyle name="Comma 4 3 4 4 2 3" xfId="30785"/>
    <cellStyle name="Comma 4 3 4 4 3" xfId="26969"/>
    <cellStyle name="Comma 4 3 4 4 3 2" xfId="31193"/>
    <cellStyle name="Comma 4 3 4 4 4" xfId="30024"/>
    <cellStyle name="Comma 4 3 4 5" xfId="23063"/>
    <cellStyle name="Comma 4 3 4 5 2" xfId="24989"/>
    <cellStyle name="Comma 4 3 4 5 2 2" xfId="28076"/>
    <cellStyle name="Comma 4 3 4 5 2 2 2" xfId="31454"/>
    <cellStyle name="Comma 4 3 4 5 2 3" xfId="30642"/>
    <cellStyle name="Comma 4 3 4 5 3" xfId="26537"/>
    <cellStyle name="Comma 4 3 4 5 3 2" xfId="31050"/>
    <cellStyle name="Comma 4 3 4 5 4" xfId="29864"/>
    <cellStyle name="Comma 4 3 4 6" xfId="24147"/>
    <cellStyle name="Comma 4 3 4 6 2" xfId="27235"/>
    <cellStyle name="Comma 4 3 4 6 2 2" xfId="31230"/>
    <cellStyle name="Comma 4 3 4 6 3" xfId="30417"/>
    <cellStyle name="Comma 4 3 4 7" xfId="25688"/>
    <cellStyle name="Comma 4 3 4 7 2" xfId="30822"/>
    <cellStyle name="Comma 4 3 4 8" xfId="28824"/>
    <cellStyle name="Comma 4 3 5" xfId="5131"/>
    <cellStyle name="Comma 4 3 5 2" xfId="5533"/>
    <cellStyle name="Comma 4 3 5 2 2" xfId="24072"/>
    <cellStyle name="Comma 4 3 5 2 2 2" xfId="25617"/>
    <cellStyle name="Comma 4 3 5 2 2 2 2" xfId="28704"/>
    <cellStyle name="Comma 4 3 5 2 2 2 2 2" xfId="31622"/>
    <cellStyle name="Comma 4 3 5 2 2 2 3" xfId="30810"/>
    <cellStyle name="Comma 4 3 5 2 2 3" xfId="27165"/>
    <cellStyle name="Comma 4 3 5 2 2 3 2" xfId="31218"/>
    <cellStyle name="Comma 4 3 5 2 2 4" xfId="30402"/>
    <cellStyle name="Comma 4 3 5 2 3" xfId="24344"/>
    <cellStyle name="Comma 4 3 5 2 3 2" xfId="27431"/>
    <cellStyle name="Comma 4 3 5 2 3 2 2" xfId="31255"/>
    <cellStyle name="Comma 4 3 5 2 3 3" xfId="30443"/>
    <cellStyle name="Comma 4 3 5 2 4" xfId="25888"/>
    <cellStyle name="Comma 4 3 5 2 4 2" xfId="30851"/>
    <cellStyle name="Comma 4 3 5 2 5" xfId="29401"/>
    <cellStyle name="Comma 4 3 5 3" xfId="23852"/>
    <cellStyle name="Comma 4 3 5 3 2" xfId="25485"/>
    <cellStyle name="Comma 4 3 5 3 2 2" xfId="28572"/>
    <cellStyle name="Comma 4 3 5 3 2 2 2" xfId="31604"/>
    <cellStyle name="Comma 4 3 5 3 2 3" xfId="30792"/>
    <cellStyle name="Comma 4 3 5 3 3" xfId="27033"/>
    <cellStyle name="Comma 4 3 5 3 3 2" xfId="31200"/>
    <cellStyle name="Comma 4 3 5 3 4" xfId="30296"/>
    <cellStyle name="Comma 4 3 5 4" xfId="24211"/>
    <cellStyle name="Comma 4 3 5 4 2" xfId="27299"/>
    <cellStyle name="Comma 4 3 5 4 2 2" xfId="31237"/>
    <cellStyle name="Comma 4 3 5 4 3" xfId="30424"/>
    <cellStyle name="Comma 4 3 5 5" xfId="25755"/>
    <cellStyle name="Comma 4 3 5 5 2" xfId="30832"/>
    <cellStyle name="Comma 4 3 5 6" xfId="29113"/>
    <cellStyle name="Comma 4 3 6" xfId="5198"/>
    <cellStyle name="Comma 4 3 6 2" xfId="23918"/>
    <cellStyle name="Comma 4 3 6 2 2" xfId="25551"/>
    <cellStyle name="Comma 4 3 6 2 2 2" xfId="28638"/>
    <cellStyle name="Comma 4 3 6 2 2 2 2" xfId="31613"/>
    <cellStyle name="Comma 4 3 6 2 2 3" xfId="30801"/>
    <cellStyle name="Comma 4 3 6 2 3" xfId="27099"/>
    <cellStyle name="Comma 4 3 6 2 3 2" xfId="31209"/>
    <cellStyle name="Comma 4 3 6 2 4" xfId="30305"/>
    <cellStyle name="Comma 4 3 6 3" xfId="24278"/>
    <cellStyle name="Comma 4 3 6 3 2" xfId="27365"/>
    <cellStyle name="Comma 4 3 6 3 2 2" xfId="31246"/>
    <cellStyle name="Comma 4 3 6 3 3" xfId="30434"/>
    <cellStyle name="Comma 4 3 6 4" xfId="25822"/>
    <cellStyle name="Comma 4 3 6 4 2" xfId="30842"/>
    <cellStyle name="Comma 4 3 6 5" xfId="29123"/>
    <cellStyle name="Comma 4 3 7" xfId="5606"/>
    <cellStyle name="Comma 4 3 7 2" xfId="23521"/>
    <cellStyle name="Comma 4 3 7 2 2" xfId="25419"/>
    <cellStyle name="Comma 4 3 7 2 2 2" xfId="28506"/>
    <cellStyle name="Comma 4 3 7 2 2 2 2" xfId="31595"/>
    <cellStyle name="Comma 4 3 7 2 2 3" xfId="30783"/>
    <cellStyle name="Comma 4 3 7 2 3" xfId="26967"/>
    <cellStyle name="Comma 4 3 7 2 3 2" xfId="31191"/>
    <cellStyle name="Comma 4 3 7 2 4" xfId="30022"/>
    <cellStyle name="Comma 4 3 7 3" xfId="29414"/>
    <cellStyle name="Comma 4 3 8" xfId="23038"/>
    <cellStyle name="Comma 4 3 8 2" xfId="24967"/>
    <cellStyle name="Comma 4 3 8 2 2" xfId="28054"/>
    <cellStyle name="Comma 4 3 8 2 2 2" xfId="31451"/>
    <cellStyle name="Comma 4 3 8 2 3" xfId="30639"/>
    <cellStyle name="Comma 4 3 8 3" xfId="26515"/>
    <cellStyle name="Comma 4 3 8 3 2" xfId="31047"/>
    <cellStyle name="Comma 4 3 8 4" xfId="29861"/>
    <cellStyle name="Comma 4 3 9" xfId="24145"/>
    <cellStyle name="Comma 4 3 9 2" xfId="27233"/>
    <cellStyle name="Comma 4 3 9 2 2" xfId="31228"/>
    <cellStyle name="Comma 4 3 9 3" xfId="30415"/>
    <cellStyle name="Comma 4 4" xfId="4780"/>
    <cellStyle name="Comma 4 4 2" xfId="16816"/>
    <cellStyle name="Comma 4 4 2 2" xfId="29584"/>
    <cellStyle name="Comma 4 4 3" xfId="28825"/>
    <cellStyle name="Comma 4 5" xfId="5647"/>
    <cellStyle name="Comma 4 5 2" xfId="29421"/>
    <cellStyle name="Comma 4 6" xfId="22574"/>
    <cellStyle name="Comma 4 6 2" xfId="29702"/>
    <cellStyle name="Comma 4 7" xfId="4772"/>
    <cellStyle name="Comma 4 7 2" xfId="28817"/>
    <cellStyle name="Comma 4 8" xfId="4117"/>
    <cellStyle name="Comma 4 9" xfId="28786"/>
    <cellStyle name="Comma 40" xfId="307"/>
    <cellStyle name="Comma 40 2" xfId="1191"/>
    <cellStyle name="Comma 41" xfId="308"/>
    <cellStyle name="Comma 41 2" xfId="1192"/>
    <cellStyle name="Comma 42" xfId="309"/>
    <cellStyle name="Comma 42 2" xfId="1193"/>
    <cellStyle name="Comma 43" xfId="310"/>
    <cellStyle name="Comma 43 2" xfId="1194"/>
    <cellStyle name="Comma 44" xfId="311"/>
    <cellStyle name="Comma 44 2" xfId="1195"/>
    <cellStyle name="Comma 45" xfId="312"/>
    <cellStyle name="Comma 45 2" xfId="1196"/>
    <cellStyle name="Comma 46" xfId="313"/>
    <cellStyle name="Comma 46 2" xfId="1197"/>
    <cellStyle name="Comma 47" xfId="314"/>
    <cellStyle name="Comma 47 2" xfId="1198"/>
    <cellStyle name="Comma 48" xfId="315"/>
    <cellStyle name="Comma 48 2" xfId="1199"/>
    <cellStyle name="Comma 49" xfId="1200"/>
    <cellStyle name="Comma 5" xfId="316"/>
    <cellStyle name="Comma 5 10" xfId="28826"/>
    <cellStyle name="Comma 5 2" xfId="317"/>
    <cellStyle name="Comma 5 2 2" xfId="1202"/>
    <cellStyle name="Comma 5 2 2 2" xfId="6590"/>
    <cellStyle name="Comma 5 2 3" xfId="3088"/>
    <cellStyle name="Comma 5 3" xfId="318"/>
    <cellStyle name="Comma 5 3 2" xfId="1203"/>
    <cellStyle name="Comma 5 3 2 2" xfId="5649"/>
    <cellStyle name="Comma 5 3 2 3" xfId="29422"/>
    <cellStyle name="Comma 5 3 3" xfId="4782"/>
    <cellStyle name="Comma 5 3 4" xfId="28827"/>
    <cellStyle name="Comma 5 4" xfId="1204"/>
    <cellStyle name="Comma 5 4 2" xfId="4784"/>
    <cellStyle name="Comma 5 4 2 2" xfId="5203"/>
    <cellStyle name="Comma 5 4 2 2 2" xfId="29128"/>
    <cellStyle name="Comma 5 4 2 3" xfId="23526"/>
    <cellStyle name="Comma 5 4 2 3 2" xfId="30027"/>
    <cellStyle name="Comma 5 4 2 4" xfId="28829"/>
    <cellStyle name="Comma 5 4 3" xfId="4785"/>
    <cellStyle name="Comma 5 4 3 2" xfId="5204"/>
    <cellStyle name="Comma 5 4 3 2 2" xfId="29129"/>
    <cellStyle name="Comma 5 4 3 3" xfId="23527"/>
    <cellStyle name="Comma 5 4 3 3 2" xfId="30028"/>
    <cellStyle name="Comma 5 4 3 4" xfId="28830"/>
    <cellStyle name="Comma 5 4 4" xfId="5202"/>
    <cellStyle name="Comma 5 4 4 2" xfId="23922"/>
    <cellStyle name="Comma 5 4 4 2 2" xfId="30309"/>
    <cellStyle name="Comma 5 4 4 3" xfId="23107"/>
    <cellStyle name="Comma 5 4 4 3 2" xfId="29871"/>
    <cellStyle name="Comma 5 4 4 4" xfId="29127"/>
    <cellStyle name="Comma 5 4 5" xfId="22810"/>
    <cellStyle name="Comma 5 4 5 2" xfId="23525"/>
    <cellStyle name="Comma 5 4 5 2 2" xfId="30026"/>
    <cellStyle name="Comma 5 4 5 3" xfId="29783"/>
    <cellStyle name="Comma 5 4 6" xfId="4783"/>
    <cellStyle name="Comma 5 4 7" xfId="28828"/>
    <cellStyle name="Comma 5 5" xfId="1201"/>
    <cellStyle name="Comma 5 5 2" xfId="5205"/>
    <cellStyle name="Comma 5 5 2 2" xfId="29130"/>
    <cellStyle name="Comma 5 5 3" xfId="23528"/>
    <cellStyle name="Comma 5 5 3 2" xfId="30029"/>
    <cellStyle name="Comma 5 5 4" xfId="4786"/>
    <cellStyle name="Comma 5 5 5" xfId="28831"/>
    <cellStyle name="Comma 5 6" xfId="3087"/>
    <cellStyle name="Comma 5 6 2" xfId="5206"/>
    <cellStyle name="Comma 5 6 2 2" xfId="29131"/>
    <cellStyle name="Comma 5 6 3" xfId="23529"/>
    <cellStyle name="Comma 5 6 3 2" xfId="30030"/>
    <cellStyle name="Comma 5 6 4" xfId="4787"/>
    <cellStyle name="Comma 5 6 5" xfId="28832"/>
    <cellStyle name="Comma 5 7" xfId="5201"/>
    <cellStyle name="Comma 5 7 2" xfId="23921"/>
    <cellStyle name="Comma 5 7 2 2" xfId="30308"/>
    <cellStyle name="Comma 5 7 3" xfId="23106"/>
    <cellStyle name="Comma 5 7 3 2" xfId="29870"/>
    <cellStyle name="Comma 5 7 4" xfId="29126"/>
    <cellStyle name="Comma 5 8" xfId="5607"/>
    <cellStyle name="Comma 5 8 2" xfId="23524"/>
    <cellStyle name="Comma 5 8 2 2" xfId="30025"/>
    <cellStyle name="Comma 5 9" xfId="4781"/>
    <cellStyle name="Comma 50" xfId="1205"/>
    <cellStyle name="Comma 51" xfId="1206"/>
    <cellStyle name="Comma 52" xfId="1207"/>
    <cellStyle name="Comma 53" xfId="1208"/>
    <cellStyle name="Comma 54" xfId="1209"/>
    <cellStyle name="Comma 55" xfId="1210"/>
    <cellStyle name="Comma 56" xfId="1211"/>
    <cellStyle name="Comma 57" xfId="1212"/>
    <cellStyle name="Comma 58" xfId="1213"/>
    <cellStyle name="Comma 59" xfId="1214"/>
    <cellStyle name="Comma 6" xfId="319"/>
    <cellStyle name="Comma 6 2" xfId="3089"/>
    <cellStyle name="Comma 6 2 2" xfId="6591"/>
    <cellStyle name="Comma 6 2 2 2" xfId="29559"/>
    <cellStyle name="Comma 6 2 3" xfId="4789"/>
    <cellStyle name="Comma 6 2 4" xfId="28834"/>
    <cellStyle name="Comma 6 3" xfId="4790"/>
    <cellStyle name="Comma 6 3 2" xfId="4791"/>
    <cellStyle name="Comma 6 3 2 2" xfId="5209"/>
    <cellStyle name="Comma 6 3 2 2 2" xfId="29134"/>
    <cellStyle name="Comma 6 3 2 3" xfId="23532"/>
    <cellStyle name="Comma 6 3 2 3 2" xfId="30033"/>
    <cellStyle name="Comma 6 3 2 4" xfId="28836"/>
    <cellStyle name="Comma 6 3 3" xfId="4792"/>
    <cellStyle name="Comma 6 3 3 2" xfId="5210"/>
    <cellStyle name="Comma 6 3 3 2 2" xfId="29135"/>
    <cellStyle name="Comma 6 3 3 3" xfId="23533"/>
    <cellStyle name="Comma 6 3 3 3 2" xfId="30034"/>
    <cellStyle name="Comma 6 3 3 4" xfId="28837"/>
    <cellStyle name="Comma 6 3 4" xfId="5208"/>
    <cellStyle name="Comma 6 3 4 2" xfId="23924"/>
    <cellStyle name="Comma 6 3 4 2 2" xfId="30311"/>
    <cellStyle name="Comma 6 3 4 3" xfId="23109"/>
    <cellStyle name="Comma 6 3 4 3 2" xfId="29873"/>
    <cellStyle name="Comma 6 3 4 4" xfId="29133"/>
    <cellStyle name="Comma 6 3 5" xfId="5650"/>
    <cellStyle name="Comma 6 3 5 2" xfId="23531"/>
    <cellStyle name="Comma 6 3 5 2 2" xfId="30032"/>
    <cellStyle name="Comma 6 3 5 3" xfId="29423"/>
    <cellStyle name="Comma 6 3 6" xfId="28835"/>
    <cellStyle name="Comma 6 4" xfId="4793"/>
    <cellStyle name="Comma 6 4 2" xfId="5211"/>
    <cellStyle name="Comma 6 4 2 2" xfId="29136"/>
    <cellStyle name="Comma 6 4 3" xfId="23534"/>
    <cellStyle name="Comma 6 4 3 2" xfId="30035"/>
    <cellStyle name="Comma 6 4 4" xfId="28838"/>
    <cellStyle name="Comma 6 5" xfId="4794"/>
    <cellStyle name="Comma 6 5 2" xfId="5212"/>
    <cellStyle name="Comma 6 5 2 2" xfId="29137"/>
    <cellStyle name="Comma 6 5 3" xfId="23535"/>
    <cellStyle name="Comma 6 5 3 2" xfId="30036"/>
    <cellStyle name="Comma 6 5 4" xfId="28839"/>
    <cellStyle name="Comma 6 6" xfId="5207"/>
    <cellStyle name="Comma 6 6 2" xfId="23923"/>
    <cellStyle name="Comma 6 6 2 2" xfId="30310"/>
    <cellStyle name="Comma 6 6 3" xfId="23108"/>
    <cellStyle name="Comma 6 6 3 2" xfId="29872"/>
    <cellStyle name="Comma 6 6 4" xfId="29132"/>
    <cellStyle name="Comma 6 7" xfId="23530"/>
    <cellStyle name="Comma 6 7 2" xfId="30031"/>
    <cellStyle name="Comma 6 8" xfId="4788"/>
    <cellStyle name="Comma 6 9" xfId="28833"/>
    <cellStyle name="Comma 60" xfId="1216"/>
    <cellStyle name="Comma 61" xfId="1217"/>
    <cellStyle name="Comma 62" xfId="1218"/>
    <cellStyle name="Comma 63" xfId="1219"/>
    <cellStyle name="Comma 64" xfId="1220"/>
    <cellStyle name="Comma 65" xfId="1221"/>
    <cellStyle name="Comma 66" xfId="1222"/>
    <cellStyle name="Comma 67" xfId="1223"/>
    <cellStyle name="Comma 67 2" xfId="1224"/>
    <cellStyle name="Comma 68" xfId="4080"/>
    <cellStyle name="Comma 69" xfId="4091"/>
    <cellStyle name="Comma 7" xfId="235"/>
    <cellStyle name="Comma 7 2" xfId="320"/>
    <cellStyle name="Comma 7 2 2" xfId="3090"/>
    <cellStyle name="Comma 7 2 2 2" xfId="6593"/>
    <cellStyle name="Comma 7 2 2 3" xfId="29561"/>
    <cellStyle name="Comma 7 2 3" xfId="4796"/>
    <cellStyle name="Comma 7 2 4" xfId="28841"/>
    <cellStyle name="Comma 7 3" xfId="1225"/>
    <cellStyle name="Comma 7 3 2" xfId="6592"/>
    <cellStyle name="Comma 7 3 3" xfId="29560"/>
    <cellStyle name="Comma 7 4" xfId="4082"/>
    <cellStyle name="Comma 7 4 2" xfId="4795"/>
    <cellStyle name="Comma 7 4 3" xfId="28840"/>
    <cellStyle name="Comma 7 5" xfId="4118"/>
    <cellStyle name="Comma 7 6" xfId="28787"/>
    <cellStyle name="Comma 70" xfId="4097"/>
    <cellStyle name="Comma 71" xfId="4103"/>
    <cellStyle name="Comma 72" xfId="4107"/>
    <cellStyle name="Comma 73" xfId="28772"/>
    <cellStyle name="Comma 74" xfId="28777"/>
    <cellStyle name="Comma 75" xfId="28778"/>
    <cellStyle name="Comma 76" xfId="28779"/>
    <cellStyle name="Comma 77" xfId="31631"/>
    <cellStyle name="Comma 78" xfId="102"/>
    <cellStyle name="Comma 8" xfId="246"/>
    <cellStyle name="Comma 8 10" xfId="4797"/>
    <cellStyle name="Comma 8 10 2" xfId="28842"/>
    <cellStyle name="Comma 8 11" xfId="4119"/>
    <cellStyle name="Comma 8 12" xfId="28788"/>
    <cellStyle name="Comma 8 2" xfId="321"/>
    <cellStyle name="Comma 8 2 10" xfId="28843"/>
    <cellStyle name="Comma 8 2 2" xfId="3092"/>
    <cellStyle name="Comma 8 2 2 2" xfId="4800"/>
    <cellStyle name="Comma 8 2 2 2 2" xfId="4801"/>
    <cellStyle name="Comma 8 2 2 2 2 2" xfId="5217"/>
    <cellStyle name="Comma 8 2 2 2 2 2 2" xfId="29142"/>
    <cellStyle name="Comma 8 2 2 2 2 3" xfId="23540"/>
    <cellStyle name="Comma 8 2 2 2 2 3 2" xfId="30041"/>
    <cellStyle name="Comma 8 2 2 2 2 4" xfId="28846"/>
    <cellStyle name="Comma 8 2 2 2 3" xfId="4802"/>
    <cellStyle name="Comma 8 2 2 2 3 2" xfId="5218"/>
    <cellStyle name="Comma 8 2 2 2 3 2 2" xfId="29143"/>
    <cellStyle name="Comma 8 2 2 2 3 3" xfId="23541"/>
    <cellStyle name="Comma 8 2 2 2 3 3 2" xfId="30042"/>
    <cellStyle name="Comma 8 2 2 2 3 4" xfId="28847"/>
    <cellStyle name="Comma 8 2 2 2 4" xfId="5216"/>
    <cellStyle name="Comma 8 2 2 2 4 2" xfId="23926"/>
    <cellStyle name="Comma 8 2 2 2 4 2 2" xfId="30313"/>
    <cellStyle name="Comma 8 2 2 2 4 3" xfId="23111"/>
    <cellStyle name="Comma 8 2 2 2 4 3 2" xfId="29875"/>
    <cellStyle name="Comma 8 2 2 2 4 4" xfId="29141"/>
    <cellStyle name="Comma 8 2 2 2 5" xfId="22811"/>
    <cellStyle name="Comma 8 2 2 2 5 2" xfId="23539"/>
    <cellStyle name="Comma 8 2 2 2 5 2 2" xfId="30040"/>
    <cellStyle name="Comma 8 2 2 2 5 3" xfId="29784"/>
    <cellStyle name="Comma 8 2 2 2 6" xfId="28845"/>
    <cellStyle name="Comma 8 2 2 3" xfId="4803"/>
    <cellStyle name="Comma 8 2 2 3 2" xfId="5219"/>
    <cellStyle name="Comma 8 2 2 3 2 2" xfId="29144"/>
    <cellStyle name="Comma 8 2 2 3 3" xfId="23542"/>
    <cellStyle name="Comma 8 2 2 3 3 2" xfId="30043"/>
    <cellStyle name="Comma 8 2 2 3 4" xfId="28848"/>
    <cellStyle name="Comma 8 2 2 4" xfId="4804"/>
    <cellStyle name="Comma 8 2 2 4 2" xfId="5220"/>
    <cellStyle name="Comma 8 2 2 4 2 2" xfId="29145"/>
    <cellStyle name="Comma 8 2 2 4 3" xfId="23543"/>
    <cellStyle name="Comma 8 2 2 4 3 2" xfId="30044"/>
    <cellStyle name="Comma 8 2 2 4 4" xfId="28849"/>
    <cellStyle name="Comma 8 2 2 5" xfId="5215"/>
    <cellStyle name="Comma 8 2 2 5 2" xfId="23925"/>
    <cellStyle name="Comma 8 2 2 5 2 2" xfId="30312"/>
    <cellStyle name="Comma 8 2 2 5 3" xfId="23110"/>
    <cellStyle name="Comma 8 2 2 5 3 2" xfId="29874"/>
    <cellStyle name="Comma 8 2 2 5 4" xfId="29140"/>
    <cellStyle name="Comma 8 2 2 6" xfId="6595"/>
    <cellStyle name="Comma 8 2 2 6 2" xfId="23538"/>
    <cellStyle name="Comma 8 2 2 6 2 2" xfId="30039"/>
    <cellStyle name="Comma 8 2 2 6 3" xfId="29563"/>
    <cellStyle name="Comma 8 2 2 7" xfId="4799"/>
    <cellStyle name="Comma 8 2 2 8" xfId="28844"/>
    <cellStyle name="Comma 8 2 3" xfId="4805"/>
    <cellStyle name="Comma 8 2 3 2" xfId="4806"/>
    <cellStyle name="Comma 8 2 3 2 2" xfId="5222"/>
    <cellStyle name="Comma 8 2 3 2 2 2" xfId="29147"/>
    <cellStyle name="Comma 8 2 3 2 3" xfId="23545"/>
    <cellStyle name="Comma 8 2 3 2 3 2" xfId="30046"/>
    <cellStyle name="Comma 8 2 3 2 4" xfId="28851"/>
    <cellStyle name="Comma 8 2 3 3" xfId="4807"/>
    <cellStyle name="Comma 8 2 3 3 2" xfId="5223"/>
    <cellStyle name="Comma 8 2 3 3 2 2" xfId="29148"/>
    <cellStyle name="Comma 8 2 3 3 3" xfId="23546"/>
    <cellStyle name="Comma 8 2 3 3 3 2" xfId="30047"/>
    <cellStyle name="Comma 8 2 3 3 4" xfId="28852"/>
    <cellStyle name="Comma 8 2 3 4" xfId="5221"/>
    <cellStyle name="Comma 8 2 3 4 2" xfId="23927"/>
    <cellStyle name="Comma 8 2 3 4 2 2" xfId="30314"/>
    <cellStyle name="Comma 8 2 3 4 3" xfId="23112"/>
    <cellStyle name="Comma 8 2 3 4 3 2" xfId="29876"/>
    <cellStyle name="Comma 8 2 3 4 4" xfId="29146"/>
    <cellStyle name="Comma 8 2 3 5" xfId="23544"/>
    <cellStyle name="Comma 8 2 3 5 2" xfId="30045"/>
    <cellStyle name="Comma 8 2 3 6" xfId="28850"/>
    <cellStyle name="Comma 8 2 4" xfId="4808"/>
    <cellStyle name="Comma 8 2 4 2" xfId="28853"/>
    <cellStyle name="Comma 8 2 5" xfId="4809"/>
    <cellStyle name="Comma 8 2 5 2" xfId="5224"/>
    <cellStyle name="Comma 8 2 5 2 2" xfId="29149"/>
    <cellStyle name="Comma 8 2 5 3" xfId="23547"/>
    <cellStyle name="Comma 8 2 5 3 2" xfId="30048"/>
    <cellStyle name="Comma 8 2 5 4" xfId="28854"/>
    <cellStyle name="Comma 8 2 6" xfId="4810"/>
    <cellStyle name="Comma 8 2 6 2" xfId="5225"/>
    <cellStyle name="Comma 8 2 6 2 2" xfId="29150"/>
    <cellStyle name="Comma 8 2 6 3" xfId="23548"/>
    <cellStyle name="Comma 8 2 6 3 2" xfId="30049"/>
    <cellStyle name="Comma 8 2 6 4" xfId="28855"/>
    <cellStyle name="Comma 8 2 7" xfId="5214"/>
    <cellStyle name="Comma 8 2 7 2" xfId="29139"/>
    <cellStyle name="Comma 8 2 8" xfId="23537"/>
    <cellStyle name="Comma 8 2 8 2" xfId="30038"/>
    <cellStyle name="Comma 8 2 9" xfId="4798"/>
    <cellStyle name="Comma 8 3" xfId="1226"/>
    <cellStyle name="Comma 8 3 2" xfId="4812"/>
    <cellStyle name="Comma 8 3 2 2" xfId="4813"/>
    <cellStyle name="Comma 8 3 2 2 2" xfId="5228"/>
    <cellStyle name="Comma 8 3 2 2 2 2" xfId="29153"/>
    <cellStyle name="Comma 8 3 2 2 3" xfId="23551"/>
    <cellStyle name="Comma 8 3 2 2 3 2" xfId="30052"/>
    <cellStyle name="Comma 8 3 2 2 4" xfId="28858"/>
    <cellStyle name="Comma 8 3 2 3" xfId="4814"/>
    <cellStyle name="Comma 8 3 2 3 2" xfId="5229"/>
    <cellStyle name="Comma 8 3 2 3 2 2" xfId="29154"/>
    <cellStyle name="Comma 8 3 2 3 3" xfId="23552"/>
    <cellStyle name="Comma 8 3 2 3 3 2" xfId="30053"/>
    <cellStyle name="Comma 8 3 2 3 4" xfId="28859"/>
    <cellStyle name="Comma 8 3 2 4" xfId="5227"/>
    <cellStyle name="Comma 8 3 2 4 2" xfId="23929"/>
    <cellStyle name="Comma 8 3 2 4 2 2" xfId="30316"/>
    <cellStyle name="Comma 8 3 2 4 3" xfId="23114"/>
    <cellStyle name="Comma 8 3 2 4 3 2" xfId="29878"/>
    <cellStyle name="Comma 8 3 2 4 4" xfId="29152"/>
    <cellStyle name="Comma 8 3 2 5" xfId="22812"/>
    <cellStyle name="Comma 8 3 2 5 2" xfId="23550"/>
    <cellStyle name="Comma 8 3 2 5 2 2" xfId="30051"/>
    <cellStyle name="Comma 8 3 2 5 3" xfId="29785"/>
    <cellStyle name="Comma 8 3 2 6" xfId="28857"/>
    <cellStyle name="Comma 8 3 3" xfId="4815"/>
    <cellStyle name="Comma 8 3 3 2" xfId="5230"/>
    <cellStyle name="Comma 8 3 3 2 2" xfId="29155"/>
    <cellStyle name="Comma 8 3 3 3" xfId="23553"/>
    <cellStyle name="Comma 8 3 3 3 2" xfId="30054"/>
    <cellStyle name="Comma 8 3 3 4" xfId="28860"/>
    <cellStyle name="Comma 8 3 4" xfId="4816"/>
    <cellStyle name="Comma 8 3 4 2" xfId="5231"/>
    <cellStyle name="Comma 8 3 4 2 2" xfId="29156"/>
    <cellStyle name="Comma 8 3 4 3" xfId="23554"/>
    <cellStyle name="Comma 8 3 4 3 2" xfId="30055"/>
    <cellStyle name="Comma 8 3 4 4" xfId="28861"/>
    <cellStyle name="Comma 8 3 5" xfId="5226"/>
    <cellStyle name="Comma 8 3 5 2" xfId="23928"/>
    <cellStyle name="Comma 8 3 5 2 2" xfId="30315"/>
    <cellStyle name="Comma 8 3 5 3" xfId="23113"/>
    <cellStyle name="Comma 8 3 5 3 2" xfId="29877"/>
    <cellStyle name="Comma 8 3 5 4" xfId="29151"/>
    <cellStyle name="Comma 8 3 6" xfId="6594"/>
    <cellStyle name="Comma 8 3 6 2" xfId="23549"/>
    <cellStyle name="Comma 8 3 6 2 2" xfId="30050"/>
    <cellStyle name="Comma 8 3 6 3" xfId="29562"/>
    <cellStyle name="Comma 8 3 7" xfId="4811"/>
    <cellStyle name="Comma 8 3 8" xfId="28856"/>
    <cellStyle name="Comma 8 4" xfId="3091"/>
    <cellStyle name="Comma 8 4 2" xfId="4818"/>
    <cellStyle name="Comma 8 4 2 2" xfId="5233"/>
    <cellStyle name="Comma 8 4 2 2 2" xfId="29158"/>
    <cellStyle name="Comma 8 4 2 3" xfId="23556"/>
    <cellStyle name="Comma 8 4 2 3 2" xfId="30057"/>
    <cellStyle name="Comma 8 4 2 4" xfId="28863"/>
    <cellStyle name="Comma 8 4 3" xfId="4819"/>
    <cellStyle name="Comma 8 4 3 2" xfId="5234"/>
    <cellStyle name="Comma 8 4 3 2 2" xfId="29159"/>
    <cellStyle name="Comma 8 4 3 3" xfId="23557"/>
    <cellStyle name="Comma 8 4 3 3 2" xfId="30058"/>
    <cellStyle name="Comma 8 4 3 4" xfId="28864"/>
    <cellStyle name="Comma 8 4 4" xfId="5232"/>
    <cellStyle name="Comma 8 4 4 2" xfId="23930"/>
    <cellStyle name="Comma 8 4 4 2 2" xfId="30317"/>
    <cellStyle name="Comma 8 4 4 3" xfId="23115"/>
    <cellStyle name="Comma 8 4 4 3 2" xfId="29879"/>
    <cellStyle name="Comma 8 4 4 4" xfId="29157"/>
    <cellStyle name="Comma 8 4 5" xfId="23555"/>
    <cellStyle name="Comma 8 4 5 2" xfId="30056"/>
    <cellStyle name="Comma 8 4 6" xfId="4817"/>
    <cellStyle name="Comma 8 4 7" xfId="28862"/>
    <cellStyle name="Comma 8 5" xfId="4083"/>
    <cellStyle name="Comma 8 5 2" xfId="4820"/>
    <cellStyle name="Comma 8 5 3" xfId="28865"/>
    <cellStyle name="Comma 8 6" xfId="4093"/>
    <cellStyle name="Comma 8 6 2" xfId="5235"/>
    <cellStyle name="Comma 8 6 2 2" xfId="29160"/>
    <cellStyle name="Comma 8 6 3" xfId="23558"/>
    <cellStyle name="Comma 8 6 3 2" xfId="30059"/>
    <cellStyle name="Comma 8 6 4" xfId="4821"/>
    <cellStyle name="Comma 8 6 5" xfId="28866"/>
    <cellStyle name="Comma 8 7" xfId="4099"/>
    <cellStyle name="Comma 8 7 2" xfId="5236"/>
    <cellStyle name="Comma 8 7 2 2" xfId="29161"/>
    <cellStyle name="Comma 8 7 3" xfId="23559"/>
    <cellStyle name="Comma 8 7 3 2" xfId="30060"/>
    <cellStyle name="Comma 8 7 4" xfId="4822"/>
    <cellStyle name="Comma 8 7 5" xfId="28867"/>
    <cellStyle name="Comma 8 8" xfId="4105"/>
    <cellStyle name="Comma 8 8 2" xfId="5213"/>
    <cellStyle name="Comma 8 8 3" xfId="29138"/>
    <cellStyle name="Comma 8 9" xfId="23536"/>
    <cellStyle name="Comma 8 9 2" xfId="30037"/>
    <cellStyle name="Comma 9" xfId="236"/>
    <cellStyle name="Comma 9 10" xfId="24148"/>
    <cellStyle name="Comma 9 10 2" xfId="27236"/>
    <cellStyle name="Comma 9 10 2 2" xfId="31231"/>
    <cellStyle name="Comma 9 10 3" xfId="30418"/>
    <cellStyle name="Comma 9 11" xfId="25689"/>
    <cellStyle name="Comma 9 11 2" xfId="30823"/>
    <cellStyle name="Comma 9 12" xfId="4823"/>
    <cellStyle name="Comma 9 12 2" xfId="28868"/>
    <cellStyle name="Comma 9 13" xfId="4120"/>
    <cellStyle name="Comma 9 14" xfId="28789"/>
    <cellStyle name="Comma 9 2" xfId="322"/>
    <cellStyle name="Comma 9 2 2" xfId="22495"/>
    <cellStyle name="Comma 9 2 2 2" xfId="22549"/>
    <cellStyle name="Comma 9 2 2 2 2" xfId="22790"/>
    <cellStyle name="Comma 9 2 2 2 2 2" xfId="23010"/>
    <cellStyle name="Comma 9 2 2 2 2 2 2" xfId="23253"/>
    <cellStyle name="Comma 9 2 2 2 2 2 2 2" xfId="25151"/>
    <cellStyle name="Comma 9 2 2 2 2 2 2 2 2" xfId="28238"/>
    <cellStyle name="Comma 9 2 2 2 2 2 2 2 2 2" xfId="31567"/>
    <cellStyle name="Comma 9 2 2 2 2 2 2 2 3" xfId="30755"/>
    <cellStyle name="Comma 9 2 2 2 2 2 2 3" xfId="26699"/>
    <cellStyle name="Comma 9 2 2 2 2 2 2 3 2" xfId="31163"/>
    <cellStyle name="Comma 9 2 2 2 2 2 2 4" xfId="29994"/>
    <cellStyle name="Comma 9 2 2 2 2 2 3" xfId="24944"/>
    <cellStyle name="Comma 9 2 2 2 2 2 3 2" xfId="28031"/>
    <cellStyle name="Comma 9 2 2 2 2 2 3 2 2" xfId="31445"/>
    <cellStyle name="Comma 9 2 2 2 2 2 3 3" xfId="30633"/>
    <cellStyle name="Comma 9 2 2 2 2 2 4" xfId="26492"/>
    <cellStyle name="Comma 9 2 2 2 2 2 4 2" xfId="31041"/>
    <cellStyle name="Comma 9 2 2 2 2 2 5" xfId="29854"/>
    <cellStyle name="Comma 9 2 2 2 2 3" xfId="23252"/>
    <cellStyle name="Comma 9 2 2 2 2 3 2" xfId="25150"/>
    <cellStyle name="Comma 9 2 2 2 2 3 2 2" xfId="28237"/>
    <cellStyle name="Comma 9 2 2 2 2 3 2 2 2" xfId="31566"/>
    <cellStyle name="Comma 9 2 2 2 2 3 2 3" xfId="30754"/>
    <cellStyle name="Comma 9 2 2 2 2 3 3" xfId="26698"/>
    <cellStyle name="Comma 9 2 2 2 2 3 3 2" xfId="31162"/>
    <cellStyle name="Comma 9 2 2 2 2 3 4" xfId="29993"/>
    <cellStyle name="Comma 9 2 2 2 2 4" xfId="24728"/>
    <cellStyle name="Comma 9 2 2 2 2 4 2" xfId="27815"/>
    <cellStyle name="Comma 9 2 2 2 2 4 2 2" xfId="31373"/>
    <cellStyle name="Comma 9 2 2 2 2 4 3" xfId="30561"/>
    <cellStyle name="Comma 9 2 2 2 2 5" xfId="26276"/>
    <cellStyle name="Comma 9 2 2 2 2 5 2" xfId="30969"/>
    <cellStyle name="Comma 9 2 2 2 2 6" xfId="29779"/>
    <cellStyle name="Comma 9 2 2 2 3" xfId="22902"/>
    <cellStyle name="Comma 9 2 2 2 3 2" xfId="23254"/>
    <cellStyle name="Comma 9 2 2 2 3 2 2" xfId="25152"/>
    <cellStyle name="Comma 9 2 2 2 3 2 2 2" xfId="28239"/>
    <cellStyle name="Comma 9 2 2 2 3 2 2 2 2" xfId="31568"/>
    <cellStyle name="Comma 9 2 2 2 3 2 2 3" xfId="30756"/>
    <cellStyle name="Comma 9 2 2 2 3 2 3" xfId="26700"/>
    <cellStyle name="Comma 9 2 2 2 3 2 3 2" xfId="31164"/>
    <cellStyle name="Comma 9 2 2 2 3 2 4" xfId="29995"/>
    <cellStyle name="Comma 9 2 2 2 3 3" xfId="24836"/>
    <cellStyle name="Comma 9 2 2 2 3 3 2" xfId="27923"/>
    <cellStyle name="Comma 9 2 2 2 3 3 2 2" xfId="31409"/>
    <cellStyle name="Comma 9 2 2 2 3 3 3" xfId="30597"/>
    <cellStyle name="Comma 9 2 2 2 3 4" xfId="26384"/>
    <cellStyle name="Comma 9 2 2 2 3 4 2" xfId="31005"/>
    <cellStyle name="Comma 9 2 2 2 3 5" xfId="29818"/>
    <cellStyle name="Comma 9 2 2 2 4" xfId="22682"/>
    <cellStyle name="Comma 9 2 2 2 4 2" xfId="24620"/>
    <cellStyle name="Comma 9 2 2 2 4 2 2" xfId="27707"/>
    <cellStyle name="Comma 9 2 2 2 4 2 2 2" xfId="31337"/>
    <cellStyle name="Comma 9 2 2 2 4 2 3" xfId="30525"/>
    <cellStyle name="Comma 9 2 2 2 4 3" xfId="26168"/>
    <cellStyle name="Comma 9 2 2 2 4 3 2" xfId="30933"/>
    <cellStyle name="Comma 9 2 2 2 4 4" xfId="29743"/>
    <cellStyle name="Comma 9 2 2 2 5" xfId="23251"/>
    <cellStyle name="Comma 9 2 2 2 5 2" xfId="25149"/>
    <cellStyle name="Comma 9 2 2 2 5 2 2" xfId="28236"/>
    <cellStyle name="Comma 9 2 2 2 5 2 2 2" xfId="31565"/>
    <cellStyle name="Comma 9 2 2 2 5 2 3" xfId="30753"/>
    <cellStyle name="Comma 9 2 2 2 5 3" xfId="26697"/>
    <cellStyle name="Comma 9 2 2 2 5 3 2" xfId="31161"/>
    <cellStyle name="Comma 9 2 2 2 5 4" xfId="29992"/>
    <cellStyle name="Comma 9 2 2 2 6" xfId="24495"/>
    <cellStyle name="Comma 9 2 2 2 6 2" xfId="27582"/>
    <cellStyle name="Comma 9 2 2 2 6 2 2" xfId="31293"/>
    <cellStyle name="Comma 9 2 2 2 6 3" xfId="30481"/>
    <cellStyle name="Comma 9 2 2 2 7" xfId="26043"/>
    <cellStyle name="Comma 9 2 2 2 7 2" xfId="30889"/>
    <cellStyle name="Comma 9 2 2 2 8" xfId="29695"/>
    <cellStyle name="Comma 9 2 2 3" xfId="22736"/>
    <cellStyle name="Comma 9 2 2 3 2" xfId="22956"/>
    <cellStyle name="Comma 9 2 2 3 2 2" xfId="23256"/>
    <cellStyle name="Comma 9 2 2 3 2 2 2" xfId="25154"/>
    <cellStyle name="Comma 9 2 2 3 2 2 2 2" xfId="28241"/>
    <cellStyle name="Comma 9 2 2 3 2 2 2 2 2" xfId="31570"/>
    <cellStyle name="Comma 9 2 2 3 2 2 2 3" xfId="30758"/>
    <cellStyle name="Comma 9 2 2 3 2 2 3" xfId="26702"/>
    <cellStyle name="Comma 9 2 2 3 2 2 3 2" xfId="31166"/>
    <cellStyle name="Comma 9 2 2 3 2 2 4" xfId="29997"/>
    <cellStyle name="Comma 9 2 2 3 2 3" xfId="24890"/>
    <cellStyle name="Comma 9 2 2 3 2 3 2" xfId="27977"/>
    <cellStyle name="Comma 9 2 2 3 2 3 2 2" xfId="31427"/>
    <cellStyle name="Comma 9 2 2 3 2 3 3" xfId="30615"/>
    <cellStyle name="Comma 9 2 2 3 2 4" xfId="26438"/>
    <cellStyle name="Comma 9 2 2 3 2 4 2" xfId="31023"/>
    <cellStyle name="Comma 9 2 2 3 2 5" xfId="29836"/>
    <cellStyle name="Comma 9 2 2 3 3" xfId="23255"/>
    <cellStyle name="Comma 9 2 2 3 3 2" xfId="25153"/>
    <cellStyle name="Comma 9 2 2 3 3 2 2" xfId="28240"/>
    <cellStyle name="Comma 9 2 2 3 3 2 2 2" xfId="31569"/>
    <cellStyle name="Comma 9 2 2 3 3 2 3" xfId="30757"/>
    <cellStyle name="Comma 9 2 2 3 3 3" xfId="26701"/>
    <cellStyle name="Comma 9 2 2 3 3 3 2" xfId="31165"/>
    <cellStyle name="Comma 9 2 2 3 3 4" xfId="29996"/>
    <cellStyle name="Comma 9 2 2 3 4" xfId="24674"/>
    <cellStyle name="Comma 9 2 2 3 4 2" xfId="27761"/>
    <cellStyle name="Comma 9 2 2 3 4 2 2" xfId="31355"/>
    <cellStyle name="Comma 9 2 2 3 4 3" xfId="30543"/>
    <cellStyle name="Comma 9 2 2 3 5" xfId="26222"/>
    <cellStyle name="Comma 9 2 2 3 5 2" xfId="30951"/>
    <cellStyle name="Comma 9 2 2 3 6" xfId="29761"/>
    <cellStyle name="Comma 9 2 2 4" xfId="22848"/>
    <cellStyle name="Comma 9 2 2 4 2" xfId="23257"/>
    <cellStyle name="Comma 9 2 2 4 2 2" xfId="25155"/>
    <cellStyle name="Comma 9 2 2 4 2 2 2" xfId="28242"/>
    <cellStyle name="Comma 9 2 2 4 2 2 2 2" xfId="31571"/>
    <cellStyle name="Comma 9 2 2 4 2 2 3" xfId="30759"/>
    <cellStyle name="Comma 9 2 2 4 2 3" xfId="26703"/>
    <cellStyle name="Comma 9 2 2 4 2 3 2" xfId="31167"/>
    <cellStyle name="Comma 9 2 2 4 2 4" xfId="29998"/>
    <cellStyle name="Comma 9 2 2 4 3" xfId="24782"/>
    <cellStyle name="Comma 9 2 2 4 3 2" xfId="27869"/>
    <cellStyle name="Comma 9 2 2 4 3 2 2" xfId="31391"/>
    <cellStyle name="Comma 9 2 2 4 3 3" xfId="30579"/>
    <cellStyle name="Comma 9 2 2 4 4" xfId="26330"/>
    <cellStyle name="Comma 9 2 2 4 4 2" xfId="30987"/>
    <cellStyle name="Comma 9 2 2 4 5" xfId="29800"/>
    <cellStyle name="Comma 9 2 2 5" xfId="22628"/>
    <cellStyle name="Comma 9 2 2 5 2" xfId="24566"/>
    <cellStyle name="Comma 9 2 2 5 2 2" xfId="27653"/>
    <cellStyle name="Comma 9 2 2 5 2 2 2" xfId="31319"/>
    <cellStyle name="Comma 9 2 2 5 2 3" xfId="30507"/>
    <cellStyle name="Comma 9 2 2 5 3" xfId="26114"/>
    <cellStyle name="Comma 9 2 2 5 3 2" xfId="30915"/>
    <cellStyle name="Comma 9 2 2 5 4" xfId="29725"/>
    <cellStyle name="Comma 9 2 2 6" xfId="23250"/>
    <cellStyle name="Comma 9 2 2 6 2" xfId="25148"/>
    <cellStyle name="Comma 9 2 2 6 2 2" xfId="28235"/>
    <cellStyle name="Comma 9 2 2 6 2 2 2" xfId="31564"/>
    <cellStyle name="Comma 9 2 2 6 2 3" xfId="30752"/>
    <cellStyle name="Comma 9 2 2 6 3" xfId="26696"/>
    <cellStyle name="Comma 9 2 2 6 3 2" xfId="31160"/>
    <cellStyle name="Comma 9 2 2 6 4" xfId="29991"/>
    <cellStyle name="Comma 9 2 2 7" xfId="24441"/>
    <cellStyle name="Comma 9 2 2 7 2" xfId="27528"/>
    <cellStyle name="Comma 9 2 2 7 2 2" xfId="31275"/>
    <cellStyle name="Comma 9 2 2 7 3" xfId="30463"/>
    <cellStyle name="Comma 9 2 2 8" xfId="25989"/>
    <cellStyle name="Comma 9 2 2 8 2" xfId="30871"/>
    <cellStyle name="Comma 9 2 2 9" xfId="29677"/>
    <cellStyle name="Comma 9 2 3" xfId="22522"/>
    <cellStyle name="Comma 9 2 3 2" xfId="22763"/>
    <cellStyle name="Comma 9 2 3 2 2" xfId="22983"/>
    <cellStyle name="Comma 9 2 3 2 2 2" xfId="23260"/>
    <cellStyle name="Comma 9 2 3 2 2 2 2" xfId="25158"/>
    <cellStyle name="Comma 9 2 3 2 2 2 2 2" xfId="28245"/>
    <cellStyle name="Comma 9 2 3 2 2 2 2 2 2" xfId="31574"/>
    <cellStyle name="Comma 9 2 3 2 2 2 2 3" xfId="30762"/>
    <cellStyle name="Comma 9 2 3 2 2 2 3" xfId="26706"/>
    <cellStyle name="Comma 9 2 3 2 2 2 3 2" xfId="31170"/>
    <cellStyle name="Comma 9 2 3 2 2 2 4" xfId="30001"/>
    <cellStyle name="Comma 9 2 3 2 2 3" xfId="24917"/>
    <cellStyle name="Comma 9 2 3 2 2 3 2" xfId="28004"/>
    <cellStyle name="Comma 9 2 3 2 2 3 2 2" xfId="31436"/>
    <cellStyle name="Comma 9 2 3 2 2 3 3" xfId="30624"/>
    <cellStyle name="Comma 9 2 3 2 2 4" xfId="26465"/>
    <cellStyle name="Comma 9 2 3 2 2 4 2" xfId="31032"/>
    <cellStyle name="Comma 9 2 3 2 2 5" xfId="29845"/>
    <cellStyle name="Comma 9 2 3 2 3" xfId="23259"/>
    <cellStyle name="Comma 9 2 3 2 3 2" xfId="25157"/>
    <cellStyle name="Comma 9 2 3 2 3 2 2" xfId="28244"/>
    <cellStyle name="Comma 9 2 3 2 3 2 2 2" xfId="31573"/>
    <cellStyle name="Comma 9 2 3 2 3 2 3" xfId="30761"/>
    <cellStyle name="Comma 9 2 3 2 3 3" xfId="26705"/>
    <cellStyle name="Comma 9 2 3 2 3 3 2" xfId="31169"/>
    <cellStyle name="Comma 9 2 3 2 3 4" xfId="30000"/>
    <cellStyle name="Comma 9 2 3 2 4" xfId="24701"/>
    <cellStyle name="Comma 9 2 3 2 4 2" xfId="27788"/>
    <cellStyle name="Comma 9 2 3 2 4 2 2" xfId="31364"/>
    <cellStyle name="Comma 9 2 3 2 4 3" xfId="30552"/>
    <cellStyle name="Comma 9 2 3 2 5" xfId="26249"/>
    <cellStyle name="Comma 9 2 3 2 5 2" xfId="30960"/>
    <cellStyle name="Comma 9 2 3 2 6" xfId="29770"/>
    <cellStyle name="Comma 9 2 3 3" xfId="22875"/>
    <cellStyle name="Comma 9 2 3 3 2" xfId="23261"/>
    <cellStyle name="Comma 9 2 3 3 2 2" xfId="25159"/>
    <cellStyle name="Comma 9 2 3 3 2 2 2" xfId="28246"/>
    <cellStyle name="Comma 9 2 3 3 2 2 2 2" xfId="31575"/>
    <cellStyle name="Comma 9 2 3 3 2 2 3" xfId="30763"/>
    <cellStyle name="Comma 9 2 3 3 2 3" xfId="26707"/>
    <cellStyle name="Comma 9 2 3 3 2 3 2" xfId="31171"/>
    <cellStyle name="Comma 9 2 3 3 2 4" xfId="30002"/>
    <cellStyle name="Comma 9 2 3 3 3" xfId="24809"/>
    <cellStyle name="Comma 9 2 3 3 3 2" xfId="27896"/>
    <cellStyle name="Comma 9 2 3 3 3 2 2" xfId="31400"/>
    <cellStyle name="Comma 9 2 3 3 3 3" xfId="30588"/>
    <cellStyle name="Comma 9 2 3 3 4" xfId="26357"/>
    <cellStyle name="Comma 9 2 3 3 4 2" xfId="30996"/>
    <cellStyle name="Comma 9 2 3 3 5" xfId="29809"/>
    <cellStyle name="Comma 9 2 3 4" xfId="22655"/>
    <cellStyle name="Comma 9 2 3 4 2" xfId="24593"/>
    <cellStyle name="Comma 9 2 3 4 2 2" xfId="27680"/>
    <cellStyle name="Comma 9 2 3 4 2 2 2" xfId="31328"/>
    <cellStyle name="Comma 9 2 3 4 2 3" xfId="30516"/>
    <cellStyle name="Comma 9 2 3 4 3" xfId="26141"/>
    <cellStyle name="Comma 9 2 3 4 3 2" xfId="30924"/>
    <cellStyle name="Comma 9 2 3 4 4" xfId="29734"/>
    <cellStyle name="Comma 9 2 3 5" xfId="23258"/>
    <cellStyle name="Comma 9 2 3 5 2" xfId="25156"/>
    <cellStyle name="Comma 9 2 3 5 2 2" xfId="28243"/>
    <cellStyle name="Comma 9 2 3 5 2 2 2" xfId="31572"/>
    <cellStyle name="Comma 9 2 3 5 2 3" xfId="30760"/>
    <cellStyle name="Comma 9 2 3 5 3" xfId="26704"/>
    <cellStyle name="Comma 9 2 3 5 3 2" xfId="31168"/>
    <cellStyle name="Comma 9 2 3 5 4" xfId="29999"/>
    <cellStyle name="Comma 9 2 3 6" xfId="24468"/>
    <cellStyle name="Comma 9 2 3 6 2" xfId="27555"/>
    <cellStyle name="Comma 9 2 3 6 2 2" xfId="31284"/>
    <cellStyle name="Comma 9 2 3 6 3" xfId="30472"/>
    <cellStyle name="Comma 9 2 3 7" xfId="26016"/>
    <cellStyle name="Comma 9 2 3 7 2" xfId="30880"/>
    <cellStyle name="Comma 9 2 3 8" xfId="29686"/>
    <cellStyle name="Comma 9 2 4" xfId="22709"/>
    <cellStyle name="Comma 9 2 4 2" xfId="22929"/>
    <cellStyle name="Comma 9 2 4 2 2" xfId="23263"/>
    <cellStyle name="Comma 9 2 4 2 2 2" xfId="25161"/>
    <cellStyle name="Comma 9 2 4 2 2 2 2" xfId="28248"/>
    <cellStyle name="Comma 9 2 4 2 2 2 2 2" xfId="31577"/>
    <cellStyle name="Comma 9 2 4 2 2 2 3" xfId="30765"/>
    <cellStyle name="Comma 9 2 4 2 2 3" xfId="26709"/>
    <cellStyle name="Comma 9 2 4 2 2 3 2" xfId="31173"/>
    <cellStyle name="Comma 9 2 4 2 2 4" xfId="30004"/>
    <cellStyle name="Comma 9 2 4 2 3" xfId="24863"/>
    <cellStyle name="Comma 9 2 4 2 3 2" xfId="27950"/>
    <cellStyle name="Comma 9 2 4 2 3 2 2" xfId="31418"/>
    <cellStyle name="Comma 9 2 4 2 3 3" xfId="30606"/>
    <cellStyle name="Comma 9 2 4 2 4" xfId="26411"/>
    <cellStyle name="Comma 9 2 4 2 4 2" xfId="31014"/>
    <cellStyle name="Comma 9 2 4 2 5" xfId="29827"/>
    <cellStyle name="Comma 9 2 4 3" xfId="23262"/>
    <cellStyle name="Comma 9 2 4 3 2" xfId="25160"/>
    <cellStyle name="Comma 9 2 4 3 2 2" xfId="28247"/>
    <cellStyle name="Comma 9 2 4 3 2 2 2" xfId="31576"/>
    <cellStyle name="Comma 9 2 4 3 2 3" xfId="30764"/>
    <cellStyle name="Comma 9 2 4 3 3" xfId="26708"/>
    <cellStyle name="Comma 9 2 4 3 3 2" xfId="31172"/>
    <cellStyle name="Comma 9 2 4 3 4" xfId="30003"/>
    <cellStyle name="Comma 9 2 4 4" xfId="24647"/>
    <cellStyle name="Comma 9 2 4 4 2" xfId="27734"/>
    <cellStyle name="Comma 9 2 4 4 2 2" xfId="31346"/>
    <cellStyle name="Comma 9 2 4 4 3" xfId="30534"/>
    <cellStyle name="Comma 9 2 4 5" xfId="26195"/>
    <cellStyle name="Comma 9 2 4 5 2" xfId="30942"/>
    <cellStyle name="Comma 9 2 4 6" xfId="29752"/>
    <cellStyle name="Comma 9 2 5" xfId="22821"/>
    <cellStyle name="Comma 9 2 5 2" xfId="23264"/>
    <cellStyle name="Comma 9 2 5 2 2" xfId="25162"/>
    <cellStyle name="Comma 9 2 5 2 2 2" xfId="28249"/>
    <cellStyle name="Comma 9 2 5 2 2 2 2" xfId="31578"/>
    <cellStyle name="Comma 9 2 5 2 2 3" xfId="30766"/>
    <cellStyle name="Comma 9 2 5 2 3" xfId="26710"/>
    <cellStyle name="Comma 9 2 5 2 3 2" xfId="31174"/>
    <cellStyle name="Comma 9 2 5 2 4" xfId="30005"/>
    <cellStyle name="Comma 9 2 5 3" xfId="24755"/>
    <cellStyle name="Comma 9 2 5 3 2" xfId="27842"/>
    <cellStyle name="Comma 9 2 5 3 2 2" xfId="31382"/>
    <cellStyle name="Comma 9 2 5 3 3" xfId="30570"/>
    <cellStyle name="Comma 9 2 5 4" xfId="26303"/>
    <cellStyle name="Comma 9 2 5 4 2" xfId="30978"/>
    <cellStyle name="Comma 9 2 5 5" xfId="29791"/>
    <cellStyle name="Comma 9 2 6" xfId="22601"/>
    <cellStyle name="Comma 9 2 6 2" xfId="24539"/>
    <cellStyle name="Comma 9 2 6 2 2" xfId="27626"/>
    <cellStyle name="Comma 9 2 6 2 2 2" xfId="31310"/>
    <cellStyle name="Comma 9 2 6 2 3" xfId="30498"/>
    <cellStyle name="Comma 9 2 6 3" xfId="26087"/>
    <cellStyle name="Comma 9 2 6 3 2" xfId="30906"/>
    <cellStyle name="Comma 9 2 6 4" xfId="29716"/>
    <cellStyle name="Comma 9 2 7" xfId="6596"/>
    <cellStyle name="Comma 9 2 7 2" xfId="24414"/>
    <cellStyle name="Comma 9 2 7 2 2" xfId="27501"/>
    <cellStyle name="Comma 9 2 7 2 2 2" xfId="31266"/>
    <cellStyle name="Comma 9 2 7 2 3" xfId="30454"/>
    <cellStyle name="Comma 9 2 7 3" xfId="25959"/>
    <cellStyle name="Comma 9 2 7 3 2" xfId="30862"/>
    <cellStyle name="Comma 9 2 7 4" xfId="29564"/>
    <cellStyle name="Comma 9 2 8" xfId="4824"/>
    <cellStyle name="Comma 9 2 9" xfId="28869"/>
    <cellStyle name="Comma 9 3" xfId="1227"/>
    <cellStyle name="Comma 9 3 10" xfId="4825"/>
    <cellStyle name="Comma 9 3 11" xfId="28870"/>
    <cellStyle name="Comma 9 3 2" xfId="5135"/>
    <cellStyle name="Comma 9 3 2 2" xfId="5537"/>
    <cellStyle name="Comma 9 3 2 2 2" xfId="23005"/>
    <cellStyle name="Comma 9 3 2 2 2 2" xfId="23267"/>
    <cellStyle name="Comma 9 3 2 2 2 2 2" xfId="25165"/>
    <cellStyle name="Comma 9 3 2 2 2 2 2 2" xfId="28252"/>
    <cellStyle name="Comma 9 3 2 2 2 2 2 2 2" xfId="31581"/>
    <cellStyle name="Comma 9 3 2 2 2 2 2 3" xfId="30769"/>
    <cellStyle name="Comma 9 3 2 2 2 2 3" xfId="26713"/>
    <cellStyle name="Comma 9 3 2 2 2 2 3 2" xfId="31177"/>
    <cellStyle name="Comma 9 3 2 2 2 2 4" xfId="30008"/>
    <cellStyle name="Comma 9 3 2 2 2 3" xfId="24939"/>
    <cellStyle name="Comma 9 3 2 2 2 3 2" xfId="28026"/>
    <cellStyle name="Comma 9 3 2 2 2 3 2 2" xfId="31441"/>
    <cellStyle name="Comma 9 3 2 2 2 3 3" xfId="30629"/>
    <cellStyle name="Comma 9 3 2 2 2 4" xfId="26487"/>
    <cellStyle name="Comma 9 3 2 2 2 4 2" xfId="31037"/>
    <cellStyle name="Comma 9 3 2 2 2 5" xfId="29850"/>
    <cellStyle name="Comma 9 3 2 2 3" xfId="22785"/>
    <cellStyle name="Comma 9 3 2 2 3 2" xfId="24076"/>
    <cellStyle name="Comma 9 3 2 2 3 2 2" xfId="25621"/>
    <cellStyle name="Comma 9 3 2 2 3 2 2 2" xfId="28708"/>
    <cellStyle name="Comma 9 3 2 2 3 2 2 2 2" xfId="31626"/>
    <cellStyle name="Comma 9 3 2 2 3 2 2 3" xfId="30814"/>
    <cellStyle name="Comma 9 3 2 2 3 2 3" xfId="27169"/>
    <cellStyle name="Comma 9 3 2 2 3 2 3 2" xfId="31222"/>
    <cellStyle name="Comma 9 3 2 2 3 2 4" xfId="30406"/>
    <cellStyle name="Comma 9 3 2 2 3 3" xfId="24723"/>
    <cellStyle name="Comma 9 3 2 2 3 3 2" xfId="27810"/>
    <cellStyle name="Comma 9 3 2 2 3 3 2 2" xfId="31369"/>
    <cellStyle name="Comma 9 3 2 2 3 3 3" xfId="30557"/>
    <cellStyle name="Comma 9 3 2 2 3 4" xfId="26271"/>
    <cellStyle name="Comma 9 3 2 2 3 4 2" xfId="30965"/>
    <cellStyle name="Comma 9 3 2 2 3 5" xfId="29775"/>
    <cellStyle name="Comma 9 3 2 2 4" xfId="23266"/>
    <cellStyle name="Comma 9 3 2 2 4 2" xfId="25164"/>
    <cellStyle name="Comma 9 3 2 2 4 2 2" xfId="28251"/>
    <cellStyle name="Comma 9 3 2 2 4 2 2 2" xfId="31580"/>
    <cellStyle name="Comma 9 3 2 2 4 2 3" xfId="30768"/>
    <cellStyle name="Comma 9 3 2 2 4 3" xfId="26712"/>
    <cellStyle name="Comma 9 3 2 2 4 3 2" xfId="31176"/>
    <cellStyle name="Comma 9 3 2 2 4 4" xfId="30007"/>
    <cellStyle name="Comma 9 3 2 2 5" xfId="24348"/>
    <cellStyle name="Comma 9 3 2 2 5 2" xfId="27435"/>
    <cellStyle name="Comma 9 3 2 2 5 2 2" xfId="31259"/>
    <cellStyle name="Comma 9 3 2 2 5 3" xfId="30447"/>
    <cellStyle name="Comma 9 3 2 2 6" xfId="25892"/>
    <cellStyle name="Comma 9 3 2 2 6 2" xfId="30855"/>
    <cellStyle name="Comma 9 3 2 2 7" xfId="29405"/>
    <cellStyle name="Comma 9 3 2 3" xfId="22897"/>
    <cellStyle name="Comma 9 3 2 3 2" xfId="23268"/>
    <cellStyle name="Comma 9 3 2 3 2 2" xfId="25166"/>
    <cellStyle name="Comma 9 3 2 3 2 2 2" xfId="28253"/>
    <cellStyle name="Comma 9 3 2 3 2 2 2 2" xfId="31582"/>
    <cellStyle name="Comma 9 3 2 3 2 2 3" xfId="30770"/>
    <cellStyle name="Comma 9 3 2 3 2 3" xfId="26714"/>
    <cellStyle name="Comma 9 3 2 3 2 3 2" xfId="31178"/>
    <cellStyle name="Comma 9 3 2 3 2 4" xfId="30009"/>
    <cellStyle name="Comma 9 3 2 3 3" xfId="24831"/>
    <cellStyle name="Comma 9 3 2 3 3 2" xfId="27918"/>
    <cellStyle name="Comma 9 3 2 3 3 2 2" xfId="31405"/>
    <cellStyle name="Comma 9 3 2 3 3 3" xfId="30593"/>
    <cellStyle name="Comma 9 3 2 3 4" xfId="26379"/>
    <cellStyle name="Comma 9 3 2 3 4 2" xfId="31001"/>
    <cellStyle name="Comma 9 3 2 3 5" xfId="29814"/>
    <cellStyle name="Comma 9 3 2 4" xfId="22677"/>
    <cellStyle name="Comma 9 3 2 4 2" xfId="23856"/>
    <cellStyle name="Comma 9 3 2 4 2 2" xfId="25489"/>
    <cellStyle name="Comma 9 3 2 4 2 2 2" xfId="28576"/>
    <cellStyle name="Comma 9 3 2 4 2 2 2 2" xfId="31608"/>
    <cellStyle name="Comma 9 3 2 4 2 2 3" xfId="30796"/>
    <cellStyle name="Comma 9 3 2 4 2 3" xfId="27037"/>
    <cellStyle name="Comma 9 3 2 4 2 3 2" xfId="31204"/>
    <cellStyle name="Comma 9 3 2 4 2 4" xfId="30300"/>
    <cellStyle name="Comma 9 3 2 4 3" xfId="24615"/>
    <cellStyle name="Comma 9 3 2 4 3 2" xfId="27702"/>
    <cellStyle name="Comma 9 3 2 4 3 2 2" xfId="31333"/>
    <cellStyle name="Comma 9 3 2 4 3 3" xfId="30521"/>
    <cellStyle name="Comma 9 3 2 4 4" xfId="26163"/>
    <cellStyle name="Comma 9 3 2 4 4 2" xfId="30929"/>
    <cellStyle name="Comma 9 3 2 4 5" xfId="29739"/>
    <cellStyle name="Comma 9 3 2 5" xfId="22544"/>
    <cellStyle name="Comma 9 3 2 5 2" xfId="24490"/>
    <cellStyle name="Comma 9 3 2 5 2 2" xfId="27577"/>
    <cellStyle name="Comma 9 3 2 5 2 2 2" xfId="31289"/>
    <cellStyle name="Comma 9 3 2 5 2 3" xfId="30477"/>
    <cellStyle name="Comma 9 3 2 5 3" xfId="26038"/>
    <cellStyle name="Comma 9 3 2 5 3 2" xfId="30885"/>
    <cellStyle name="Comma 9 3 2 5 4" xfId="29691"/>
    <cellStyle name="Comma 9 3 2 6" xfId="23265"/>
    <cellStyle name="Comma 9 3 2 6 2" xfId="25163"/>
    <cellStyle name="Comma 9 3 2 6 2 2" xfId="28250"/>
    <cellStyle name="Comma 9 3 2 6 2 2 2" xfId="31579"/>
    <cellStyle name="Comma 9 3 2 6 2 3" xfId="30767"/>
    <cellStyle name="Comma 9 3 2 6 3" xfId="26711"/>
    <cellStyle name="Comma 9 3 2 6 3 2" xfId="31175"/>
    <cellStyle name="Comma 9 3 2 6 4" xfId="30006"/>
    <cellStyle name="Comma 9 3 2 7" xfId="24215"/>
    <cellStyle name="Comma 9 3 2 7 2" xfId="27303"/>
    <cellStyle name="Comma 9 3 2 7 2 2" xfId="31241"/>
    <cellStyle name="Comma 9 3 2 7 3" xfId="30428"/>
    <cellStyle name="Comma 9 3 2 8" xfId="25759"/>
    <cellStyle name="Comma 9 3 2 8 2" xfId="30836"/>
    <cellStyle name="Comma 9 3 2 9" xfId="29117"/>
    <cellStyle name="Comma 9 3 3" xfId="5238"/>
    <cellStyle name="Comma 9 3 3 2" xfId="22951"/>
    <cellStyle name="Comma 9 3 3 2 2" xfId="23270"/>
    <cellStyle name="Comma 9 3 3 2 2 2" xfId="25168"/>
    <cellStyle name="Comma 9 3 3 2 2 2 2" xfId="28255"/>
    <cellStyle name="Comma 9 3 3 2 2 2 2 2" xfId="31584"/>
    <cellStyle name="Comma 9 3 3 2 2 2 3" xfId="30772"/>
    <cellStyle name="Comma 9 3 3 2 2 3" xfId="26716"/>
    <cellStyle name="Comma 9 3 3 2 2 3 2" xfId="31180"/>
    <cellStyle name="Comma 9 3 3 2 2 4" xfId="30011"/>
    <cellStyle name="Comma 9 3 3 2 3" xfId="24885"/>
    <cellStyle name="Comma 9 3 3 2 3 2" xfId="27972"/>
    <cellStyle name="Comma 9 3 3 2 3 2 2" xfId="31423"/>
    <cellStyle name="Comma 9 3 3 2 3 3" xfId="30611"/>
    <cellStyle name="Comma 9 3 3 2 4" xfId="26433"/>
    <cellStyle name="Comma 9 3 3 2 4 2" xfId="31019"/>
    <cellStyle name="Comma 9 3 3 2 5" xfId="29832"/>
    <cellStyle name="Comma 9 3 3 3" xfId="22731"/>
    <cellStyle name="Comma 9 3 3 3 2" xfId="23932"/>
    <cellStyle name="Comma 9 3 3 3 2 2" xfId="25555"/>
    <cellStyle name="Comma 9 3 3 3 2 2 2" xfId="28642"/>
    <cellStyle name="Comma 9 3 3 3 2 2 2 2" xfId="31617"/>
    <cellStyle name="Comma 9 3 3 3 2 2 3" xfId="30805"/>
    <cellStyle name="Comma 9 3 3 3 2 3" xfId="27103"/>
    <cellStyle name="Comma 9 3 3 3 2 3 2" xfId="31213"/>
    <cellStyle name="Comma 9 3 3 3 2 4" xfId="30319"/>
    <cellStyle name="Comma 9 3 3 3 3" xfId="24669"/>
    <cellStyle name="Comma 9 3 3 3 3 2" xfId="27756"/>
    <cellStyle name="Comma 9 3 3 3 3 2 2" xfId="31351"/>
    <cellStyle name="Comma 9 3 3 3 3 3" xfId="30539"/>
    <cellStyle name="Comma 9 3 3 3 4" xfId="26217"/>
    <cellStyle name="Comma 9 3 3 3 4 2" xfId="30947"/>
    <cellStyle name="Comma 9 3 3 3 5" xfId="29757"/>
    <cellStyle name="Comma 9 3 3 4" xfId="23269"/>
    <cellStyle name="Comma 9 3 3 4 2" xfId="25167"/>
    <cellStyle name="Comma 9 3 3 4 2 2" xfId="28254"/>
    <cellStyle name="Comma 9 3 3 4 2 2 2" xfId="31583"/>
    <cellStyle name="Comma 9 3 3 4 2 3" xfId="30771"/>
    <cellStyle name="Comma 9 3 3 4 3" xfId="26715"/>
    <cellStyle name="Comma 9 3 3 4 3 2" xfId="31179"/>
    <cellStyle name="Comma 9 3 3 4 4" xfId="30010"/>
    <cellStyle name="Comma 9 3 3 5" xfId="24282"/>
    <cellStyle name="Comma 9 3 3 5 2" xfId="27369"/>
    <cellStyle name="Comma 9 3 3 5 2 2" xfId="31250"/>
    <cellStyle name="Comma 9 3 3 5 3" xfId="30438"/>
    <cellStyle name="Comma 9 3 3 6" xfId="25826"/>
    <cellStyle name="Comma 9 3 3 6 2" xfId="30846"/>
    <cellStyle name="Comma 9 3 3 7" xfId="29163"/>
    <cellStyle name="Comma 9 3 4" xfId="22843"/>
    <cellStyle name="Comma 9 3 4 2" xfId="23271"/>
    <cellStyle name="Comma 9 3 4 2 2" xfId="25169"/>
    <cellStyle name="Comma 9 3 4 2 2 2" xfId="28256"/>
    <cellStyle name="Comma 9 3 4 2 2 2 2" xfId="31585"/>
    <cellStyle name="Comma 9 3 4 2 2 3" xfId="30773"/>
    <cellStyle name="Comma 9 3 4 2 3" xfId="26717"/>
    <cellStyle name="Comma 9 3 4 2 3 2" xfId="31181"/>
    <cellStyle name="Comma 9 3 4 2 4" xfId="30012"/>
    <cellStyle name="Comma 9 3 4 3" xfId="24777"/>
    <cellStyle name="Comma 9 3 4 3 2" xfId="27864"/>
    <cellStyle name="Comma 9 3 4 3 2 2" xfId="31387"/>
    <cellStyle name="Comma 9 3 4 3 3" xfId="30575"/>
    <cellStyle name="Comma 9 3 4 4" xfId="26325"/>
    <cellStyle name="Comma 9 3 4 4 2" xfId="30983"/>
    <cellStyle name="Comma 9 3 4 5" xfId="29796"/>
    <cellStyle name="Comma 9 3 5" xfId="22623"/>
    <cellStyle name="Comma 9 3 5 2" xfId="23561"/>
    <cellStyle name="Comma 9 3 5 2 2" xfId="25423"/>
    <cellStyle name="Comma 9 3 5 2 2 2" xfId="28510"/>
    <cellStyle name="Comma 9 3 5 2 2 2 2" xfId="31599"/>
    <cellStyle name="Comma 9 3 5 2 2 3" xfId="30787"/>
    <cellStyle name="Comma 9 3 5 2 3" xfId="26971"/>
    <cellStyle name="Comma 9 3 5 2 3 2" xfId="31195"/>
    <cellStyle name="Comma 9 3 5 2 4" xfId="30062"/>
    <cellStyle name="Comma 9 3 5 3" xfId="24561"/>
    <cellStyle name="Comma 9 3 5 3 2" xfId="27648"/>
    <cellStyle name="Comma 9 3 5 3 2 2" xfId="31315"/>
    <cellStyle name="Comma 9 3 5 3 3" xfId="30503"/>
    <cellStyle name="Comma 9 3 5 4" xfId="26109"/>
    <cellStyle name="Comma 9 3 5 4 2" xfId="30911"/>
    <cellStyle name="Comma 9 3 5 5" xfId="29721"/>
    <cellStyle name="Comma 9 3 6" xfId="22490"/>
    <cellStyle name="Comma 9 3 6 2" xfId="24436"/>
    <cellStyle name="Comma 9 3 6 2 2" xfId="27523"/>
    <cellStyle name="Comma 9 3 6 2 2 2" xfId="31271"/>
    <cellStyle name="Comma 9 3 6 2 3" xfId="30459"/>
    <cellStyle name="Comma 9 3 6 3" xfId="25984"/>
    <cellStyle name="Comma 9 3 6 3 2" xfId="30867"/>
    <cellStyle name="Comma 9 3 6 4" xfId="29673"/>
    <cellStyle name="Comma 9 3 7" xfId="23082"/>
    <cellStyle name="Comma 9 3 7 2" xfId="25008"/>
    <cellStyle name="Comma 9 3 7 2 2" xfId="28095"/>
    <cellStyle name="Comma 9 3 7 2 2 2" xfId="31455"/>
    <cellStyle name="Comma 9 3 7 2 3" xfId="30643"/>
    <cellStyle name="Comma 9 3 7 3" xfId="26556"/>
    <cellStyle name="Comma 9 3 7 3 2" xfId="31051"/>
    <cellStyle name="Comma 9 3 7 4" xfId="29865"/>
    <cellStyle name="Comma 9 3 8" xfId="24149"/>
    <cellStyle name="Comma 9 3 8 2" xfId="27237"/>
    <cellStyle name="Comma 9 3 8 2 2" xfId="31232"/>
    <cellStyle name="Comma 9 3 8 3" xfId="30419"/>
    <cellStyle name="Comma 9 3 9" xfId="25690"/>
    <cellStyle name="Comma 9 3 9 2" xfId="30824"/>
    <cellStyle name="Comma 9 4" xfId="4826"/>
    <cellStyle name="Comma 9 4 2" xfId="5136"/>
    <cellStyle name="Comma 9 4 2 2" xfId="5538"/>
    <cellStyle name="Comma 9 4 2 2 2" xfId="22978"/>
    <cellStyle name="Comma 9 4 2 2 2 2" xfId="24077"/>
    <cellStyle name="Comma 9 4 2 2 2 2 2" xfId="25622"/>
    <cellStyle name="Comma 9 4 2 2 2 2 2 2" xfId="28709"/>
    <cellStyle name="Comma 9 4 2 2 2 2 2 2 2" xfId="31627"/>
    <cellStyle name="Comma 9 4 2 2 2 2 2 3" xfId="30815"/>
    <cellStyle name="Comma 9 4 2 2 2 2 3" xfId="27170"/>
    <cellStyle name="Comma 9 4 2 2 2 2 3 2" xfId="31223"/>
    <cellStyle name="Comma 9 4 2 2 2 2 4" xfId="30407"/>
    <cellStyle name="Comma 9 4 2 2 2 3" xfId="24912"/>
    <cellStyle name="Comma 9 4 2 2 2 3 2" xfId="27999"/>
    <cellStyle name="Comma 9 4 2 2 2 3 2 2" xfId="31432"/>
    <cellStyle name="Comma 9 4 2 2 2 3 3" xfId="30620"/>
    <cellStyle name="Comma 9 4 2 2 2 4" xfId="26460"/>
    <cellStyle name="Comma 9 4 2 2 2 4 2" xfId="31028"/>
    <cellStyle name="Comma 9 4 2 2 2 5" xfId="29841"/>
    <cellStyle name="Comma 9 4 2 2 3" xfId="23273"/>
    <cellStyle name="Comma 9 4 2 2 3 2" xfId="25171"/>
    <cellStyle name="Comma 9 4 2 2 3 2 2" xfId="28258"/>
    <cellStyle name="Comma 9 4 2 2 3 2 2 2" xfId="31587"/>
    <cellStyle name="Comma 9 4 2 2 3 2 3" xfId="30775"/>
    <cellStyle name="Comma 9 4 2 2 3 3" xfId="26719"/>
    <cellStyle name="Comma 9 4 2 2 3 3 2" xfId="31183"/>
    <cellStyle name="Comma 9 4 2 2 3 4" xfId="30014"/>
    <cellStyle name="Comma 9 4 2 2 4" xfId="24349"/>
    <cellStyle name="Comma 9 4 2 2 4 2" xfId="27436"/>
    <cellStyle name="Comma 9 4 2 2 4 2 2" xfId="31260"/>
    <cellStyle name="Comma 9 4 2 2 4 3" xfId="30448"/>
    <cellStyle name="Comma 9 4 2 2 5" xfId="25893"/>
    <cellStyle name="Comma 9 4 2 2 5 2" xfId="30856"/>
    <cellStyle name="Comma 9 4 2 2 6" xfId="29406"/>
    <cellStyle name="Comma 9 4 2 3" xfId="22758"/>
    <cellStyle name="Comma 9 4 2 3 2" xfId="23857"/>
    <cellStyle name="Comma 9 4 2 3 2 2" xfId="25490"/>
    <cellStyle name="Comma 9 4 2 3 2 2 2" xfId="28577"/>
    <cellStyle name="Comma 9 4 2 3 2 2 2 2" xfId="31609"/>
    <cellStyle name="Comma 9 4 2 3 2 2 3" xfId="30797"/>
    <cellStyle name="Comma 9 4 2 3 2 3" xfId="27038"/>
    <cellStyle name="Comma 9 4 2 3 2 3 2" xfId="31205"/>
    <cellStyle name="Comma 9 4 2 3 2 4" xfId="30301"/>
    <cellStyle name="Comma 9 4 2 3 3" xfId="24696"/>
    <cellStyle name="Comma 9 4 2 3 3 2" xfId="27783"/>
    <cellStyle name="Comma 9 4 2 3 3 2 2" xfId="31360"/>
    <cellStyle name="Comma 9 4 2 3 3 3" xfId="30548"/>
    <cellStyle name="Comma 9 4 2 3 4" xfId="26244"/>
    <cellStyle name="Comma 9 4 2 3 4 2" xfId="30956"/>
    <cellStyle name="Comma 9 4 2 3 5" xfId="29766"/>
    <cellStyle name="Comma 9 4 2 4" xfId="23272"/>
    <cellStyle name="Comma 9 4 2 4 2" xfId="25170"/>
    <cellStyle name="Comma 9 4 2 4 2 2" xfId="28257"/>
    <cellStyle name="Comma 9 4 2 4 2 2 2" xfId="31586"/>
    <cellStyle name="Comma 9 4 2 4 2 3" xfId="30774"/>
    <cellStyle name="Comma 9 4 2 4 3" xfId="26718"/>
    <cellStyle name="Comma 9 4 2 4 3 2" xfId="31182"/>
    <cellStyle name="Comma 9 4 2 4 4" xfId="30013"/>
    <cellStyle name="Comma 9 4 2 5" xfId="24216"/>
    <cellStyle name="Comma 9 4 2 5 2" xfId="27304"/>
    <cellStyle name="Comma 9 4 2 5 2 2" xfId="31242"/>
    <cellStyle name="Comma 9 4 2 5 3" xfId="30429"/>
    <cellStyle name="Comma 9 4 2 6" xfId="25760"/>
    <cellStyle name="Comma 9 4 2 6 2" xfId="30837"/>
    <cellStyle name="Comma 9 4 2 7" xfId="29118"/>
    <cellStyle name="Comma 9 4 3" xfId="5239"/>
    <cellStyle name="Comma 9 4 3 2" xfId="22870"/>
    <cellStyle name="Comma 9 4 3 2 2" xfId="23933"/>
    <cellStyle name="Comma 9 4 3 2 2 2" xfId="25556"/>
    <cellStyle name="Comma 9 4 3 2 2 2 2" xfId="28643"/>
    <cellStyle name="Comma 9 4 3 2 2 2 2 2" xfId="31618"/>
    <cellStyle name="Comma 9 4 3 2 2 2 3" xfId="30806"/>
    <cellStyle name="Comma 9 4 3 2 2 3" xfId="27104"/>
    <cellStyle name="Comma 9 4 3 2 2 3 2" xfId="31214"/>
    <cellStyle name="Comma 9 4 3 2 2 4" xfId="30320"/>
    <cellStyle name="Comma 9 4 3 2 3" xfId="24804"/>
    <cellStyle name="Comma 9 4 3 2 3 2" xfId="27891"/>
    <cellStyle name="Comma 9 4 3 2 3 2 2" xfId="31396"/>
    <cellStyle name="Comma 9 4 3 2 3 3" xfId="30584"/>
    <cellStyle name="Comma 9 4 3 2 4" xfId="26352"/>
    <cellStyle name="Comma 9 4 3 2 4 2" xfId="30992"/>
    <cellStyle name="Comma 9 4 3 2 5" xfId="29805"/>
    <cellStyle name="Comma 9 4 3 3" xfId="23274"/>
    <cellStyle name="Comma 9 4 3 3 2" xfId="25172"/>
    <cellStyle name="Comma 9 4 3 3 2 2" xfId="28259"/>
    <cellStyle name="Comma 9 4 3 3 2 2 2" xfId="31588"/>
    <cellStyle name="Comma 9 4 3 3 2 3" xfId="30776"/>
    <cellStyle name="Comma 9 4 3 3 3" xfId="26720"/>
    <cellStyle name="Comma 9 4 3 3 3 2" xfId="31184"/>
    <cellStyle name="Comma 9 4 3 3 4" xfId="30015"/>
    <cellStyle name="Comma 9 4 3 4" xfId="24283"/>
    <cellStyle name="Comma 9 4 3 4 2" xfId="27370"/>
    <cellStyle name="Comma 9 4 3 4 2 2" xfId="31251"/>
    <cellStyle name="Comma 9 4 3 4 3" xfId="30439"/>
    <cellStyle name="Comma 9 4 3 5" xfId="25827"/>
    <cellStyle name="Comma 9 4 3 5 2" xfId="30847"/>
    <cellStyle name="Comma 9 4 3 6" xfId="29164"/>
    <cellStyle name="Comma 9 4 4" xfId="22650"/>
    <cellStyle name="Comma 9 4 4 2" xfId="23562"/>
    <cellStyle name="Comma 9 4 4 2 2" xfId="25424"/>
    <cellStyle name="Comma 9 4 4 2 2 2" xfId="28511"/>
    <cellStyle name="Comma 9 4 4 2 2 2 2" xfId="31600"/>
    <cellStyle name="Comma 9 4 4 2 2 3" xfId="30788"/>
    <cellStyle name="Comma 9 4 4 2 3" xfId="26972"/>
    <cellStyle name="Comma 9 4 4 2 3 2" xfId="31196"/>
    <cellStyle name="Comma 9 4 4 2 4" xfId="30063"/>
    <cellStyle name="Comma 9 4 4 3" xfId="24588"/>
    <cellStyle name="Comma 9 4 4 3 2" xfId="27675"/>
    <cellStyle name="Comma 9 4 4 3 2 2" xfId="31324"/>
    <cellStyle name="Comma 9 4 4 3 3" xfId="30512"/>
    <cellStyle name="Comma 9 4 4 4" xfId="26136"/>
    <cellStyle name="Comma 9 4 4 4 2" xfId="30920"/>
    <cellStyle name="Comma 9 4 4 5" xfId="29730"/>
    <cellStyle name="Comma 9 4 5" xfId="22517"/>
    <cellStyle name="Comma 9 4 5 2" xfId="24463"/>
    <cellStyle name="Comma 9 4 5 2 2" xfId="27550"/>
    <cellStyle name="Comma 9 4 5 2 2 2" xfId="31280"/>
    <cellStyle name="Comma 9 4 5 2 3" xfId="30468"/>
    <cellStyle name="Comma 9 4 5 3" xfId="26011"/>
    <cellStyle name="Comma 9 4 5 3 2" xfId="30876"/>
    <cellStyle name="Comma 9 4 5 4" xfId="29682"/>
    <cellStyle name="Comma 9 4 6" xfId="23060"/>
    <cellStyle name="Comma 9 4 6 2" xfId="24986"/>
    <cellStyle name="Comma 9 4 6 2 2" xfId="28073"/>
    <cellStyle name="Comma 9 4 6 2 2 2" xfId="31452"/>
    <cellStyle name="Comma 9 4 6 2 3" xfId="30640"/>
    <cellStyle name="Comma 9 4 6 3" xfId="26534"/>
    <cellStyle name="Comma 9 4 6 3 2" xfId="31048"/>
    <cellStyle name="Comma 9 4 6 4" xfId="29862"/>
    <cellStyle name="Comma 9 4 7" xfId="24150"/>
    <cellStyle name="Comma 9 4 7 2" xfId="27238"/>
    <cellStyle name="Comma 9 4 7 2 2" xfId="31233"/>
    <cellStyle name="Comma 9 4 7 3" xfId="30420"/>
    <cellStyle name="Comma 9 4 8" xfId="25691"/>
    <cellStyle name="Comma 9 4 8 2" xfId="30825"/>
    <cellStyle name="Comma 9 4 9" xfId="28871"/>
    <cellStyle name="Comma 9 5" xfId="5134"/>
    <cellStyle name="Comma 9 5 2" xfId="5536"/>
    <cellStyle name="Comma 9 5 2 2" xfId="22924"/>
    <cellStyle name="Comma 9 5 2 2 2" xfId="24075"/>
    <cellStyle name="Comma 9 5 2 2 2 2" xfId="25620"/>
    <cellStyle name="Comma 9 5 2 2 2 2 2" xfId="28707"/>
    <cellStyle name="Comma 9 5 2 2 2 2 2 2" xfId="31625"/>
    <cellStyle name="Comma 9 5 2 2 2 2 3" xfId="30813"/>
    <cellStyle name="Comma 9 5 2 2 2 3" xfId="27168"/>
    <cellStyle name="Comma 9 5 2 2 2 3 2" xfId="31221"/>
    <cellStyle name="Comma 9 5 2 2 2 4" xfId="30405"/>
    <cellStyle name="Comma 9 5 2 2 3" xfId="24858"/>
    <cellStyle name="Comma 9 5 2 2 3 2" xfId="27945"/>
    <cellStyle name="Comma 9 5 2 2 3 2 2" xfId="31414"/>
    <cellStyle name="Comma 9 5 2 2 3 3" xfId="30602"/>
    <cellStyle name="Comma 9 5 2 2 4" xfId="26406"/>
    <cellStyle name="Comma 9 5 2 2 4 2" xfId="31010"/>
    <cellStyle name="Comma 9 5 2 2 5" xfId="29823"/>
    <cellStyle name="Comma 9 5 2 3" xfId="23276"/>
    <cellStyle name="Comma 9 5 2 3 2" xfId="25174"/>
    <cellStyle name="Comma 9 5 2 3 2 2" xfId="28261"/>
    <cellStyle name="Comma 9 5 2 3 2 2 2" xfId="31590"/>
    <cellStyle name="Comma 9 5 2 3 2 3" xfId="30778"/>
    <cellStyle name="Comma 9 5 2 3 3" xfId="26722"/>
    <cellStyle name="Comma 9 5 2 3 3 2" xfId="31186"/>
    <cellStyle name="Comma 9 5 2 3 4" xfId="30017"/>
    <cellStyle name="Comma 9 5 2 4" xfId="24347"/>
    <cellStyle name="Comma 9 5 2 4 2" xfId="27434"/>
    <cellStyle name="Comma 9 5 2 4 2 2" xfId="31258"/>
    <cellStyle name="Comma 9 5 2 4 3" xfId="30446"/>
    <cellStyle name="Comma 9 5 2 5" xfId="25891"/>
    <cellStyle name="Comma 9 5 2 5 2" xfId="30854"/>
    <cellStyle name="Comma 9 5 2 6" xfId="29404"/>
    <cellStyle name="Comma 9 5 3" xfId="22704"/>
    <cellStyle name="Comma 9 5 3 2" xfId="23855"/>
    <cellStyle name="Comma 9 5 3 2 2" xfId="25488"/>
    <cellStyle name="Comma 9 5 3 2 2 2" xfId="28575"/>
    <cellStyle name="Comma 9 5 3 2 2 2 2" xfId="31607"/>
    <cellStyle name="Comma 9 5 3 2 2 3" xfId="30795"/>
    <cellStyle name="Comma 9 5 3 2 3" xfId="27036"/>
    <cellStyle name="Comma 9 5 3 2 3 2" xfId="31203"/>
    <cellStyle name="Comma 9 5 3 2 4" xfId="30299"/>
    <cellStyle name="Comma 9 5 3 3" xfId="24642"/>
    <cellStyle name="Comma 9 5 3 3 2" xfId="27729"/>
    <cellStyle name="Comma 9 5 3 3 2 2" xfId="31342"/>
    <cellStyle name="Comma 9 5 3 3 3" xfId="30530"/>
    <cellStyle name="Comma 9 5 3 4" xfId="26190"/>
    <cellStyle name="Comma 9 5 3 4 2" xfId="30938"/>
    <cellStyle name="Comma 9 5 3 5" xfId="29748"/>
    <cellStyle name="Comma 9 5 4" xfId="23275"/>
    <cellStyle name="Comma 9 5 4 2" xfId="25173"/>
    <cellStyle name="Comma 9 5 4 2 2" xfId="28260"/>
    <cellStyle name="Comma 9 5 4 2 2 2" xfId="31589"/>
    <cellStyle name="Comma 9 5 4 2 3" xfId="30777"/>
    <cellStyle name="Comma 9 5 4 3" xfId="26721"/>
    <cellStyle name="Comma 9 5 4 3 2" xfId="31185"/>
    <cellStyle name="Comma 9 5 4 4" xfId="30016"/>
    <cellStyle name="Comma 9 5 5" xfId="24214"/>
    <cellStyle name="Comma 9 5 5 2" xfId="27302"/>
    <cellStyle name="Comma 9 5 5 2 2" xfId="31240"/>
    <cellStyle name="Comma 9 5 5 3" xfId="30427"/>
    <cellStyle name="Comma 9 5 6" xfId="25758"/>
    <cellStyle name="Comma 9 5 6 2" xfId="30835"/>
    <cellStyle name="Comma 9 5 7" xfId="29116"/>
    <cellStyle name="Comma 9 6" xfId="5237"/>
    <cellStyle name="Comma 9 6 2" xfId="22816"/>
    <cellStyle name="Comma 9 6 2 2" xfId="23931"/>
    <cellStyle name="Comma 9 6 2 2 2" xfId="25554"/>
    <cellStyle name="Comma 9 6 2 2 2 2" xfId="28641"/>
    <cellStyle name="Comma 9 6 2 2 2 2 2" xfId="31616"/>
    <cellStyle name="Comma 9 6 2 2 2 3" xfId="30804"/>
    <cellStyle name="Comma 9 6 2 2 3" xfId="27102"/>
    <cellStyle name="Comma 9 6 2 2 3 2" xfId="31212"/>
    <cellStyle name="Comma 9 6 2 2 4" xfId="30318"/>
    <cellStyle name="Comma 9 6 2 3" xfId="24750"/>
    <cellStyle name="Comma 9 6 2 3 2" xfId="27837"/>
    <cellStyle name="Comma 9 6 2 3 2 2" xfId="31378"/>
    <cellStyle name="Comma 9 6 2 3 3" xfId="30566"/>
    <cellStyle name="Comma 9 6 2 4" xfId="26298"/>
    <cellStyle name="Comma 9 6 2 4 2" xfId="30974"/>
    <cellStyle name="Comma 9 6 2 5" xfId="29787"/>
    <cellStyle name="Comma 9 6 3" xfId="23277"/>
    <cellStyle name="Comma 9 6 3 2" xfId="25175"/>
    <cellStyle name="Comma 9 6 3 2 2" xfId="28262"/>
    <cellStyle name="Comma 9 6 3 2 2 2" xfId="31591"/>
    <cellStyle name="Comma 9 6 3 2 3" xfId="30779"/>
    <cellStyle name="Comma 9 6 3 3" xfId="26723"/>
    <cellStyle name="Comma 9 6 3 3 2" xfId="31187"/>
    <cellStyle name="Comma 9 6 3 4" xfId="30018"/>
    <cellStyle name="Comma 9 6 4" xfId="24281"/>
    <cellStyle name="Comma 9 6 4 2" xfId="27368"/>
    <cellStyle name="Comma 9 6 4 2 2" xfId="31249"/>
    <cellStyle name="Comma 9 6 4 3" xfId="30437"/>
    <cellStyle name="Comma 9 6 5" xfId="25825"/>
    <cellStyle name="Comma 9 6 5 2" xfId="30845"/>
    <cellStyle name="Comma 9 6 6" xfId="29162"/>
    <cellStyle name="Comma 9 7" xfId="22596"/>
    <cellStyle name="Comma 9 7 2" xfId="23560"/>
    <cellStyle name="Comma 9 7 2 2" xfId="25422"/>
    <cellStyle name="Comma 9 7 2 2 2" xfId="28509"/>
    <cellStyle name="Comma 9 7 2 2 2 2" xfId="31598"/>
    <cellStyle name="Comma 9 7 2 2 3" xfId="30786"/>
    <cellStyle name="Comma 9 7 2 3" xfId="26970"/>
    <cellStyle name="Comma 9 7 2 3 2" xfId="31194"/>
    <cellStyle name="Comma 9 7 2 4" xfId="30061"/>
    <cellStyle name="Comma 9 7 3" xfId="24534"/>
    <cellStyle name="Comma 9 7 3 2" xfId="27621"/>
    <cellStyle name="Comma 9 7 3 2 2" xfId="31306"/>
    <cellStyle name="Comma 9 7 3 3" xfId="30494"/>
    <cellStyle name="Comma 9 7 4" xfId="26082"/>
    <cellStyle name="Comma 9 7 4 2" xfId="30902"/>
    <cellStyle name="Comma 9 7 5" xfId="29712"/>
    <cellStyle name="Comma 9 8" xfId="5603"/>
    <cellStyle name="Comma 9 8 2" xfId="24409"/>
    <cellStyle name="Comma 9 8 2 2" xfId="27496"/>
    <cellStyle name="Comma 9 8 2 2 2" xfId="31262"/>
    <cellStyle name="Comma 9 8 2 3" xfId="30450"/>
    <cellStyle name="Comma 9 8 3" xfId="25953"/>
    <cellStyle name="Comma 9 8 3 2" xfId="30858"/>
    <cellStyle name="Comma 9 8 4" xfId="29411"/>
    <cellStyle name="Comma 9 9" xfId="23033"/>
    <cellStyle name="Comma 9 9 2" xfId="24964"/>
    <cellStyle name="Comma 9 9 2 2" xfId="28051"/>
    <cellStyle name="Comma 9 9 2 2 2" xfId="31449"/>
    <cellStyle name="Comma 9 9 2 3" xfId="30637"/>
    <cellStyle name="Comma 9 9 3" xfId="26512"/>
    <cellStyle name="Comma 9 9 3 2" xfId="31045"/>
    <cellStyle name="Comma 9 9 4" xfId="29859"/>
    <cellStyle name="comma zerodec" xfId="106"/>
    <cellStyle name="comma zerodec 2" xfId="177"/>
    <cellStyle name="comma zerodec 2 2" xfId="3093"/>
    <cellStyle name="comma zerodec 3" xfId="3094"/>
    <cellStyle name="comma zerodec 4" xfId="3095"/>
    <cellStyle name="comma zerodec 5" xfId="16817"/>
    <cellStyle name="comma zerodec_pl20110529" xfId="5651"/>
    <cellStyle name="Curren - Style3" xfId="323"/>
    <cellStyle name="Curren - Style4" xfId="324"/>
    <cellStyle name="Currency (B)" xfId="16818"/>
    <cellStyle name="Currency 2" xfId="1231"/>
    <cellStyle name="Currency 2 2" xfId="5608"/>
    <cellStyle name="Currency1" xfId="107"/>
    <cellStyle name="Currency1 2" xfId="178"/>
    <cellStyle name="Currency1 3" xfId="5652"/>
    <cellStyle name="Days" xfId="3096"/>
    <cellStyle name="DOH" xfId="16819"/>
    <cellStyle name="Dollar" xfId="16820"/>
    <cellStyle name="Dollar (zero dec)" xfId="108"/>
    <cellStyle name="Dollar (zero dec) 2" xfId="179"/>
    <cellStyle name="Dollar (zero dec) 3" xfId="5653"/>
    <cellStyle name="Dollar0Decimals" xfId="16821"/>
    <cellStyle name="Dollar2Decimals" xfId="16822"/>
    <cellStyle name="Emphasis 1" xfId="1234"/>
    <cellStyle name="Emphasis 2" xfId="1235"/>
    <cellStyle name="Emphasis 3" xfId="1236"/>
    <cellStyle name="Euro" xfId="16823"/>
    <cellStyle name="Excel Built-in Normal" xfId="16824"/>
    <cellStyle name="Explanatory Text 10" xfId="3097"/>
    <cellStyle name="Explanatory Text 10 10" xfId="16825"/>
    <cellStyle name="Explanatory Text 10 11" xfId="16826"/>
    <cellStyle name="Explanatory Text 10 2" xfId="16827"/>
    <cellStyle name="Explanatory Text 10 3" xfId="16828"/>
    <cellStyle name="Explanatory Text 10 4" xfId="16829"/>
    <cellStyle name="Explanatory Text 10 5" xfId="16830"/>
    <cellStyle name="Explanatory Text 10 6" xfId="16831"/>
    <cellStyle name="Explanatory Text 10 7" xfId="16832"/>
    <cellStyle name="Explanatory Text 10 8" xfId="16833"/>
    <cellStyle name="Explanatory Text 10 9" xfId="16834"/>
    <cellStyle name="Explanatory Text 11" xfId="3098"/>
    <cellStyle name="Explanatory Text 11 10" xfId="16835"/>
    <cellStyle name="Explanatory Text 11 11" xfId="16836"/>
    <cellStyle name="Explanatory Text 11 2" xfId="16837"/>
    <cellStyle name="Explanatory Text 11 3" xfId="16838"/>
    <cellStyle name="Explanatory Text 11 4" xfId="16839"/>
    <cellStyle name="Explanatory Text 11 5" xfId="16840"/>
    <cellStyle name="Explanatory Text 11 6" xfId="16841"/>
    <cellStyle name="Explanatory Text 11 7" xfId="16842"/>
    <cellStyle name="Explanatory Text 11 8" xfId="16843"/>
    <cellStyle name="Explanatory Text 11 9" xfId="16844"/>
    <cellStyle name="Explanatory Text 12" xfId="3099"/>
    <cellStyle name="Explanatory Text 12 10" xfId="16845"/>
    <cellStyle name="Explanatory Text 12 11" xfId="16846"/>
    <cellStyle name="Explanatory Text 12 2" xfId="16847"/>
    <cellStyle name="Explanatory Text 12 3" xfId="16848"/>
    <cellStyle name="Explanatory Text 12 4" xfId="16849"/>
    <cellStyle name="Explanatory Text 12 5" xfId="16850"/>
    <cellStyle name="Explanatory Text 12 6" xfId="16851"/>
    <cellStyle name="Explanatory Text 12 7" xfId="16852"/>
    <cellStyle name="Explanatory Text 12 8" xfId="16853"/>
    <cellStyle name="Explanatory Text 12 9" xfId="16854"/>
    <cellStyle name="Explanatory Text 13" xfId="3100"/>
    <cellStyle name="Explanatory Text 13 10" xfId="16855"/>
    <cellStyle name="Explanatory Text 13 11" xfId="16856"/>
    <cellStyle name="Explanatory Text 13 2" xfId="16857"/>
    <cellStyle name="Explanatory Text 13 3" xfId="16858"/>
    <cellStyle name="Explanatory Text 13 4" xfId="16859"/>
    <cellStyle name="Explanatory Text 13 5" xfId="16860"/>
    <cellStyle name="Explanatory Text 13 6" xfId="16861"/>
    <cellStyle name="Explanatory Text 13 7" xfId="16862"/>
    <cellStyle name="Explanatory Text 13 8" xfId="16863"/>
    <cellStyle name="Explanatory Text 13 9" xfId="16864"/>
    <cellStyle name="Explanatory Text 14" xfId="3101"/>
    <cellStyle name="Explanatory Text 14 10" xfId="16865"/>
    <cellStyle name="Explanatory Text 14 11" xfId="16866"/>
    <cellStyle name="Explanatory Text 14 2" xfId="16867"/>
    <cellStyle name="Explanatory Text 14 3" xfId="16868"/>
    <cellStyle name="Explanatory Text 14 4" xfId="16869"/>
    <cellStyle name="Explanatory Text 14 5" xfId="16870"/>
    <cellStyle name="Explanatory Text 14 6" xfId="16871"/>
    <cellStyle name="Explanatory Text 14 7" xfId="16872"/>
    <cellStyle name="Explanatory Text 14 8" xfId="16873"/>
    <cellStyle name="Explanatory Text 14 9" xfId="16874"/>
    <cellStyle name="Explanatory Text 15" xfId="3102"/>
    <cellStyle name="Explanatory Text 15 10" xfId="16875"/>
    <cellStyle name="Explanatory Text 15 11" xfId="16876"/>
    <cellStyle name="Explanatory Text 15 2" xfId="16877"/>
    <cellStyle name="Explanatory Text 15 3" xfId="16878"/>
    <cellStyle name="Explanatory Text 15 4" xfId="16879"/>
    <cellStyle name="Explanatory Text 15 5" xfId="16880"/>
    <cellStyle name="Explanatory Text 15 6" xfId="16881"/>
    <cellStyle name="Explanatory Text 15 7" xfId="16882"/>
    <cellStyle name="Explanatory Text 15 8" xfId="16883"/>
    <cellStyle name="Explanatory Text 15 9" xfId="16884"/>
    <cellStyle name="Explanatory Text 16" xfId="16885"/>
    <cellStyle name="Explanatory Text 16 10" xfId="16886"/>
    <cellStyle name="Explanatory Text 16 11" xfId="16887"/>
    <cellStyle name="Explanatory Text 16 2" xfId="16888"/>
    <cellStyle name="Explanatory Text 16 3" xfId="16889"/>
    <cellStyle name="Explanatory Text 16 4" xfId="16890"/>
    <cellStyle name="Explanatory Text 16 5" xfId="16891"/>
    <cellStyle name="Explanatory Text 16 6" xfId="16892"/>
    <cellStyle name="Explanatory Text 16 7" xfId="16893"/>
    <cellStyle name="Explanatory Text 16 8" xfId="16894"/>
    <cellStyle name="Explanatory Text 16 9" xfId="16895"/>
    <cellStyle name="Explanatory Text 17" xfId="16896"/>
    <cellStyle name="Explanatory Text 17 10" xfId="16897"/>
    <cellStyle name="Explanatory Text 17 11" xfId="16898"/>
    <cellStyle name="Explanatory Text 17 2" xfId="16899"/>
    <cellStyle name="Explanatory Text 17 3" xfId="16900"/>
    <cellStyle name="Explanatory Text 17 4" xfId="16901"/>
    <cellStyle name="Explanatory Text 17 5" xfId="16902"/>
    <cellStyle name="Explanatory Text 17 6" xfId="16903"/>
    <cellStyle name="Explanatory Text 17 7" xfId="16904"/>
    <cellStyle name="Explanatory Text 17 8" xfId="16905"/>
    <cellStyle name="Explanatory Text 17 9" xfId="16906"/>
    <cellStyle name="Explanatory Text 18" xfId="16907"/>
    <cellStyle name="Explanatory Text 18 10" xfId="16908"/>
    <cellStyle name="Explanatory Text 18 11" xfId="16909"/>
    <cellStyle name="Explanatory Text 18 2" xfId="16910"/>
    <cellStyle name="Explanatory Text 18 3" xfId="16911"/>
    <cellStyle name="Explanatory Text 18 4" xfId="16912"/>
    <cellStyle name="Explanatory Text 18 5" xfId="16913"/>
    <cellStyle name="Explanatory Text 18 6" xfId="16914"/>
    <cellStyle name="Explanatory Text 18 7" xfId="16915"/>
    <cellStyle name="Explanatory Text 18 8" xfId="16916"/>
    <cellStyle name="Explanatory Text 18 9" xfId="16917"/>
    <cellStyle name="Explanatory Text 19" xfId="16918"/>
    <cellStyle name="Explanatory Text 19 10" xfId="16919"/>
    <cellStyle name="Explanatory Text 19 11" xfId="16920"/>
    <cellStyle name="Explanatory Text 19 2" xfId="16921"/>
    <cellStyle name="Explanatory Text 19 3" xfId="16922"/>
    <cellStyle name="Explanatory Text 19 4" xfId="16923"/>
    <cellStyle name="Explanatory Text 19 5" xfId="16924"/>
    <cellStyle name="Explanatory Text 19 6" xfId="16925"/>
    <cellStyle name="Explanatory Text 19 7" xfId="16926"/>
    <cellStyle name="Explanatory Text 19 8" xfId="16927"/>
    <cellStyle name="Explanatory Text 19 9" xfId="16928"/>
    <cellStyle name="Explanatory Text 2" xfId="110"/>
    <cellStyle name="Explanatory Text 2 10" xfId="3104"/>
    <cellStyle name="Explanatory Text 2 11" xfId="3105"/>
    <cellStyle name="Explanatory Text 2 12" xfId="3103"/>
    <cellStyle name="Explanatory Text 2 2" xfId="1237"/>
    <cellStyle name="Explanatory Text 2 2 2" xfId="3106"/>
    <cellStyle name="Explanatory Text 2 3" xfId="3107"/>
    <cellStyle name="Explanatory Text 2 4" xfId="3108"/>
    <cellStyle name="Explanatory Text 2 5" xfId="3109"/>
    <cellStyle name="Explanatory Text 2 6" xfId="3110"/>
    <cellStyle name="Explanatory Text 2 7" xfId="3111"/>
    <cellStyle name="Explanatory Text 2 8" xfId="3112"/>
    <cellStyle name="Explanatory Text 2 9" xfId="3113"/>
    <cellStyle name="Explanatory Text 20" xfId="16929"/>
    <cellStyle name="Explanatory Text 20 10" xfId="16930"/>
    <cellStyle name="Explanatory Text 20 11" xfId="16931"/>
    <cellStyle name="Explanatory Text 20 2" xfId="16932"/>
    <cellStyle name="Explanatory Text 20 3" xfId="16933"/>
    <cellStyle name="Explanatory Text 20 4" xfId="16934"/>
    <cellStyle name="Explanatory Text 20 5" xfId="16935"/>
    <cellStyle name="Explanatory Text 20 6" xfId="16936"/>
    <cellStyle name="Explanatory Text 20 7" xfId="16937"/>
    <cellStyle name="Explanatory Text 20 8" xfId="16938"/>
    <cellStyle name="Explanatory Text 20 9" xfId="16939"/>
    <cellStyle name="Explanatory Text 21" xfId="16940"/>
    <cellStyle name="Explanatory Text 21 10" xfId="16941"/>
    <cellStyle name="Explanatory Text 21 11" xfId="16942"/>
    <cellStyle name="Explanatory Text 21 2" xfId="16943"/>
    <cellStyle name="Explanatory Text 21 3" xfId="16944"/>
    <cellStyle name="Explanatory Text 21 4" xfId="16945"/>
    <cellStyle name="Explanatory Text 21 5" xfId="16946"/>
    <cellStyle name="Explanatory Text 21 6" xfId="16947"/>
    <cellStyle name="Explanatory Text 21 7" xfId="16948"/>
    <cellStyle name="Explanatory Text 21 8" xfId="16949"/>
    <cellStyle name="Explanatory Text 21 9" xfId="16950"/>
    <cellStyle name="Explanatory Text 22" xfId="16951"/>
    <cellStyle name="Explanatory Text 22 10" xfId="16952"/>
    <cellStyle name="Explanatory Text 22 11" xfId="16953"/>
    <cellStyle name="Explanatory Text 22 2" xfId="16954"/>
    <cellStyle name="Explanatory Text 22 3" xfId="16955"/>
    <cellStyle name="Explanatory Text 22 4" xfId="16956"/>
    <cellStyle name="Explanatory Text 22 5" xfId="16957"/>
    <cellStyle name="Explanatory Text 22 6" xfId="16958"/>
    <cellStyle name="Explanatory Text 22 7" xfId="16959"/>
    <cellStyle name="Explanatory Text 22 8" xfId="16960"/>
    <cellStyle name="Explanatory Text 22 9" xfId="16961"/>
    <cellStyle name="Explanatory Text 23" xfId="16962"/>
    <cellStyle name="Explanatory Text 23 10" xfId="16963"/>
    <cellStyle name="Explanatory Text 23 11" xfId="16964"/>
    <cellStyle name="Explanatory Text 23 2" xfId="16965"/>
    <cellStyle name="Explanatory Text 23 3" xfId="16966"/>
    <cellStyle name="Explanatory Text 23 4" xfId="16967"/>
    <cellStyle name="Explanatory Text 23 5" xfId="16968"/>
    <cellStyle name="Explanatory Text 23 6" xfId="16969"/>
    <cellStyle name="Explanatory Text 23 7" xfId="16970"/>
    <cellStyle name="Explanatory Text 23 8" xfId="16971"/>
    <cellStyle name="Explanatory Text 23 9" xfId="16972"/>
    <cellStyle name="Explanatory Text 24" xfId="16973"/>
    <cellStyle name="Explanatory Text 24 10" xfId="16974"/>
    <cellStyle name="Explanatory Text 24 11" xfId="16975"/>
    <cellStyle name="Explanatory Text 24 2" xfId="16976"/>
    <cellStyle name="Explanatory Text 24 3" xfId="16977"/>
    <cellStyle name="Explanatory Text 24 4" xfId="16978"/>
    <cellStyle name="Explanatory Text 24 5" xfId="16979"/>
    <cellStyle name="Explanatory Text 24 6" xfId="16980"/>
    <cellStyle name="Explanatory Text 24 7" xfId="16981"/>
    <cellStyle name="Explanatory Text 24 8" xfId="16982"/>
    <cellStyle name="Explanatory Text 24 9" xfId="16983"/>
    <cellStyle name="Explanatory Text 25" xfId="16984"/>
    <cellStyle name="Explanatory Text 25 10" xfId="16985"/>
    <cellStyle name="Explanatory Text 25 11" xfId="16986"/>
    <cellStyle name="Explanatory Text 25 2" xfId="16987"/>
    <cellStyle name="Explanatory Text 25 3" xfId="16988"/>
    <cellStyle name="Explanatory Text 25 4" xfId="16989"/>
    <cellStyle name="Explanatory Text 25 5" xfId="16990"/>
    <cellStyle name="Explanatory Text 25 6" xfId="16991"/>
    <cellStyle name="Explanatory Text 25 7" xfId="16992"/>
    <cellStyle name="Explanatory Text 25 8" xfId="16993"/>
    <cellStyle name="Explanatory Text 25 9" xfId="16994"/>
    <cellStyle name="Explanatory Text 26" xfId="16995"/>
    <cellStyle name="Explanatory Text 26 10" xfId="16996"/>
    <cellStyle name="Explanatory Text 26 11" xfId="16997"/>
    <cellStyle name="Explanatory Text 26 2" xfId="16998"/>
    <cellStyle name="Explanatory Text 26 3" xfId="16999"/>
    <cellStyle name="Explanatory Text 26 4" xfId="17000"/>
    <cellStyle name="Explanatory Text 26 5" xfId="17001"/>
    <cellStyle name="Explanatory Text 26 6" xfId="17002"/>
    <cellStyle name="Explanatory Text 26 7" xfId="17003"/>
    <cellStyle name="Explanatory Text 26 8" xfId="17004"/>
    <cellStyle name="Explanatory Text 26 9" xfId="17005"/>
    <cellStyle name="Explanatory Text 27" xfId="17006"/>
    <cellStyle name="Explanatory Text 27 10" xfId="17007"/>
    <cellStyle name="Explanatory Text 27 11" xfId="17008"/>
    <cellStyle name="Explanatory Text 27 2" xfId="17009"/>
    <cellStyle name="Explanatory Text 27 3" xfId="17010"/>
    <cellStyle name="Explanatory Text 27 4" xfId="17011"/>
    <cellStyle name="Explanatory Text 27 5" xfId="17012"/>
    <cellStyle name="Explanatory Text 27 6" xfId="17013"/>
    <cellStyle name="Explanatory Text 27 7" xfId="17014"/>
    <cellStyle name="Explanatory Text 27 8" xfId="17015"/>
    <cellStyle name="Explanatory Text 27 9" xfId="17016"/>
    <cellStyle name="Explanatory Text 28" xfId="17017"/>
    <cellStyle name="Explanatory Text 28 10" xfId="17018"/>
    <cellStyle name="Explanatory Text 28 11" xfId="17019"/>
    <cellStyle name="Explanatory Text 28 2" xfId="17020"/>
    <cellStyle name="Explanatory Text 28 3" xfId="17021"/>
    <cellStyle name="Explanatory Text 28 4" xfId="17022"/>
    <cellStyle name="Explanatory Text 28 5" xfId="17023"/>
    <cellStyle name="Explanatory Text 28 6" xfId="17024"/>
    <cellStyle name="Explanatory Text 28 7" xfId="17025"/>
    <cellStyle name="Explanatory Text 28 8" xfId="17026"/>
    <cellStyle name="Explanatory Text 28 9" xfId="17027"/>
    <cellStyle name="Explanatory Text 29" xfId="17028"/>
    <cellStyle name="Explanatory Text 29 10" xfId="17029"/>
    <cellStyle name="Explanatory Text 29 11" xfId="17030"/>
    <cellStyle name="Explanatory Text 29 2" xfId="17031"/>
    <cellStyle name="Explanatory Text 29 3" xfId="17032"/>
    <cellStyle name="Explanatory Text 29 4" xfId="17033"/>
    <cellStyle name="Explanatory Text 29 5" xfId="17034"/>
    <cellStyle name="Explanatory Text 29 6" xfId="17035"/>
    <cellStyle name="Explanatory Text 29 7" xfId="17036"/>
    <cellStyle name="Explanatory Text 29 8" xfId="17037"/>
    <cellStyle name="Explanatory Text 29 9" xfId="17038"/>
    <cellStyle name="Explanatory Text 3" xfId="111"/>
    <cellStyle name="Explanatory Text 3 10" xfId="3115"/>
    <cellStyle name="Explanatory Text 3 11" xfId="3116"/>
    <cellStyle name="Explanatory Text 3 12" xfId="3114"/>
    <cellStyle name="Explanatory Text 3 2" xfId="3117"/>
    <cellStyle name="Explanatory Text 3 3" xfId="3118"/>
    <cellStyle name="Explanatory Text 3 4" xfId="3119"/>
    <cellStyle name="Explanatory Text 3 5" xfId="3120"/>
    <cellStyle name="Explanatory Text 3 6" xfId="3121"/>
    <cellStyle name="Explanatory Text 3 7" xfId="3122"/>
    <cellStyle name="Explanatory Text 3 8" xfId="3123"/>
    <cellStyle name="Explanatory Text 3 9" xfId="3124"/>
    <cellStyle name="Explanatory Text 30" xfId="17039"/>
    <cellStyle name="Explanatory Text 30 10" xfId="17040"/>
    <cellStyle name="Explanatory Text 30 11" xfId="17041"/>
    <cellStyle name="Explanatory Text 30 2" xfId="17042"/>
    <cellStyle name="Explanatory Text 30 3" xfId="17043"/>
    <cellStyle name="Explanatory Text 30 4" xfId="17044"/>
    <cellStyle name="Explanatory Text 30 5" xfId="17045"/>
    <cellStyle name="Explanatory Text 30 6" xfId="17046"/>
    <cellStyle name="Explanatory Text 30 7" xfId="17047"/>
    <cellStyle name="Explanatory Text 30 8" xfId="17048"/>
    <cellStyle name="Explanatory Text 30 9" xfId="17049"/>
    <cellStyle name="Explanatory Text 31" xfId="17050"/>
    <cellStyle name="Explanatory Text 31 10" xfId="17051"/>
    <cellStyle name="Explanatory Text 31 11" xfId="17052"/>
    <cellStyle name="Explanatory Text 31 2" xfId="17053"/>
    <cellStyle name="Explanatory Text 31 3" xfId="17054"/>
    <cellStyle name="Explanatory Text 31 4" xfId="17055"/>
    <cellStyle name="Explanatory Text 31 5" xfId="17056"/>
    <cellStyle name="Explanatory Text 31 6" xfId="17057"/>
    <cellStyle name="Explanatory Text 31 7" xfId="17058"/>
    <cellStyle name="Explanatory Text 31 8" xfId="17059"/>
    <cellStyle name="Explanatory Text 31 9" xfId="17060"/>
    <cellStyle name="Explanatory Text 32" xfId="17061"/>
    <cellStyle name="Explanatory Text 32 10" xfId="17062"/>
    <cellStyle name="Explanatory Text 32 11" xfId="17063"/>
    <cellStyle name="Explanatory Text 32 2" xfId="17064"/>
    <cellStyle name="Explanatory Text 32 3" xfId="17065"/>
    <cellStyle name="Explanatory Text 32 4" xfId="17066"/>
    <cellStyle name="Explanatory Text 32 5" xfId="17067"/>
    <cellStyle name="Explanatory Text 32 6" xfId="17068"/>
    <cellStyle name="Explanatory Text 32 7" xfId="17069"/>
    <cellStyle name="Explanatory Text 32 8" xfId="17070"/>
    <cellStyle name="Explanatory Text 32 9" xfId="17071"/>
    <cellStyle name="Explanatory Text 33" xfId="17072"/>
    <cellStyle name="Explanatory Text 33 10" xfId="17073"/>
    <cellStyle name="Explanatory Text 33 11" xfId="17074"/>
    <cellStyle name="Explanatory Text 33 2" xfId="17075"/>
    <cellStyle name="Explanatory Text 33 3" xfId="17076"/>
    <cellStyle name="Explanatory Text 33 4" xfId="17077"/>
    <cellStyle name="Explanatory Text 33 5" xfId="17078"/>
    <cellStyle name="Explanatory Text 33 6" xfId="17079"/>
    <cellStyle name="Explanatory Text 33 7" xfId="17080"/>
    <cellStyle name="Explanatory Text 33 8" xfId="17081"/>
    <cellStyle name="Explanatory Text 33 9" xfId="17082"/>
    <cellStyle name="Explanatory Text 34" xfId="17083"/>
    <cellStyle name="Explanatory Text 34 10" xfId="17084"/>
    <cellStyle name="Explanatory Text 34 11" xfId="17085"/>
    <cellStyle name="Explanatory Text 34 2" xfId="17086"/>
    <cellStyle name="Explanatory Text 34 3" xfId="17087"/>
    <cellStyle name="Explanatory Text 34 4" xfId="17088"/>
    <cellStyle name="Explanatory Text 34 5" xfId="17089"/>
    <cellStyle name="Explanatory Text 34 6" xfId="17090"/>
    <cellStyle name="Explanatory Text 34 7" xfId="17091"/>
    <cellStyle name="Explanatory Text 34 8" xfId="17092"/>
    <cellStyle name="Explanatory Text 34 9" xfId="17093"/>
    <cellStyle name="Explanatory Text 35" xfId="17094"/>
    <cellStyle name="Explanatory Text 35 10" xfId="17095"/>
    <cellStyle name="Explanatory Text 35 11" xfId="17096"/>
    <cellStyle name="Explanatory Text 35 2" xfId="17097"/>
    <cellStyle name="Explanatory Text 35 3" xfId="17098"/>
    <cellStyle name="Explanatory Text 35 4" xfId="17099"/>
    <cellStyle name="Explanatory Text 35 5" xfId="17100"/>
    <cellStyle name="Explanatory Text 35 6" xfId="17101"/>
    <cellStyle name="Explanatory Text 35 7" xfId="17102"/>
    <cellStyle name="Explanatory Text 35 8" xfId="17103"/>
    <cellStyle name="Explanatory Text 35 9" xfId="17104"/>
    <cellStyle name="Explanatory Text 36" xfId="17105"/>
    <cellStyle name="Explanatory Text 36 10" xfId="17106"/>
    <cellStyle name="Explanatory Text 36 11" xfId="17107"/>
    <cellStyle name="Explanatory Text 36 2" xfId="17108"/>
    <cellStyle name="Explanatory Text 36 3" xfId="17109"/>
    <cellStyle name="Explanatory Text 36 4" xfId="17110"/>
    <cellStyle name="Explanatory Text 36 5" xfId="17111"/>
    <cellStyle name="Explanatory Text 36 6" xfId="17112"/>
    <cellStyle name="Explanatory Text 36 7" xfId="17113"/>
    <cellStyle name="Explanatory Text 36 8" xfId="17114"/>
    <cellStyle name="Explanatory Text 36 9" xfId="17115"/>
    <cellStyle name="Explanatory Text 37" xfId="17116"/>
    <cellStyle name="Explanatory Text 37 10" xfId="17117"/>
    <cellStyle name="Explanatory Text 37 11" xfId="17118"/>
    <cellStyle name="Explanatory Text 37 2" xfId="17119"/>
    <cellStyle name="Explanatory Text 37 3" xfId="17120"/>
    <cellStyle name="Explanatory Text 37 4" xfId="17121"/>
    <cellStyle name="Explanatory Text 37 5" xfId="17122"/>
    <cellStyle name="Explanatory Text 37 6" xfId="17123"/>
    <cellStyle name="Explanatory Text 37 7" xfId="17124"/>
    <cellStyle name="Explanatory Text 37 8" xfId="17125"/>
    <cellStyle name="Explanatory Text 37 9" xfId="17126"/>
    <cellStyle name="Explanatory Text 38" xfId="17127"/>
    <cellStyle name="Explanatory Text 38 10" xfId="17128"/>
    <cellStyle name="Explanatory Text 38 11" xfId="17129"/>
    <cellStyle name="Explanatory Text 38 2" xfId="17130"/>
    <cellStyle name="Explanatory Text 38 3" xfId="17131"/>
    <cellStyle name="Explanatory Text 38 4" xfId="17132"/>
    <cellStyle name="Explanatory Text 38 5" xfId="17133"/>
    <cellStyle name="Explanatory Text 38 6" xfId="17134"/>
    <cellStyle name="Explanatory Text 38 7" xfId="17135"/>
    <cellStyle name="Explanatory Text 38 8" xfId="17136"/>
    <cellStyle name="Explanatory Text 38 9" xfId="17137"/>
    <cellStyle name="Explanatory Text 39" xfId="17138"/>
    <cellStyle name="Explanatory Text 39 10" xfId="17139"/>
    <cellStyle name="Explanatory Text 39 11" xfId="17140"/>
    <cellStyle name="Explanatory Text 39 2" xfId="17141"/>
    <cellStyle name="Explanatory Text 39 3" xfId="17142"/>
    <cellStyle name="Explanatory Text 39 4" xfId="17143"/>
    <cellStyle name="Explanatory Text 39 5" xfId="17144"/>
    <cellStyle name="Explanatory Text 39 6" xfId="17145"/>
    <cellStyle name="Explanatory Text 39 7" xfId="17146"/>
    <cellStyle name="Explanatory Text 39 8" xfId="17147"/>
    <cellStyle name="Explanatory Text 39 9" xfId="17148"/>
    <cellStyle name="Explanatory Text 4" xfId="3125"/>
    <cellStyle name="Explanatory Text 4 10" xfId="3126"/>
    <cellStyle name="Explanatory Text 4 11" xfId="3127"/>
    <cellStyle name="Explanatory Text 4 2" xfId="3128"/>
    <cellStyle name="Explanatory Text 4 3" xfId="3129"/>
    <cellStyle name="Explanatory Text 4 4" xfId="3130"/>
    <cellStyle name="Explanatory Text 4 5" xfId="3131"/>
    <cellStyle name="Explanatory Text 4 6" xfId="3132"/>
    <cellStyle name="Explanatory Text 4 7" xfId="3133"/>
    <cellStyle name="Explanatory Text 4 8" xfId="3134"/>
    <cellStyle name="Explanatory Text 4 9" xfId="3135"/>
    <cellStyle name="Explanatory Text 40" xfId="17149"/>
    <cellStyle name="Explanatory Text 40 10" xfId="17150"/>
    <cellStyle name="Explanatory Text 40 2" xfId="17151"/>
    <cellStyle name="Explanatory Text 40 3" xfId="17152"/>
    <cellStyle name="Explanatory Text 40 4" xfId="17153"/>
    <cellStyle name="Explanatory Text 40 5" xfId="17154"/>
    <cellStyle name="Explanatory Text 40 6" xfId="17155"/>
    <cellStyle name="Explanatory Text 40 7" xfId="17156"/>
    <cellStyle name="Explanatory Text 40 8" xfId="17157"/>
    <cellStyle name="Explanatory Text 40 9" xfId="17158"/>
    <cellStyle name="Explanatory Text 41" xfId="17159"/>
    <cellStyle name="Explanatory Text 42" xfId="17160"/>
    <cellStyle name="Explanatory Text 43" xfId="17161"/>
    <cellStyle name="Explanatory Text 44" xfId="17162"/>
    <cellStyle name="Explanatory Text 45" xfId="17163"/>
    <cellStyle name="Explanatory Text 46" xfId="17164"/>
    <cellStyle name="Explanatory Text 47" xfId="17165"/>
    <cellStyle name="Explanatory Text 48" xfId="17166"/>
    <cellStyle name="Explanatory Text 49" xfId="17167"/>
    <cellStyle name="Explanatory Text 5" xfId="3136"/>
    <cellStyle name="Explanatory Text 5 10" xfId="3137"/>
    <cellStyle name="Explanatory Text 5 11" xfId="3138"/>
    <cellStyle name="Explanatory Text 5 2" xfId="3139"/>
    <cellStyle name="Explanatory Text 5 3" xfId="3140"/>
    <cellStyle name="Explanatory Text 5 4" xfId="3141"/>
    <cellStyle name="Explanatory Text 5 5" xfId="3142"/>
    <cellStyle name="Explanatory Text 5 6" xfId="3143"/>
    <cellStyle name="Explanatory Text 5 7" xfId="3144"/>
    <cellStyle name="Explanatory Text 5 8" xfId="3145"/>
    <cellStyle name="Explanatory Text 5 9" xfId="3146"/>
    <cellStyle name="Explanatory Text 50" xfId="109"/>
    <cellStyle name="Explanatory Text 6" xfId="3147"/>
    <cellStyle name="Explanatory Text 6 10" xfId="17168"/>
    <cellStyle name="Explanatory Text 6 11" xfId="17169"/>
    <cellStyle name="Explanatory Text 6 2" xfId="17170"/>
    <cellStyle name="Explanatory Text 6 3" xfId="17171"/>
    <cellStyle name="Explanatory Text 6 4" xfId="17172"/>
    <cellStyle name="Explanatory Text 6 5" xfId="17173"/>
    <cellStyle name="Explanatory Text 6 6" xfId="17174"/>
    <cellStyle name="Explanatory Text 6 7" xfId="17175"/>
    <cellStyle name="Explanatory Text 6 8" xfId="17176"/>
    <cellStyle name="Explanatory Text 6 9" xfId="17177"/>
    <cellStyle name="Explanatory Text 7" xfId="3148"/>
    <cellStyle name="Explanatory Text 7 10" xfId="17178"/>
    <cellStyle name="Explanatory Text 7 11" xfId="17179"/>
    <cellStyle name="Explanatory Text 7 2" xfId="17180"/>
    <cellStyle name="Explanatory Text 7 3" xfId="17181"/>
    <cellStyle name="Explanatory Text 7 4" xfId="17182"/>
    <cellStyle name="Explanatory Text 7 5" xfId="17183"/>
    <cellStyle name="Explanatory Text 7 6" xfId="17184"/>
    <cellStyle name="Explanatory Text 7 7" xfId="17185"/>
    <cellStyle name="Explanatory Text 7 8" xfId="17186"/>
    <cellStyle name="Explanatory Text 7 9" xfId="17187"/>
    <cellStyle name="Explanatory Text 8" xfId="3149"/>
    <cellStyle name="Explanatory Text 8 10" xfId="17188"/>
    <cellStyle name="Explanatory Text 8 11" xfId="17189"/>
    <cellStyle name="Explanatory Text 8 2" xfId="17190"/>
    <cellStyle name="Explanatory Text 8 3" xfId="17191"/>
    <cellStyle name="Explanatory Text 8 4" xfId="17192"/>
    <cellStyle name="Explanatory Text 8 5" xfId="17193"/>
    <cellStyle name="Explanatory Text 8 6" xfId="17194"/>
    <cellStyle name="Explanatory Text 8 7" xfId="17195"/>
    <cellStyle name="Explanatory Text 8 8" xfId="17196"/>
    <cellStyle name="Explanatory Text 8 9" xfId="17197"/>
    <cellStyle name="Explanatory Text 9" xfId="3150"/>
    <cellStyle name="Explanatory Text 9 10" xfId="17198"/>
    <cellStyle name="Explanatory Text 9 11" xfId="17199"/>
    <cellStyle name="Explanatory Text 9 2" xfId="17200"/>
    <cellStyle name="Explanatory Text 9 3" xfId="17201"/>
    <cellStyle name="Explanatory Text 9 4" xfId="17202"/>
    <cellStyle name="Explanatory Text 9 5" xfId="17203"/>
    <cellStyle name="Explanatory Text 9 6" xfId="17204"/>
    <cellStyle name="Explanatory Text 9 7" xfId="17205"/>
    <cellStyle name="Explanatory Text 9 8" xfId="17206"/>
    <cellStyle name="Explanatory Text 9 9" xfId="17207"/>
    <cellStyle name="Good 10" xfId="3151"/>
    <cellStyle name="Good 10 10" xfId="17208"/>
    <cellStyle name="Good 10 11" xfId="17209"/>
    <cellStyle name="Good 10 2" xfId="17210"/>
    <cellStyle name="Good 10 3" xfId="17211"/>
    <cellStyle name="Good 10 4" xfId="17212"/>
    <cellStyle name="Good 10 5" xfId="17213"/>
    <cellStyle name="Good 10 6" xfId="17214"/>
    <cellStyle name="Good 10 7" xfId="17215"/>
    <cellStyle name="Good 10 8" xfId="17216"/>
    <cellStyle name="Good 10 9" xfId="17217"/>
    <cellStyle name="Good 11" xfId="3152"/>
    <cellStyle name="Good 11 10" xfId="17218"/>
    <cellStyle name="Good 11 11" xfId="17219"/>
    <cellStyle name="Good 11 2" xfId="17220"/>
    <cellStyle name="Good 11 3" xfId="17221"/>
    <cellStyle name="Good 11 4" xfId="17222"/>
    <cellStyle name="Good 11 5" xfId="17223"/>
    <cellStyle name="Good 11 6" xfId="17224"/>
    <cellStyle name="Good 11 7" xfId="17225"/>
    <cellStyle name="Good 11 8" xfId="17226"/>
    <cellStyle name="Good 11 9" xfId="17227"/>
    <cellStyle name="Good 12" xfId="3153"/>
    <cellStyle name="Good 12 10" xfId="17228"/>
    <cellStyle name="Good 12 11" xfId="17229"/>
    <cellStyle name="Good 12 2" xfId="17230"/>
    <cellStyle name="Good 12 3" xfId="17231"/>
    <cellStyle name="Good 12 4" xfId="17232"/>
    <cellStyle name="Good 12 5" xfId="17233"/>
    <cellStyle name="Good 12 6" xfId="17234"/>
    <cellStyle name="Good 12 7" xfId="17235"/>
    <cellStyle name="Good 12 8" xfId="17236"/>
    <cellStyle name="Good 12 9" xfId="17237"/>
    <cellStyle name="Good 13" xfId="3154"/>
    <cellStyle name="Good 13 10" xfId="17238"/>
    <cellStyle name="Good 13 11" xfId="17239"/>
    <cellStyle name="Good 13 2" xfId="17240"/>
    <cellStyle name="Good 13 3" xfId="17241"/>
    <cellStyle name="Good 13 4" xfId="17242"/>
    <cellStyle name="Good 13 5" xfId="17243"/>
    <cellStyle name="Good 13 6" xfId="17244"/>
    <cellStyle name="Good 13 7" xfId="17245"/>
    <cellStyle name="Good 13 8" xfId="17246"/>
    <cellStyle name="Good 13 9" xfId="17247"/>
    <cellStyle name="Good 14" xfId="3155"/>
    <cellStyle name="Good 14 10" xfId="17248"/>
    <cellStyle name="Good 14 11" xfId="17249"/>
    <cellStyle name="Good 14 2" xfId="17250"/>
    <cellStyle name="Good 14 3" xfId="17251"/>
    <cellStyle name="Good 14 4" xfId="17252"/>
    <cellStyle name="Good 14 5" xfId="17253"/>
    <cellStyle name="Good 14 6" xfId="17254"/>
    <cellStyle name="Good 14 7" xfId="17255"/>
    <cellStyle name="Good 14 8" xfId="17256"/>
    <cellStyle name="Good 14 9" xfId="17257"/>
    <cellStyle name="Good 15" xfId="3156"/>
    <cellStyle name="Good 15 10" xfId="17258"/>
    <cellStyle name="Good 15 11" xfId="17259"/>
    <cellStyle name="Good 15 2" xfId="17260"/>
    <cellStyle name="Good 15 3" xfId="17261"/>
    <cellStyle name="Good 15 4" xfId="17262"/>
    <cellStyle name="Good 15 5" xfId="17263"/>
    <cellStyle name="Good 15 6" xfId="17264"/>
    <cellStyle name="Good 15 7" xfId="17265"/>
    <cellStyle name="Good 15 8" xfId="17266"/>
    <cellStyle name="Good 15 9" xfId="17267"/>
    <cellStyle name="Good 16" xfId="17268"/>
    <cellStyle name="Good 16 10" xfId="17269"/>
    <cellStyle name="Good 16 11" xfId="17270"/>
    <cellStyle name="Good 16 2" xfId="17271"/>
    <cellStyle name="Good 16 3" xfId="17272"/>
    <cellStyle name="Good 16 4" xfId="17273"/>
    <cellStyle name="Good 16 5" xfId="17274"/>
    <cellStyle name="Good 16 6" xfId="17275"/>
    <cellStyle name="Good 16 7" xfId="17276"/>
    <cellStyle name="Good 16 8" xfId="17277"/>
    <cellStyle name="Good 16 9" xfId="17278"/>
    <cellStyle name="Good 17" xfId="17279"/>
    <cellStyle name="Good 17 10" xfId="17280"/>
    <cellStyle name="Good 17 11" xfId="17281"/>
    <cellStyle name="Good 17 2" xfId="17282"/>
    <cellStyle name="Good 17 3" xfId="17283"/>
    <cellStyle name="Good 17 4" xfId="17284"/>
    <cellStyle name="Good 17 5" xfId="17285"/>
    <cellStyle name="Good 17 6" xfId="17286"/>
    <cellStyle name="Good 17 7" xfId="17287"/>
    <cellStyle name="Good 17 8" xfId="17288"/>
    <cellStyle name="Good 17 9" xfId="17289"/>
    <cellStyle name="Good 18" xfId="17290"/>
    <cellStyle name="Good 18 10" xfId="17291"/>
    <cellStyle name="Good 18 11" xfId="17292"/>
    <cellStyle name="Good 18 2" xfId="17293"/>
    <cellStyle name="Good 18 3" xfId="17294"/>
    <cellStyle name="Good 18 4" xfId="17295"/>
    <cellStyle name="Good 18 5" xfId="17296"/>
    <cellStyle name="Good 18 6" xfId="17297"/>
    <cellStyle name="Good 18 7" xfId="17298"/>
    <cellStyle name="Good 18 8" xfId="17299"/>
    <cellStyle name="Good 18 9" xfId="17300"/>
    <cellStyle name="Good 19" xfId="17301"/>
    <cellStyle name="Good 19 10" xfId="17302"/>
    <cellStyle name="Good 19 11" xfId="17303"/>
    <cellStyle name="Good 19 2" xfId="17304"/>
    <cellStyle name="Good 19 3" xfId="17305"/>
    <cellStyle name="Good 19 4" xfId="17306"/>
    <cellStyle name="Good 19 5" xfId="17307"/>
    <cellStyle name="Good 19 6" xfId="17308"/>
    <cellStyle name="Good 19 7" xfId="17309"/>
    <cellStyle name="Good 19 8" xfId="17310"/>
    <cellStyle name="Good 19 9" xfId="17311"/>
    <cellStyle name="Good 2" xfId="113"/>
    <cellStyle name="Good 2 10" xfId="3158"/>
    <cellStyle name="Good 2 11" xfId="3159"/>
    <cellStyle name="Good 2 12" xfId="3157"/>
    <cellStyle name="Good 2 2" xfId="1239"/>
    <cellStyle name="Good 2 2 2" xfId="3160"/>
    <cellStyle name="Good 2 3" xfId="3161"/>
    <cellStyle name="Good 2 4" xfId="3162"/>
    <cellStyle name="Good 2 5" xfId="3163"/>
    <cellStyle name="Good 2 6" xfId="3164"/>
    <cellStyle name="Good 2 7" xfId="3165"/>
    <cellStyle name="Good 2 8" xfId="3166"/>
    <cellStyle name="Good 2 9" xfId="3167"/>
    <cellStyle name="Good 20" xfId="17312"/>
    <cellStyle name="Good 20 10" xfId="17313"/>
    <cellStyle name="Good 20 11" xfId="17314"/>
    <cellStyle name="Good 20 2" xfId="17315"/>
    <cellStyle name="Good 20 3" xfId="17316"/>
    <cellStyle name="Good 20 4" xfId="17317"/>
    <cellStyle name="Good 20 5" xfId="17318"/>
    <cellStyle name="Good 20 6" xfId="17319"/>
    <cellStyle name="Good 20 7" xfId="17320"/>
    <cellStyle name="Good 20 8" xfId="17321"/>
    <cellStyle name="Good 20 9" xfId="17322"/>
    <cellStyle name="Good 21" xfId="17323"/>
    <cellStyle name="Good 21 10" xfId="17324"/>
    <cellStyle name="Good 21 11" xfId="17325"/>
    <cellStyle name="Good 21 2" xfId="17326"/>
    <cellStyle name="Good 21 3" xfId="17327"/>
    <cellStyle name="Good 21 4" xfId="17328"/>
    <cellStyle name="Good 21 5" xfId="17329"/>
    <cellStyle name="Good 21 6" xfId="17330"/>
    <cellStyle name="Good 21 7" xfId="17331"/>
    <cellStyle name="Good 21 8" xfId="17332"/>
    <cellStyle name="Good 21 9" xfId="17333"/>
    <cellStyle name="Good 22" xfId="17334"/>
    <cellStyle name="Good 22 10" xfId="17335"/>
    <cellStyle name="Good 22 11" xfId="17336"/>
    <cellStyle name="Good 22 2" xfId="17337"/>
    <cellStyle name="Good 22 3" xfId="17338"/>
    <cellStyle name="Good 22 4" xfId="17339"/>
    <cellStyle name="Good 22 5" xfId="17340"/>
    <cellStyle name="Good 22 6" xfId="17341"/>
    <cellStyle name="Good 22 7" xfId="17342"/>
    <cellStyle name="Good 22 8" xfId="17343"/>
    <cellStyle name="Good 22 9" xfId="17344"/>
    <cellStyle name="Good 23" xfId="17345"/>
    <cellStyle name="Good 23 10" xfId="17346"/>
    <cellStyle name="Good 23 11" xfId="17347"/>
    <cellStyle name="Good 23 2" xfId="17348"/>
    <cellStyle name="Good 23 3" xfId="17349"/>
    <cellStyle name="Good 23 4" xfId="17350"/>
    <cellStyle name="Good 23 5" xfId="17351"/>
    <cellStyle name="Good 23 6" xfId="17352"/>
    <cellStyle name="Good 23 7" xfId="17353"/>
    <cellStyle name="Good 23 8" xfId="17354"/>
    <cellStyle name="Good 23 9" xfId="17355"/>
    <cellStyle name="Good 24" xfId="17356"/>
    <cellStyle name="Good 24 10" xfId="17357"/>
    <cellStyle name="Good 24 11" xfId="17358"/>
    <cellStyle name="Good 24 2" xfId="17359"/>
    <cellStyle name="Good 24 3" xfId="17360"/>
    <cellStyle name="Good 24 4" xfId="17361"/>
    <cellStyle name="Good 24 5" xfId="17362"/>
    <cellStyle name="Good 24 6" xfId="17363"/>
    <cellStyle name="Good 24 7" xfId="17364"/>
    <cellStyle name="Good 24 8" xfId="17365"/>
    <cellStyle name="Good 24 9" xfId="17366"/>
    <cellStyle name="Good 25" xfId="17367"/>
    <cellStyle name="Good 25 10" xfId="17368"/>
    <cellStyle name="Good 25 11" xfId="17369"/>
    <cellStyle name="Good 25 2" xfId="17370"/>
    <cellStyle name="Good 25 3" xfId="17371"/>
    <cellStyle name="Good 25 4" xfId="17372"/>
    <cellStyle name="Good 25 5" xfId="17373"/>
    <cellStyle name="Good 25 6" xfId="17374"/>
    <cellStyle name="Good 25 7" xfId="17375"/>
    <cellStyle name="Good 25 8" xfId="17376"/>
    <cellStyle name="Good 25 9" xfId="17377"/>
    <cellStyle name="Good 26" xfId="17378"/>
    <cellStyle name="Good 26 10" xfId="17379"/>
    <cellStyle name="Good 26 11" xfId="17380"/>
    <cellStyle name="Good 26 2" xfId="17381"/>
    <cellStyle name="Good 26 3" xfId="17382"/>
    <cellStyle name="Good 26 4" xfId="17383"/>
    <cellStyle name="Good 26 5" xfId="17384"/>
    <cellStyle name="Good 26 6" xfId="17385"/>
    <cellStyle name="Good 26 7" xfId="17386"/>
    <cellStyle name="Good 26 8" xfId="17387"/>
    <cellStyle name="Good 26 9" xfId="17388"/>
    <cellStyle name="Good 27" xfId="17389"/>
    <cellStyle name="Good 27 10" xfId="17390"/>
    <cellStyle name="Good 27 11" xfId="17391"/>
    <cellStyle name="Good 27 2" xfId="17392"/>
    <cellStyle name="Good 27 3" xfId="17393"/>
    <cellStyle name="Good 27 4" xfId="17394"/>
    <cellStyle name="Good 27 5" xfId="17395"/>
    <cellStyle name="Good 27 6" xfId="17396"/>
    <cellStyle name="Good 27 7" xfId="17397"/>
    <cellStyle name="Good 27 8" xfId="17398"/>
    <cellStyle name="Good 27 9" xfId="17399"/>
    <cellStyle name="Good 28" xfId="17400"/>
    <cellStyle name="Good 28 10" xfId="17401"/>
    <cellStyle name="Good 28 11" xfId="17402"/>
    <cellStyle name="Good 28 2" xfId="17403"/>
    <cellStyle name="Good 28 3" xfId="17404"/>
    <cellStyle name="Good 28 4" xfId="17405"/>
    <cellStyle name="Good 28 5" xfId="17406"/>
    <cellStyle name="Good 28 6" xfId="17407"/>
    <cellStyle name="Good 28 7" xfId="17408"/>
    <cellStyle name="Good 28 8" xfId="17409"/>
    <cellStyle name="Good 28 9" xfId="17410"/>
    <cellStyle name="Good 29" xfId="17411"/>
    <cellStyle name="Good 29 10" xfId="17412"/>
    <cellStyle name="Good 29 11" xfId="17413"/>
    <cellStyle name="Good 29 2" xfId="17414"/>
    <cellStyle name="Good 29 3" xfId="17415"/>
    <cellStyle name="Good 29 4" xfId="17416"/>
    <cellStyle name="Good 29 5" xfId="17417"/>
    <cellStyle name="Good 29 6" xfId="17418"/>
    <cellStyle name="Good 29 7" xfId="17419"/>
    <cellStyle name="Good 29 8" xfId="17420"/>
    <cellStyle name="Good 29 9" xfId="17421"/>
    <cellStyle name="Good 3" xfId="114"/>
    <cellStyle name="Good 3 10" xfId="3169"/>
    <cellStyle name="Good 3 11" xfId="3170"/>
    <cellStyle name="Good 3 12" xfId="3168"/>
    <cellStyle name="Good 3 2" xfId="3171"/>
    <cellStyle name="Good 3 3" xfId="3172"/>
    <cellStyle name="Good 3 4" xfId="3173"/>
    <cellStyle name="Good 3 5" xfId="3174"/>
    <cellStyle name="Good 3 6" xfId="3175"/>
    <cellStyle name="Good 3 7" xfId="3176"/>
    <cellStyle name="Good 3 8" xfId="3177"/>
    <cellStyle name="Good 3 9" xfId="3178"/>
    <cellStyle name="Good 30" xfId="17422"/>
    <cellStyle name="Good 30 10" xfId="17423"/>
    <cellStyle name="Good 30 11" xfId="17424"/>
    <cellStyle name="Good 30 2" xfId="17425"/>
    <cellStyle name="Good 30 3" xfId="17426"/>
    <cellStyle name="Good 30 4" xfId="17427"/>
    <cellStyle name="Good 30 5" xfId="17428"/>
    <cellStyle name="Good 30 6" xfId="17429"/>
    <cellStyle name="Good 30 7" xfId="17430"/>
    <cellStyle name="Good 30 8" xfId="17431"/>
    <cellStyle name="Good 30 9" xfId="17432"/>
    <cellStyle name="Good 31" xfId="17433"/>
    <cellStyle name="Good 31 10" xfId="17434"/>
    <cellStyle name="Good 31 11" xfId="17435"/>
    <cellStyle name="Good 31 2" xfId="17436"/>
    <cellStyle name="Good 31 3" xfId="17437"/>
    <cellStyle name="Good 31 4" xfId="17438"/>
    <cellStyle name="Good 31 5" xfId="17439"/>
    <cellStyle name="Good 31 6" xfId="17440"/>
    <cellStyle name="Good 31 7" xfId="17441"/>
    <cellStyle name="Good 31 8" xfId="17442"/>
    <cellStyle name="Good 31 9" xfId="17443"/>
    <cellStyle name="Good 32" xfId="17444"/>
    <cellStyle name="Good 32 10" xfId="17445"/>
    <cellStyle name="Good 32 11" xfId="17446"/>
    <cellStyle name="Good 32 2" xfId="17447"/>
    <cellStyle name="Good 32 3" xfId="17448"/>
    <cellStyle name="Good 32 4" xfId="17449"/>
    <cellStyle name="Good 32 5" xfId="17450"/>
    <cellStyle name="Good 32 6" xfId="17451"/>
    <cellStyle name="Good 32 7" xfId="17452"/>
    <cellStyle name="Good 32 8" xfId="17453"/>
    <cellStyle name="Good 32 9" xfId="17454"/>
    <cellStyle name="Good 33" xfId="17455"/>
    <cellStyle name="Good 33 10" xfId="17456"/>
    <cellStyle name="Good 33 11" xfId="17457"/>
    <cellStyle name="Good 33 2" xfId="17458"/>
    <cellStyle name="Good 33 3" xfId="17459"/>
    <cellStyle name="Good 33 4" xfId="17460"/>
    <cellStyle name="Good 33 5" xfId="17461"/>
    <cellStyle name="Good 33 6" xfId="17462"/>
    <cellStyle name="Good 33 7" xfId="17463"/>
    <cellStyle name="Good 33 8" xfId="17464"/>
    <cellStyle name="Good 33 9" xfId="17465"/>
    <cellStyle name="Good 34" xfId="17466"/>
    <cellStyle name="Good 34 10" xfId="17467"/>
    <cellStyle name="Good 34 11" xfId="17468"/>
    <cellStyle name="Good 34 2" xfId="17469"/>
    <cellStyle name="Good 34 3" xfId="17470"/>
    <cellStyle name="Good 34 4" xfId="17471"/>
    <cellStyle name="Good 34 5" xfId="17472"/>
    <cellStyle name="Good 34 6" xfId="17473"/>
    <cellStyle name="Good 34 7" xfId="17474"/>
    <cellStyle name="Good 34 8" xfId="17475"/>
    <cellStyle name="Good 34 9" xfId="17476"/>
    <cellStyle name="Good 35" xfId="17477"/>
    <cellStyle name="Good 35 10" xfId="17478"/>
    <cellStyle name="Good 35 11" xfId="17479"/>
    <cellStyle name="Good 35 2" xfId="17480"/>
    <cellStyle name="Good 35 3" xfId="17481"/>
    <cellStyle name="Good 35 4" xfId="17482"/>
    <cellStyle name="Good 35 5" xfId="17483"/>
    <cellStyle name="Good 35 6" xfId="17484"/>
    <cellStyle name="Good 35 7" xfId="17485"/>
    <cellStyle name="Good 35 8" xfId="17486"/>
    <cellStyle name="Good 35 9" xfId="17487"/>
    <cellStyle name="Good 36" xfId="17488"/>
    <cellStyle name="Good 36 10" xfId="17489"/>
    <cellStyle name="Good 36 11" xfId="17490"/>
    <cellStyle name="Good 36 2" xfId="17491"/>
    <cellStyle name="Good 36 3" xfId="17492"/>
    <cellStyle name="Good 36 4" xfId="17493"/>
    <cellStyle name="Good 36 5" xfId="17494"/>
    <cellStyle name="Good 36 6" xfId="17495"/>
    <cellStyle name="Good 36 7" xfId="17496"/>
    <cellStyle name="Good 36 8" xfId="17497"/>
    <cellStyle name="Good 36 9" xfId="17498"/>
    <cellStyle name="Good 37" xfId="17499"/>
    <cellStyle name="Good 37 10" xfId="17500"/>
    <cellStyle name="Good 37 11" xfId="17501"/>
    <cellStyle name="Good 37 2" xfId="17502"/>
    <cellStyle name="Good 37 3" xfId="17503"/>
    <cellStyle name="Good 37 4" xfId="17504"/>
    <cellStyle name="Good 37 5" xfId="17505"/>
    <cellStyle name="Good 37 6" xfId="17506"/>
    <cellStyle name="Good 37 7" xfId="17507"/>
    <cellStyle name="Good 37 8" xfId="17508"/>
    <cellStyle name="Good 37 9" xfId="17509"/>
    <cellStyle name="Good 38" xfId="17510"/>
    <cellStyle name="Good 38 10" xfId="17511"/>
    <cellStyle name="Good 38 11" xfId="17512"/>
    <cellStyle name="Good 38 2" xfId="17513"/>
    <cellStyle name="Good 38 3" xfId="17514"/>
    <cellStyle name="Good 38 4" xfId="17515"/>
    <cellStyle name="Good 38 5" xfId="17516"/>
    <cellStyle name="Good 38 6" xfId="17517"/>
    <cellStyle name="Good 38 7" xfId="17518"/>
    <cellStyle name="Good 38 8" xfId="17519"/>
    <cellStyle name="Good 38 9" xfId="17520"/>
    <cellStyle name="Good 39" xfId="17521"/>
    <cellStyle name="Good 39 10" xfId="17522"/>
    <cellStyle name="Good 39 11" xfId="17523"/>
    <cellStyle name="Good 39 2" xfId="17524"/>
    <cellStyle name="Good 39 3" xfId="17525"/>
    <cellStyle name="Good 39 4" xfId="17526"/>
    <cellStyle name="Good 39 5" xfId="17527"/>
    <cellStyle name="Good 39 6" xfId="17528"/>
    <cellStyle name="Good 39 7" xfId="17529"/>
    <cellStyle name="Good 39 8" xfId="17530"/>
    <cellStyle name="Good 39 9" xfId="17531"/>
    <cellStyle name="Good 4" xfId="1241"/>
    <cellStyle name="Good 4 10" xfId="3180"/>
    <cellStyle name="Good 4 11" xfId="3181"/>
    <cellStyle name="Good 4 12" xfId="3179"/>
    <cellStyle name="Good 4 2" xfId="3182"/>
    <cellStyle name="Good 4 3" xfId="3183"/>
    <cellStyle name="Good 4 4" xfId="3184"/>
    <cellStyle name="Good 4 5" xfId="3185"/>
    <cellStyle name="Good 4 6" xfId="3186"/>
    <cellStyle name="Good 4 7" xfId="3187"/>
    <cellStyle name="Good 4 8" xfId="3188"/>
    <cellStyle name="Good 4 9" xfId="3189"/>
    <cellStyle name="Good 40" xfId="17532"/>
    <cellStyle name="Good 40 10" xfId="17533"/>
    <cellStyle name="Good 40 2" xfId="17534"/>
    <cellStyle name="Good 40 3" xfId="17535"/>
    <cellStyle name="Good 40 4" xfId="17536"/>
    <cellStyle name="Good 40 5" xfId="17537"/>
    <cellStyle name="Good 40 6" xfId="17538"/>
    <cellStyle name="Good 40 7" xfId="17539"/>
    <cellStyle name="Good 40 8" xfId="17540"/>
    <cellStyle name="Good 40 9" xfId="17541"/>
    <cellStyle name="Good 41" xfId="17542"/>
    <cellStyle name="Good 42" xfId="17543"/>
    <cellStyle name="Good 43" xfId="17544"/>
    <cellStyle name="Good 44" xfId="17545"/>
    <cellStyle name="Good 45" xfId="17546"/>
    <cellStyle name="Good 46" xfId="17547"/>
    <cellStyle name="Good 47" xfId="17548"/>
    <cellStyle name="Good 48" xfId="17549"/>
    <cellStyle name="Good 49" xfId="17550"/>
    <cellStyle name="Good 5" xfId="3190"/>
    <cellStyle name="Good 5 10" xfId="3191"/>
    <cellStyle name="Good 5 11" xfId="3192"/>
    <cellStyle name="Good 5 2" xfId="3193"/>
    <cellStyle name="Good 5 3" xfId="3194"/>
    <cellStyle name="Good 5 4" xfId="3195"/>
    <cellStyle name="Good 5 5" xfId="3196"/>
    <cellStyle name="Good 5 6" xfId="3197"/>
    <cellStyle name="Good 5 7" xfId="3198"/>
    <cellStyle name="Good 5 8" xfId="3199"/>
    <cellStyle name="Good 5 9" xfId="3200"/>
    <cellStyle name="Good 50" xfId="112"/>
    <cellStyle name="Good 6" xfId="3201"/>
    <cellStyle name="Good 6 10" xfId="17551"/>
    <cellStyle name="Good 6 11" xfId="17552"/>
    <cellStyle name="Good 6 2" xfId="17553"/>
    <cellStyle name="Good 6 3" xfId="17554"/>
    <cellStyle name="Good 6 4" xfId="17555"/>
    <cellStyle name="Good 6 5" xfId="17556"/>
    <cellStyle name="Good 6 6" xfId="17557"/>
    <cellStyle name="Good 6 7" xfId="17558"/>
    <cellStyle name="Good 6 8" xfId="17559"/>
    <cellStyle name="Good 6 9" xfId="17560"/>
    <cellStyle name="Good 7" xfId="3202"/>
    <cellStyle name="Good 7 10" xfId="17561"/>
    <cellStyle name="Good 7 11" xfId="17562"/>
    <cellStyle name="Good 7 2" xfId="17563"/>
    <cellStyle name="Good 7 3" xfId="17564"/>
    <cellStyle name="Good 7 4" xfId="17565"/>
    <cellStyle name="Good 7 5" xfId="17566"/>
    <cellStyle name="Good 7 6" xfId="17567"/>
    <cellStyle name="Good 7 7" xfId="17568"/>
    <cellStyle name="Good 7 8" xfId="17569"/>
    <cellStyle name="Good 7 9" xfId="17570"/>
    <cellStyle name="Good 8" xfId="3203"/>
    <cellStyle name="Good 8 10" xfId="17571"/>
    <cellStyle name="Good 8 11" xfId="17572"/>
    <cellStyle name="Good 8 2" xfId="17573"/>
    <cellStyle name="Good 8 3" xfId="17574"/>
    <cellStyle name="Good 8 4" xfId="17575"/>
    <cellStyle name="Good 8 5" xfId="17576"/>
    <cellStyle name="Good 8 6" xfId="17577"/>
    <cellStyle name="Good 8 7" xfId="17578"/>
    <cellStyle name="Good 8 8" xfId="17579"/>
    <cellStyle name="Good 8 9" xfId="17580"/>
    <cellStyle name="Good 9" xfId="3204"/>
    <cellStyle name="Good 9 10" xfId="17581"/>
    <cellStyle name="Good 9 11" xfId="17582"/>
    <cellStyle name="Good 9 2" xfId="17583"/>
    <cellStyle name="Good 9 3" xfId="17584"/>
    <cellStyle name="Good 9 4" xfId="17585"/>
    <cellStyle name="Good 9 5" xfId="17586"/>
    <cellStyle name="Good 9 6" xfId="17587"/>
    <cellStyle name="Good 9 7" xfId="17588"/>
    <cellStyle name="Good 9 8" xfId="17589"/>
    <cellStyle name="Good 9 9" xfId="17590"/>
    <cellStyle name="Grey" xfId="325"/>
    <cellStyle name="Head1" xfId="3205"/>
    <cellStyle name="Head2" xfId="3206"/>
    <cellStyle name="Header" xfId="17591"/>
    <cellStyle name="Header1" xfId="115"/>
    <cellStyle name="Header2" xfId="116"/>
    <cellStyle name="Heading" xfId="3207"/>
    <cellStyle name="Heading 1 10" xfId="3208"/>
    <cellStyle name="Heading 1 10 10" xfId="17592"/>
    <cellStyle name="Heading 1 10 11" xfId="17593"/>
    <cellStyle name="Heading 1 10 2" xfId="17594"/>
    <cellStyle name="Heading 1 10 3" xfId="17595"/>
    <cellStyle name="Heading 1 10 4" xfId="17596"/>
    <cellStyle name="Heading 1 10 5" xfId="17597"/>
    <cellStyle name="Heading 1 10 6" xfId="17598"/>
    <cellStyle name="Heading 1 10 7" xfId="17599"/>
    <cellStyle name="Heading 1 10 8" xfId="17600"/>
    <cellStyle name="Heading 1 10 9" xfId="17601"/>
    <cellStyle name="Heading 1 11" xfId="3209"/>
    <cellStyle name="Heading 1 11 10" xfId="17602"/>
    <cellStyle name="Heading 1 11 11" xfId="17603"/>
    <cellStyle name="Heading 1 11 2" xfId="17604"/>
    <cellStyle name="Heading 1 11 3" xfId="17605"/>
    <cellStyle name="Heading 1 11 4" xfId="17606"/>
    <cellStyle name="Heading 1 11 5" xfId="17607"/>
    <cellStyle name="Heading 1 11 6" xfId="17608"/>
    <cellStyle name="Heading 1 11 7" xfId="17609"/>
    <cellStyle name="Heading 1 11 8" xfId="17610"/>
    <cellStyle name="Heading 1 11 9" xfId="17611"/>
    <cellStyle name="Heading 1 12" xfId="3210"/>
    <cellStyle name="Heading 1 12 10" xfId="17612"/>
    <cellStyle name="Heading 1 12 11" xfId="17613"/>
    <cellStyle name="Heading 1 12 2" xfId="17614"/>
    <cellStyle name="Heading 1 12 3" xfId="17615"/>
    <cellStyle name="Heading 1 12 4" xfId="17616"/>
    <cellStyle name="Heading 1 12 5" xfId="17617"/>
    <cellStyle name="Heading 1 12 6" xfId="17618"/>
    <cellStyle name="Heading 1 12 7" xfId="17619"/>
    <cellStyle name="Heading 1 12 8" xfId="17620"/>
    <cellStyle name="Heading 1 12 9" xfId="17621"/>
    <cellStyle name="Heading 1 13" xfId="3211"/>
    <cellStyle name="Heading 1 13 10" xfId="17622"/>
    <cellStyle name="Heading 1 13 11" xfId="17623"/>
    <cellStyle name="Heading 1 13 2" xfId="17624"/>
    <cellStyle name="Heading 1 13 3" xfId="17625"/>
    <cellStyle name="Heading 1 13 4" xfId="17626"/>
    <cellStyle name="Heading 1 13 5" xfId="17627"/>
    <cellStyle name="Heading 1 13 6" xfId="17628"/>
    <cellStyle name="Heading 1 13 7" xfId="17629"/>
    <cellStyle name="Heading 1 13 8" xfId="17630"/>
    <cellStyle name="Heading 1 13 9" xfId="17631"/>
    <cellStyle name="Heading 1 14" xfId="3212"/>
    <cellStyle name="Heading 1 14 10" xfId="17632"/>
    <cellStyle name="Heading 1 14 11" xfId="17633"/>
    <cellStyle name="Heading 1 14 2" xfId="17634"/>
    <cellStyle name="Heading 1 14 3" xfId="17635"/>
    <cellStyle name="Heading 1 14 4" xfId="17636"/>
    <cellStyle name="Heading 1 14 5" xfId="17637"/>
    <cellStyle name="Heading 1 14 6" xfId="17638"/>
    <cellStyle name="Heading 1 14 7" xfId="17639"/>
    <cellStyle name="Heading 1 14 8" xfId="17640"/>
    <cellStyle name="Heading 1 14 9" xfId="17641"/>
    <cellStyle name="Heading 1 15" xfId="3213"/>
    <cellStyle name="Heading 1 15 10" xfId="17642"/>
    <cellStyle name="Heading 1 15 11" xfId="17643"/>
    <cellStyle name="Heading 1 15 2" xfId="17644"/>
    <cellStyle name="Heading 1 15 3" xfId="17645"/>
    <cellStyle name="Heading 1 15 4" xfId="17646"/>
    <cellStyle name="Heading 1 15 5" xfId="17647"/>
    <cellStyle name="Heading 1 15 6" xfId="17648"/>
    <cellStyle name="Heading 1 15 7" xfId="17649"/>
    <cellStyle name="Heading 1 15 8" xfId="17650"/>
    <cellStyle name="Heading 1 15 9" xfId="17651"/>
    <cellStyle name="Heading 1 16" xfId="17652"/>
    <cellStyle name="Heading 1 16 10" xfId="17653"/>
    <cellStyle name="Heading 1 16 11" xfId="17654"/>
    <cellStyle name="Heading 1 16 2" xfId="17655"/>
    <cellStyle name="Heading 1 16 3" xfId="17656"/>
    <cellStyle name="Heading 1 16 4" xfId="17657"/>
    <cellStyle name="Heading 1 16 5" xfId="17658"/>
    <cellStyle name="Heading 1 16 6" xfId="17659"/>
    <cellStyle name="Heading 1 16 7" xfId="17660"/>
    <cellStyle name="Heading 1 16 8" xfId="17661"/>
    <cellStyle name="Heading 1 16 9" xfId="17662"/>
    <cellStyle name="Heading 1 17" xfId="17663"/>
    <cellStyle name="Heading 1 17 10" xfId="17664"/>
    <cellStyle name="Heading 1 17 11" xfId="17665"/>
    <cellStyle name="Heading 1 17 2" xfId="17666"/>
    <cellStyle name="Heading 1 17 3" xfId="17667"/>
    <cellStyle name="Heading 1 17 4" xfId="17668"/>
    <cellStyle name="Heading 1 17 5" xfId="17669"/>
    <cellStyle name="Heading 1 17 6" xfId="17670"/>
    <cellStyle name="Heading 1 17 7" xfId="17671"/>
    <cellStyle name="Heading 1 17 8" xfId="17672"/>
    <cellStyle name="Heading 1 17 9" xfId="17673"/>
    <cellStyle name="Heading 1 18" xfId="17674"/>
    <cellStyle name="Heading 1 18 10" xfId="17675"/>
    <cellStyle name="Heading 1 18 11" xfId="17676"/>
    <cellStyle name="Heading 1 18 2" xfId="17677"/>
    <cellStyle name="Heading 1 18 3" xfId="17678"/>
    <cellStyle name="Heading 1 18 4" xfId="17679"/>
    <cellStyle name="Heading 1 18 5" xfId="17680"/>
    <cellStyle name="Heading 1 18 6" xfId="17681"/>
    <cellStyle name="Heading 1 18 7" xfId="17682"/>
    <cellStyle name="Heading 1 18 8" xfId="17683"/>
    <cellStyle name="Heading 1 18 9" xfId="17684"/>
    <cellStyle name="Heading 1 19" xfId="17685"/>
    <cellStyle name="Heading 1 19 10" xfId="17686"/>
    <cellStyle name="Heading 1 19 11" xfId="17687"/>
    <cellStyle name="Heading 1 19 2" xfId="17688"/>
    <cellStyle name="Heading 1 19 3" xfId="17689"/>
    <cellStyle name="Heading 1 19 4" xfId="17690"/>
    <cellStyle name="Heading 1 19 5" xfId="17691"/>
    <cellStyle name="Heading 1 19 6" xfId="17692"/>
    <cellStyle name="Heading 1 19 7" xfId="17693"/>
    <cellStyle name="Heading 1 19 8" xfId="17694"/>
    <cellStyle name="Heading 1 19 9" xfId="17695"/>
    <cellStyle name="Heading 1 2" xfId="118"/>
    <cellStyle name="Heading 1 2 10" xfId="3215"/>
    <cellStyle name="Heading 1 2 11" xfId="3216"/>
    <cellStyle name="Heading 1 2 12" xfId="3214"/>
    <cellStyle name="Heading 1 2 2" xfId="1245"/>
    <cellStyle name="Heading 1 2 2 2" xfId="3217"/>
    <cellStyle name="Heading 1 2 3" xfId="3218"/>
    <cellStyle name="Heading 1 2 4" xfId="3219"/>
    <cellStyle name="Heading 1 2 5" xfId="3220"/>
    <cellStyle name="Heading 1 2 6" xfId="3221"/>
    <cellStyle name="Heading 1 2 7" xfId="3222"/>
    <cellStyle name="Heading 1 2 8" xfId="3223"/>
    <cellStyle name="Heading 1 2 9" xfId="3224"/>
    <cellStyle name="Heading 1 20" xfId="17696"/>
    <cellStyle name="Heading 1 20 10" xfId="17697"/>
    <cellStyle name="Heading 1 20 11" xfId="17698"/>
    <cellStyle name="Heading 1 20 2" xfId="17699"/>
    <cellStyle name="Heading 1 20 3" xfId="17700"/>
    <cellStyle name="Heading 1 20 4" xfId="17701"/>
    <cellStyle name="Heading 1 20 5" xfId="17702"/>
    <cellStyle name="Heading 1 20 6" xfId="17703"/>
    <cellStyle name="Heading 1 20 7" xfId="17704"/>
    <cellStyle name="Heading 1 20 8" xfId="17705"/>
    <cellStyle name="Heading 1 20 9" xfId="17706"/>
    <cellStyle name="Heading 1 21" xfId="17707"/>
    <cellStyle name="Heading 1 21 10" xfId="17708"/>
    <cellStyle name="Heading 1 21 11" xfId="17709"/>
    <cellStyle name="Heading 1 21 2" xfId="17710"/>
    <cellStyle name="Heading 1 21 3" xfId="17711"/>
    <cellStyle name="Heading 1 21 4" xfId="17712"/>
    <cellStyle name="Heading 1 21 5" xfId="17713"/>
    <cellStyle name="Heading 1 21 6" xfId="17714"/>
    <cellStyle name="Heading 1 21 7" xfId="17715"/>
    <cellStyle name="Heading 1 21 8" xfId="17716"/>
    <cellStyle name="Heading 1 21 9" xfId="17717"/>
    <cellStyle name="Heading 1 22" xfId="17718"/>
    <cellStyle name="Heading 1 22 10" xfId="17719"/>
    <cellStyle name="Heading 1 22 11" xfId="17720"/>
    <cellStyle name="Heading 1 22 2" xfId="17721"/>
    <cellStyle name="Heading 1 22 3" xfId="17722"/>
    <cellStyle name="Heading 1 22 4" xfId="17723"/>
    <cellStyle name="Heading 1 22 5" xfId="17724"/>
    <cellStyle name="Heading 1 22 6" xfId="17725"/>
    <cellStyle name="Heading 1 22 7" xfId="17726"/>
    <cellStyle name="Heading 1 22 8" xfId="17727"/>
    <cellStyle name="Heading 1 22 9" xfId="17728"/>
    <cellStyle name="Heading 1 23" xfId="17729"/>
    <cellStyle name="Heading 1 23 10" xfId="17730"/>
    <cellStyle name="Heading 1 23 11" xfId="17731"/>
    <cellStyle name="Heading 1 23 2" xfId="17732"/>
    <cellStyle name="Heading 1 23 3" xfId="17733"/>
    <cellStyle name="Heading 1 23 4" xfId="17734"/>
    <cellStyle name="Heading 1 23 5" xfId="17735"/>
    <cellStyle name="Heading 1 23 6" xfId="17736"/>
    <cellStyle name="Heading 1 23 7" xfId="17737"/>
    <cellStyle name="Heading 1 23 8" xfId="17738"/>
    <cellStyle name="Heading 1 23 9" xfId="17739"/>
    <cellStyle name="Heading 1 24" xfId="17740"/>
    <cellStyle name="Heading 1 24 10" xfId="17741"/>
    <cellStyle name="Heading 1 24 11" xfId="17742"/>
    <cellStyle name="Heading 1 24 2" xfId="17743"/>
    <cellStyle name="Heading 1 24 3" xfId="17744"/>
    <cellStyle name="Heading 1 24 4" xfId="17745"/>
    <cellStyle name="Heading 1 24 5" xfId="17746"/>
    <cellStyle name="Heading 1 24 6" xfId="17747"/>
    <cellStyle name="Heading 1 24 7" xfId="17748"/>
    <cellStyle name="Heading 1 24 8" xfId="17749"/>
    <cellStyle name="Heading 1 24 9" xfId="17750"/>
    <cellStyle name="Heading 1 25" xfId="17751"/>
    <cellStyle name="Heading 1 25 10" xfId="17752"/>
    <cellStyle name="Heading 1 25 11" xfId="17753"/>
    <cellStyle name="Heading 1 25 2" xfId="17754"/>
    <cellStyle name="Heading 1 25 3" xfId="17755"/>
    <cellStyle name="Heading 1 25 4" xfId="17756"/>
    <cellStyle name="Heading 1 25 5" xfId="17757"/>
    <cellStyle name="Heading 1 25 6" xfId="17758"/>
    <cellStyle name="Heading 1 25 7" xfId="17759"/>
    <cellStyle name="Heading 1 25 8" xfId="17760"/>
    <cellStyle name="Heading 1 25 9" xfId="17761"/>
    <cellStyle name="Heading 1 26" xfId="17762"/>
    <cellStyle name="Heading 1 26 10" xfId="17763"/>
    <cellStyle name="Heading 1 26 11" xfId="17764"/>
    <cellStyle name="Heading 1 26 2" xfId="17765"/>
    <cellStyle name="Heading 1 26 3" xfId="17766"/>
    <cellStyle name="Heading 1 26 4" xfId="17767"/>
    <cellStyle name="Heading 1 26 5" xfId="17768"/>
    <cellStyle name="Heading 1 26 6" xfId="17769"/>
    <cellStyle name="Heading 1 26 7" xfId="17770"/>
    <cellStyle name="Heading 1 26 8" xfId="17771"/>
    <cellStyle name="Heading 1 26 9" xfId="17772"/>
    <cellStyle name="Heading 1 27" xfId="17773"/>
    <cellStyle name="Heading 1 27 10" xfId="17774"/>
    <cellStyle name="Heading 1 27 11" xfId="17775"/>
    <cellStyle name="Heading 1 27 2" xfId="17776"/>
    <cellStyle name="Heading 1 27 3" xfId="17777"/>
    <cellStyle name="Heading 1 27 4" xfId="17778"/>
    <cellStyle name="Heading 1 27 5" xfId="17779"/>
    <cellStyle name="Heading 1 27 6" xfId="17780"/>
    <cellStyle name="Heading 1 27 7" xfId="17781"/>
    <cellStyle name="Heading 1 27 8" xfId="17782"/>
    <cellStyle name="Heading 1 27 9" xfId="17783"/>
    <cellStyle name="Heading 1 28" xfId="17784"/>
    <cellStyle name="Heading 1 28 10" xfId="17785"/>
    <cellStyle name="Heading 1 28 11" xfId="17786"/>
    <cellStyle name="Heading 1 28 2" xfId="17787"/>
    <cellStyle name="Heading 1 28 3" xfId="17788"/>
    <cellStyle name="Heading 1 28 4" xfId="17789"/>
    <cellStyle name="Heading 1 28 5" xfId="17790"/>
    <cellStyle name="Heading 1 28 6" xfId="17791"/>
    <cellStyle name="Heading 1 28 7" xfId="17792"/>
    <cellStyle name="Heading 1 28 8" xfId="17793"/>
    <cellStyle name="Heading 1 28 9" xfId="17794"/>
    <cellStyle name="Heading 1 29" xfId="17795"/>
    <cellStyle name="Heading 1 29 10" xfId="17796"/>
    <cellStyle name="Heading 1 29 11" xfId="17797"/>
    <cellStyle name="Heading 1 29 2" xfId="17798"/>
    <cellStyle name="Heading 1 29 3" xfId="17799"/>
    <cellStyle name="Heading 1 29 4" xfId="17800"/>
    <cellStyle name="Heading 1 29 5" xfId="17801"/>
    <cellStyle name="Heading 1 29 6" xfId="17802"/>
    <cellStyle name="Heading 1 29 7" xfId="17803"/>
    <cellStyle name="Heading 1 29 8" xfId="17804"/>
    <cellStyle name="Heading 1 29 9" xfId="17805"/>
    <cellStyle name="Heading 1 3" xfId="119"/>
    <cellStyle name="Heading 1 3 10" xfId="3226"/>
    <cellStyle name="Heading 1 3 11" xfId="3227"/>
    <cellStyle name="Heading 1 3 12" xfId="3225"/>
    <cellStyle name="Heading 1 3 2" xfId="3228"/>
    <cellStyle name="Heading 1 3 3" xfId="3229"/>
    <cellStyle name="Heading 1 3 4" xfId="3230"/>
    <cellStyle name="Heading 1 3 5" xfId="3231"/>
    <cellStyle name="Heading 1 3 6" xfId="3232"/>
    <cellStyle name="Heading 1 3 7" xfId="3233"/>
    <cellStyle name="Heading 1 3 8" xfId="3234"/>
    <cellStyle name="Heading 1 3 9" xfId="3235"/>
    <cellStyle name="Heading 1 30" xfId="17806"/>
    <cellStyle name="Heading 1 30 10" xfId="17807"/>
    <cellStyle name="Heading 1 30 11" xfId="17808"/>
    <cellStyle name="Heading 1 30 2" xfId="17809"/>
    <cellStyle name="Heading 1 30 3" xfId="17810"/>
    <cellStyle name="Heading 1 30 4" xfId="17811"/>
    <cellStyle name="Heading 1 30 5" xfId="17812"/>
    <cellStyle name="Heading 1 30 6" xfId="17813"/>
    <cellStyle name="Heading 1 30 7" xfId="17814"/>
    <cellStyle name="Heading 1 30 8" xfId="17815"/>
    <cellStyle name="Heading 1 30 9" xfId="17816"/>
    <cellStyle name="Heading 1 31" xfId="17817"/>
    <cellStyle name="Heading 1 31 10" xfId="17818"/>
    <cellStyle name="Heading 1 31 11" xfId="17819"/>
    <cellStyle name="Heading 1 31 2" xfId="17820"/>
    <cellStyle name="Heading 1 31 3" xfId="17821"/>
    <cellStyle name="Heading 1 31 4" xfId="17822"/>
    <cellStyle name="Heading 1 31 5" xfId="17823"/>
    <cellStyle name="Heading 1 31 6" xfId="17824"/>
    <cellStyle name="Heading 1 31 7" xfId="17825"/>
    <cellStyle name="Heading 1 31 8" xfId="17826"/>
    <cellStyle name="Heading 1 31 9" xfId="17827"/>
    <cellStyle name="Heading 1 32" xfId="17828"/>
    <cellStyle name="Heading 1 32 10" xfId="17829"/>
    <cellStyle name="Heading 1 32 11" xfId="17830"/>
    <cellStyle name="Heading 1 32 2" xfId="17831"/>
    <cellStyle name="Heading 1 32 3" xfId="17832"/>
    <cellStyle name="Heading 1 32 4" xfId="17833"/>
    <cellStyle name="Heading 1 32 5" xfId="17834"/>
    <cellStyle name="Heading 1 32 6" xfId="17835"/>
    <cellStyle name="Heading 1 32 7" xfId="17836"/>
    <cellStyle name="Heading 1 32 8" xfId="17837"/>
    <cellStyle name="Heading 1 32 9" xfId="17838"/>
    <cellStyle name="Heading 1 33" xfId="17839"/>
    <cellStyle name="Heading 1 33 10" xfId="17840"/>
    <cellStyle name="Heading 1 33 11" xfId="17841"/>
    <cellStyle name="Heading 1 33 2" xfId="17842"/>
    <cellStyle name="Heading 1 33 3" xfId="17843"/>
    <cellStyle name="Heading 1 33 4" xfId="17844"/>
    <cellStyle name="Heading 1 33 5" xfId="17845"/>
    <cellStyle name="Heading 1 33 6" xfId="17846"/>
    <cellStyle name="Heading 1 33 7" xfId="17847"/>
    <cellStyle name="Heading 1 33 8" xfId="17848"/>
    <cellStyle name="Heading 1 33 9" xfId="17849"/>
    <cellStyle name="Heading 1 34" xfId="17850"/>
    <cellStyle name="Heading 1 34 10" xfId="17851"/>
    <cellStyle name="Heading 1 34 11" xfId="17852"/>
    <cellStyle name="Heading 1 34 2" xfId="17853"/>
    <cellStyle name="Heading 1 34 3" xfId="17854"/>
    <cellStyle name="Heading 1 34 4" xfId="17855"/>
    <cellStyle name="Heading 1 34 5" xfId="17856"/>
    <cellStyle name="Heading 1 34 6" xfId="17857"/>
    <cellStyle name="Heading 1 34 7" xfId="17858"/>
    <cellStyle name="Heading 1 34 8" xfId="17859"/>
    <cellStyle name="Heading 1 34 9" xfId="17860"/>
    <cellStyle name="Heading 1 35" xfId="17861"/>
    <cellStyle name="Heading 1 35 10" xfId="17862"/>
    <cellStyle name="Heading 1 35 11" xfId="17863"/>
    <cellStyle name="Heading 1 35 2" xfId="17864"/>
    <cellStyle name="Heading 1 35 3" xfId="17865"/>
    <cellStyle name="Heading 1 35 4" xfId="17866"/>
    <cellStyle name="Heading 1 35 5" xfId="17867"/>
    <cellStyle name="Heading 1 35 6" xfId="17868"/>
    <cellStyle name="Heading 1 35 7" xfId="17869"/>
    <cellStyle name="Heading 1 35 8" xfId="17870"/>
    <cellStyle name="Heading 1 35 9" xfId="17871"/>
    <cellStyle name="Heading 1 36" xfId="17872"/>
    <cellStyle name="Heading 1 36 10" xfId="17873"/>
    <cellStyle name="Heading 1 36 11" xfId="17874"/>
    <cellStyle name="Heading 1 36 2" xfId="17875"/>
    <cellStyle name="Heading 1 36 3" xfId="17876"/>
    <cellStyle name="Heading 1 36 4" xfId="17877"/>
    <cellStyle name="Heading 1 36 5" xfId="17878"/>
    <cellStyle name="Heading 1 36 6" xfId="17879"/>
    <cellStyle name="Heading 1 36 7" xfId="17880"/>
    <cellStyle name="Heading 1 36 8" xfId="17881"/>
    <cellStyle name="Heading 1 36 9" xfId="17882"/>
    <cellStyle name="Heading 1 37" xfId="17883"/>
    <cellStyle name="Heading 1 37 10" xfId="17884"/>
    <cellStyle name="Heading 1 37 11" xfId="17885"/>
    <cellStyle name="Heading 1 37 2" xfId="17886"/>
    <cellStyle name="Heading 1 37 3" xfId="17887"/>
    <cellStyle name="Heading 1 37 4" xfId="17888"/>
    <cellStyle name="Heading 1 37 5" xfId="17889"/>
    <cellStyle name="Heading 1 37 6" xfId="17890"/>
    <cellStyle name="Heading 1 37 7" xfId="17891"/>
    <cellStyle name="Heading 1 37 8" xfId="17892"/>
    <cellStyle name="Heading 1 37 9" xfId="17893"/>
    <cellStyle name="Heading 1 38" xfId="17894"/>
    <cellStyle name="Heading 1 38 10" xfId="17895"/>
    <cellStyle name="Heading 1 38 11" xfId="17896"/>
    <cellStyle name="Heading 1 38 2" xfId="17897"/>
    <cellStyle name="Heading 1 38 3" xfId="17898"/>
    <cellStyle name="Heading 1 38 4" xfId="17899"/>
    <cellStyle name="Heading 1 38 5" xfId="17900"/>
    <cellStyle name="Heading 1 38 6" xfId="17901"/>
    <cellStyle name="Heading 1 38 7" xfId="17902"/>
    <cellStyle name="Heading 1 38 8" xfId="17903"/>
    <cellStyle name="Heading 1 38 9" xfId="17904"/>
    <cellStyle name="Heading 1 39" xfId="17905"/>
    <cellStyle name="Heading 1 39 10" xfId="17906"/>
    <cellStyle name="Heading 1 39 11" xfId="17907"/>
    <cellStyle name="Heading 1 39 2" xfId="17908"/>
    <cellStyle name="Heading 1 39 3" xfId="17909"/>
    <cellStyle name="Heading 1 39 4" xfId="17910"/>
    <cellStyle name="Heading 1 39 5" xfId="17911"/>
    <cellStyle name="Heading 1 39 6" xfId="17912"/>
    <cellStyle name="Heading 1 39 7" xfId="17913"/>
    <cellStyle name="Heading 1 39 8" xfId="17914"/>
    <cellStyle name="Heading 1 39 9" xfId="17915"/>
    <cellStyle name="Heading 1 4" xfId="1247"/>
    <cellStyle name="Heading 1 4 10" xfId="3237"/>
    <cellStyle name="Heading 1 4 11" xfId="3238"/>
    <cellStyle name="Heading 1 4 12" xfId="3236"/>
    <cellStyle name="Heading 1 4 2" xfId="3239"/>
    <cellStyle name="Heading 1 4 3" xfId="3240"/>
    <cellStyle name="Heading 1 4 4" xfId="3241"/>
    <cellStyle name="Heading 1 4 5" xfId="3242"/>
    <cellStyle name="Heading 1 4 6" xfId="3243"/>
    <cellStyle name="Heading 1 4 7" xfId="3244"/>
    <cellStyle name="Heading 1 4 8" xfId="3245"/>
    <cellStyle name="Heading 1 4 9" xfId="3246"/>
    <cellStyle name="Heading 1 40" xfId="17916"/>
    <cellStyle name="Heading 1 40 10" xfId="17917"/>
    <cellStyle name="Heading 1 40 2" xfId="17918"/>
    <cellStyle name="Heading 1 40 3" xfId="17919"/>
    <cellStyle name="Heading 1 40 4" xfId="17920"/>
    <cellStyle name="Heading 1 40 5" xfId="17921"/>
    <cellStyle name="Heading 1 40 6" xfId="17922"/>
    <cellStyle name="Heading 1 40 7" xfId="17923"/>
    <cellStyle name="Heading 1 40 8" xfId="17924"/>
    <cellStyle name="Heading 1 40 9" xfId="17925"/>
    <cellStyle name="Heading 1 41" xfId="17926"/>
    <cellStyle name="Heading 1 42" xfId="17927"/>
    <cellStyle name="Heading 1 43" xfId="17928"/>
    <cellStyle name="Heading 1 44" xfId="17929"/>
    <cellStyle name="Heading 1 45" xfId="17930"/>
    <cellStyle name="Heading 1 46" xfId="17931"/>
    <cellStyle name="Heading 1 47" xfId="17932"/>
    <cellStyle name="Heading 1 48" xfId="17933"/>
    <cellStyle name="Heading 1 49" xfId="17934"/>
    <cellStyle name="Heading 1 5" xfId="3247"/>
    <cellStyle name="Heading 1 5 10" xfId="3248"/>
    <cellStyle name="Heading 1 5 11" xfId="3249"/>
    <cellStyle name="Heading 1 5 2" xfId="3250"/>
    <cellStyle name="Heading 1 5 3" xfId="3251"/>
    <cellStyle name="Heading 1 5 4" xfId="3252"/>
    <cellStyle name="Heading 1 5 5" xfId="3253"/>
    <cellStyle name="Heading 1 5 6" xfId="3254"/>
    <cellStyle name="Heading 1 5 7" xfId="3255"/>
    <cellStyle name="Heading 1 5 8" xfId="3256"/>
    <cellStyle name="Heading 1 5 9" xfId="3257"/>
    <cellStyle name="Heading 1 50" xfId="117"/>
    <cellStyle name="Heading 1 6" xfId="3258"/>
    <cellStyle name="Heading 1 6 10" xfId="17935"/>
    <cellStyle name="Heading 1 6 11" xfId="17936"/>
    <cellStyle name="Heading 1 6 2" xfId="17937"/>
    <cellStyle name="Heading 1 6 3" xfId="17938"/>
    <cellStyle name="Heading 1 6 4" xfId="17939"/>
    <cellStyle name="Heading 1 6 5" xfId="17940"/>
    <cellStyle name="Heading 1 6 6" xfId="17941"/>
    <cellStyle name="Heading 1 6 7" xfId="17942"/>
    <cellStyle name="Heading 1 6 8" xfId="17943"/>
    <cellStyle name="Heading 1 6 9" xfId="17944"/>
    <cellStyle name="Heading 1 7" xfId="3259"/>
    <cellStyle name="Heading 1 7 10" xfId="17945"/>
    <cellStyle name="Heading 1 7 11" xfId="17946"/>
    <cellStyle name="Heading 1 7 2" xfId="17947"/>
    <cellStyle name="Heading 1 7 3" xfId="17948"/>
    <cellStyle name="Heading 1 7 4" xfId="17949"/>
    <cellStyle name="Heading 1 7 5" xfId="17950"/>
    <cellStyle name="Heading 1 7 6" xfId="17951"/>
    <cellStyle name="Heading 1 7 7" xfId="17952"/>
    <cellStyle name="Heading 1 7 8" xfId="17953"/>
    <cellStyle name="Heading 1 7 9" xfId="17954"/>
    <cellStyle name="Heading 1 8" xfId="3260"/>
    <cellStyle name="Heading 1 8 10" xfId="17955"/>
    <cellStyle name="Heading 1 8 11" xfId="17956"/>
    <cellStyle name="Heading 1 8 2" xfId="17957"/>
    <cellStyle name="Heading 1 8 3" xfId="17958"/>
    <cellStyle name="Heading 1 8 4" xfId="17959"/>
    <cellStyle name="Heading 1 8 5" xfId="17960"/>
    <cellStyle name="Heading 1 8 6" xfId="17961"/>
    <cellStyle name="Heading 1 8 7" xfId="17962"/>
    <cellStyle name="Heading 1 8 8" xfId="17963"/>
    <cellStyle name="Heading 1 8 9" xfId="17964"/>
    <cellStyle name="Heading 1 9" xfId="3261"/>
    <cellStyle name="Heading 1 9 10" xfId="17965"/>
    <cellStyle name="Heading 1 9 11" xfId="17966"/>
    <cellStyle name="Heading 1 9 2" xfId="17967"/>
    <cellStyle name="Heading 1 9 3" xfId="17968"/>
    <cellStyle name="Heading 1 9 4" xfId="17969"/>
    <cellStyle name="Heading 1 9 5" xfId="17970"/>
    <cellStyle name="Heading 1 9 6" xfId="17971"/>
    <cellStyle name="Heading 1 9 7" xfId="17972"/>
    <cellStyle name="Heading 1 9 8" xfId="17973"/>
    <cellStyle name="Heading 1 9 9" xfId="17974"/>
    <cellStyle name="Heading 2 10" xfId="3262"/>
    <cellStyle name="Heading 2 10 10" xfId="17975"/>
    <cellStyle name="Heading 2 10 11" xfId="17976"/>
    <cellStyle name="Heading 2 10 2" xfId="17977"/>
    <cellStyle name="Heading 2 10 3" xfId="17978"/>
    <cellStyle name="Heading 2 10 4" xfId="17979"/>
    <cellStyle name="Heading 2 10 5" xfId="17980"/>
    <cellStyle name="Heading 2 10 6" xfId="17981"/>
    <cellStyle name="Heading 2 10 7" xfId="17982"/>
    <cellStyle name="Heading 2 10 8" xfId="17983"/>
    <cellStyle name="Heading 2 10 9" xfId="17984"/>
    <cellStyle name="Heading 2 11" xfId="3263"/>
    <cellStyle name="Heading 2 11 10" xfId="17985"/>
    <cellStyle name="Heading 2 11 11" xfId="17986"/>
    <cellStyle name="Heading 2 11 2" xfId="17987"/>
    <cellStyle name="Heading 2 11 3" xfId="17988"/>
    <cellStyle name="Heading 2 11 4" xfId="17989"/>
    <cellStyle name="Heading 2 11 5" xfId="17990"/>
    <cellStyle name="Heading 2 11 6" xfId="17991"/>
    <cellStyle name="Heading 2 11 7" xfId="17992"/>
    <cellStyle name="Heading 2 11 8" xfId="17993"/>
    <cellStyle name="Heading 2 11 9" xfId="17994"/>
    <cellStyle name="Heading 2 12" xfId="3264"/>
    <cellStyle name="Heading 2 12 10" xfId="17995"/>
    <cellStyle name="Heading 2 12 11" xfId="17996"/>
    <cellStyle name="Heading 2 12 2" xfId="17997"/>
    <cellStyle name="Heading 2 12 3" xfId="17998"/>
    <cellStyle name="Heading 2 12 4" xfId="17999"/>
    <cellStyle name="Heading 2 12 5" xfId="18000"/>
    <cellStyle name="Heading 2 12 6" xfId="18001"/>
    <cellStyle name="Heading 2 12 7" xfId="18002"/>
    <cellStyle name="Heading 2 12 8" xfId="18003"/>
    <cellStyle name="Heading 2 12 9" xfId="18004"/>
    <cellStyle name="Heading 2 13" xfId="3265"/>
    <cellStyle name="Heading 2 13 10" xfId="18005"/>
    <cellStyle name="Heading 2 13 11" xfId="18006"/>
    <cellStyle name="Heading 2 13 2" xfId="18007"/>
    <cellStyle name="Heading 2 13 3" xfId="18008"/>
    <cellStyle name="Heading 2 13 4" xfId="18009"/>
    <cellStyle name="Heading 2 13 5" xfId="18010"/>
    <cellStyle name="Heading 2 13 6" xfId="18011"/>
    <cellStyle name="Heading 2 13 7" xfId="18012"/>
    <cellStyle name="Heading 2 13 8" xfId="18013"/>
    <cellStyle name="Heading 2 13 9" xfId="18014"/>
    <cellStyle name="Heading 2 14" xfId="3266"/>
    <cellStyle name="Heading 2 14 10" xfId="18015"/>
    <cellStyle name="Heading 2 14 11" xfId="18016"/>
    <cellStyle name="Heading 2 14 2" xfId="18017"/>
    <cellStyle name="Heading 2 14 3" xfId="18018"/>
    <cellStyle name="Heading 2 14 4" xfId="18019"/>
    <cellStyle name="Heading 2 14 5" xfId="18020"/>
    <cellStyle name="Heading 2 14 6" xfId="18021"/>
    <cellStyle name="Heading 2 14 7" xfId="18022"/>
    <cellStyle name="Heading 2 14 8" xfId="18023"/>
    <cellStyle name="Heading 2 14 9" xfId="18024"/>
    <cellStyle name="Heading 2 15" xfId="3267"/>
    <cellStyle name="Heading 2 15 10" xfId="18025"/>
    <cellStyle name="Heading 2 15 11" xfId="18026"/>
    <cellStyle name="Heading 2 15 2" xfId="18027"/>
    <cellStyle name="Heading 2 15 3" xfId="18028"/>
    <cellStyle name="Heading 2 15 4" xfId="18029"/>
    <cellStyle name="Heading 2 15 5" xfId="18030"/>
    <cellStyle name="Heading 2 15 6" xfId="18031"/>
    <cellStyle name="Heading 2 15 7" xfId="18032"/>
    <cellStyle name="Heading 2 15 8" xfId="18033"/>
    <cellStyle name="Heading 2 15 9" xfId="18034"/>
    <cellStyle name="Heading 2 16" xfId="18035"/>
    <cellStyle name="Heading 2 16 10" xfId="18036"/>
    <cellStyle name="Heading 2 16 11" xfId="18037"/>
    <cellStyle name="Heading 2 16 2" xfId="18038"/>
    <cellStyle name="Heading 2 16 3" xfId="18039"/>
    <cellStyle name="Heading 2 16 4" xfId="18040"/>
    <cellStyle name="Heading 2 16 5" xfId="18041"/>
    <cellStyle name="Heading 2 16 6" xfId="18042"/>
    <cellStyle name="Heading 2 16 7" xfId="18043"/>
    <cellStyle name="Heading 2 16 8" xfId="18044"/>
    <cellStyle name="Heading 2 16 9" xfId="18045"/>
    <cellStyle name="Heading 2 17" xfId="18046"/>
    <cellStyle name="Heading 2 17 10" xfId="18047"/>
    <cellStyle name="Heading 2 17 11" xfId="18048"/>
    <cellStyle name="Heading 2 17 2" xfId="18049"/>
    <cellStyle name="Heading 2 17 3" xfId="18050"/>
    <cellStyle name="Heading 2 17 4" xfId="18051"/>
    <cellStyle name="Heading 2 17 5" xfId="18052"/>
    <cellStyle name="Heading 2 17 6" xfId="18053"/>
    <cellStyle name="Heading 2 17 7" xfId="18054"/>
    <cellStyle name="Heading 2 17 8" xfId="18055"/>
    <cellStyle name="Heading 2 17 9" xfId="18056"/>
    <cellStyle name="Heading 2 18" xfId="18057"/>
    <cellStyle name="Heading 2 18 10" xfId="18058"/>
    <cellStyle name="Heading 2 18 11" xfId="18059"/>
    <cellStyle name="Heading 2 18 2" xfId="18060"/>
    <cellStyle name="Heading 2 18 3" xfId="18061"/>
    <cellStyle name="Heading 2 18 4" xfId="18062"/>
    <cellStyle name="Heading 2 18 5" xfId="18063"/>
    <cellStyle name="Heading 2 18 6" xfId="18064"/>
    <cellStyle name="Heading 2 18 7" xfId="18065"/>
    <cellStyle name="Heading 2 18 8" xfId="18066"/>
    <cellStyle name="Heading 2 18 9" xfId="18067"/>
    <cellStyle name="Heading 2 19" xfId="18068"/>
    <cellStyle name="Heading 2 19 10" xfId="18069"/>
    <cellStyle name="Heading 2 19 11" xfId="18070"/>
    <cellStyle name="Heading 2 19 2" xfId="18071"/>
    <cellStyle name="Heading 2 19 3" xfId="18072"/>
    <cellStyle name="Heading 2 19 4" xfId="18073"/>
    <cellStyle name="Heading 2 19 5" xfId="18074"/>
    <cellStyle name="Heading 2 19 6" xfId="18075"/>
    <cellStyle name="Heading 2 19 7" xfId="18076"/>
    <cellStyle name="Heading 2 19 8" xfId="18077"/>
    <cellStyle name="Heading 2 19 9" xfId="18078"/>
    <cellStyle name="Heading 2 2" xfId="121"/>
    <cellStyle name="Heading 2 2 10" xfId="3269"/>
    <cellStyle name="Heading 2 2 11" xfId="3270"/>
    <cellStyle name="Heading 2 2 12" xfId="3268"/>
    <cellStyle name="Heading 2 2 2" xfId="1248"/>
    <cellStyle name="Heading 2 2 2 2" xfId="3271"/>
    <cellStyle name="Heading 2 2 3" xfId="3272"/>
    <cellStyle name="Heading 2 2 4" xfId="3273"/>
    <cellStyle name="Heading 2 2 5" xfId="3274"/>
    <cellStyle name="Heading 2 2 6" xfId="3275"/>
    <cellStyle name="Heading 2 2 7" xfId="3276"/>
    <cellStyle name="Heading 2 2 8" xfId="3277"/>
    <cellStyle name="Heading 2 2 9" xfId="3278"/>
    <cellStyle name="Heading 2 20" xfId="18079"/>
    <cellStyle name="Heading 2 20 10" xfId="18080"/>
    <cellStyle name="Heading 2 20 11" xfId="18081"/>
    <cellStyle name="Heading 2 20 2" xfId="18082"/>
    <cellStyle name="Heading 2 20 3" xfId="18083"/>
    <cellStyle name="Heading 2 20 4" xfId="18084"/>
    <cellStyle name="Heading 2 20 5" xfId="18085"/>
    <cellStyle name="Heading 2 20 6" xfId="18086"/>
    <cellStyle name="Heading 2 20 7" xfId="18087"/>
    <cellStyle name="Heading 2 20 8" xfId="18088"/>
    <cellStyle name="Heading 2 20 9" xfId="18089"/>
    <cellStyle name="Heading 2 21" xfId="18090"/>
    <cellStyle name="Heading 2 21 10" xfId="18091"/>
    <cellStyle name="Heading 2 21 11" xfId="18092"/>
    <cellStyle name="Heading 2 21 2" xfId="18093"/>
    <cellStyle name="Heading 2 21 3" xfId="18094"/>
    <cellStyle name="Heading 2 21 4" xfId="18095"/>
    <cellStyle name="Heading 2 21 5" xfId="18096"/>
    <cellStyle name="Heading 2 21 6" xfId="18097"/>
    <cellStyle name="Heading 2 21 7" xfId="18098"/>
    <cellStyle name="Heading 2 21 8" xfId="18099"/>
    <cellStyle name="Heading 2 21 9" xfId="18100"/>
    <cellStyle name="Heading 2 22" xfId="18101"/>
    <cellStyle name="Heading 2 22 10" xfId="18102"/>
    <cellStyle name="Heading 2 22 11" xfId="18103"/>
    <cellStyle name="Heading 2 22 2" xfId="18104"/>
    <cellStyle name="Heading 2 22 3" xfId="18105"/>
    <cellStyle name="Heading 2 22 4" xfId="18106"/>
    <cellStyle name="Heading 2 22 5" xfId="18107"/>
    <cellStyle name="Heading 2 22 6" xfId="18108"/>
    <cellStyle name="Heading 2 22 7" xfId="18109"/>
    <cellStyle name="Heading 2 22 8" xfId="18110"/>
    <cellStyle name="Heading 2 22 9" xfId="18111"/>
    <cellStyle name="Heading 2 23" xfId="18112"/>
    <cellStyle name="Heading 2 23 10" xfId="18113"/>
    <cellStyle name="Heading 2 23 11" xfId="18114"/>
    <cellStyle name="Heading 2 23 2" xfId="18115"/>
    <cellStyle name="Heading 2 23 3" xfId="18116"/>
    <cellStyle name="Heading 2 23 4" xfId="18117"/>
    <cellStyle name="Heading 2 23 5" xfId="18118"/>
    <cellStyle name="Heading 2 23 6" xfId="18119"/>
    <cellStyle name="Heading 2 23 7" xfId="18120"/>
    <cellStyle name="Heading 2 23 8" xfId="18121"/>
    <cellStyle name="Heading 2 23 9" xfId="18122"/>
    <cellStyle name="Heading 2 24" xfId="18123"/>
    <cellStyle name="Heading 2 24 10" xfId="18124"/>
    <cellStyle name="Heading 2 24 11" xfId="18125"/>
    <cellStyle name="Heading 2 24 2" xfId="18126"/>
    <cellStyle name="Heading 2 24 3" xfId="18127"/>
    <cellStyle name="Heading 2 24 4" xfId="18128"/>
    <cellStyle name="Heading 2 24 5" xfId="18129"/>
    <cellStyle name="Heading 2 24 6" xfId="18130"/>
    <cellStyle name="Heading 2 24 7" xfId="18131"/>
    <cellStyle name="Heading 2 24 8" xfId="18132"/>
    <cellStyle name="Heading 2 24 9" xfId="18133"/>
    <cellStyle name="Heading 2 25" xfId="18134"/>
    <cellStyle name="Heading 2 25 10" xfId="18135"/>
    <cellStyle name="Heading 2 25 11" xfId="18136"/>
    <cellStyle name="Heading 2 25 2" xfId="18137"/>
    <cellStyle name="Heading 2 25 3" xfId="18138"/>
    <cellStyle name="Heading 2 25 4" xfId="18139"/>
    <cellStyle name="Heading 2 25 5" xfId="18140"/>
    <cellStyle name="Heading 2 25 6" xfId="18141"/>
    <cellStyle name="Heading 2 25 7" xfId="18142"/>
    <cellStyle name="Heading 2 25 8" xfId="18143"/>
    <cellStyle name="Heading 2 25 9" xfId="18144"/>
    <cellStyle name="Heading 2 26" xfId="18145"/>
    <cellStyle name="Heading 2 26 10" xfId="18146"/>
    <cellStyle name="Heading 2 26 11" xfId="18147"/>
    <cellStyle name="Heading 2 26 2" xfId="18148"/>
    <cellStyle name="Heading 2 26 3" xfId="18149"/>
    <cellStyle name="Heading 2 26 4" xfId="18150"/>
    <cellStyle name="Heading 2 26 5" xfId="18151"/>
    <cellStyle name="Heading 2 26 6" xfId="18152"/>
    <cellStyle name="Heading 2 26 7" xfId="18153"/>
    <cellStyle name="Heading 2 26 8" xfId="18154"/>
    <cellStyle name="Heading 2 26 9" xfId="18155"/>
    <cellStyle name="Heading 2 27" xfId="18156"/>
    <cellStyle name="Heading 2 27 10" xfId="18157"/>
    <cellStyle name="Heading 2 27 11" xfId="18158"/>
    <cellStyle name="Heading 2 27 2" xfId="18159"/>
    <cellStyle name="Heading 2 27 3" xfId="18160"/>
    <cellStyle name="Heading 2 27 4" xfId="18161"/>
    <cellStyle name="Heading 2 27 5" xfId="18162"/>
    <cellStyle name="Heading 2 27 6" xfId="18163"/>
    <cellStyle name="Heading 2 27 7" xfId="18164"/>
    <cellStyle name="Heading 2 27 8" xfId="18165"/>
    <cellStyle name="Heading 2 27 9" xfId="18166"/>
    <cellStyle name="Heading 2 28" xfId="18167"/>
    <cellStyle name="Heading 2 28 10" xfId="18168"/>
    <cellStyle name="Heading 2 28 11" xfId="18169"/>
    <cellStyle name="Heading 2 28 2" xfId="18170"/>
    <cellStyle name="Heading 2 28 3" xfId="18171"/>
    <cellStyle name="Heading 2 28 4" xfId="18172"/>
    <cellStyle name="Heading 2 28 5" xfId="18173"/>
    <cellStyle name="Heading 2 28 6" xfId="18174"/>
    <cellStyle name="Heading 2 28 7" xfId="18175"/>
    <cellStyle name="Heading 2 28 8" xfId="18176"/>
    <cellStyle name="Heading 2 28 9" xfId="18177"/>
    <cellStyle name="Heading 2 29" xfId="18178"/>
    <cellStyle name="Heading 2 29 10" xfId="18179"/>
    <cellStyle name="Heading 2 29 11" xfId="18180"/>
    <cellStyle name="Heading 2 29 2" xfId="18181"/>
    <cellStyle name="Heading 2 29 3" xfId="18182"/>
    <cellStyle name="Heading 2 29 4" xfId="18183"/>
    <cellStyle name="Heading 2 29 5" xfId="18184"/>
    <cellStyle name="Heading 2 29 6" xfId="18185"/>
    <cellStyle name="Heading 2 29 7" xfId="18186"/>
    <cellStyle name="Heading 2 29 8" xfId="18187"/>
    <cellStyle name="Heading 2 29 9" xfId="18188"/>
    <cellStyle name="Heading 2 3" xfId="122"/>
    <cellStyle name="Heading 2 3 10" xfId="3280"/>
    <cellStyle name="Heading 2 3 11" xfId="3281"/>
    <cellStyle name="Heading 2 3 12" xfId="3279"/>
    <cellStyle name="Heading 2 3 2" xfId="3282"/>
    <cellStyle name="Heading 2 3 3" xfId="3283"/>
    <cellStyle name="Heading 2 3 4" xfId="3284"/>
    <cellStyle name="Heading 2 3 5" xfId="3285"/>
    <cellStyle name="Heading 2 3 6" xfId="3286"/>
    <cellStyle name="Heading 2 3 7" xfId="3287"/>
    <cellStyle name="Heading 2 3 8" xfId="3288"/>
    <cellStyle name="Heading 2 3 9" xfId="3289"/>
    <cellStyle name="Heading 2 30" xfId="18189"/>
    <cellStyle name="Heading 2 30 10" xfId="18190"/>
    <cellStyle name="Heading 2 30 11" xfId="18191"/>
    <cellStyle name="Heading 2 30 2" xfId="18192"/>
    <cellStyle name="Heading 2 30 3" xfId="18193"/>
    <cellStyle name="Heading 2 30 4" xfId="18194"/>
    <cellStyle name="Heading 2 30 5" xfId="18195"/>
    <cellStyle name="Heading 2 30 6" xfId="18196"/>
    <cellStyle name="Heading 2 30 7" xfId="18197"/>
    <cellStyle name="Heading 2 30 8" xfId="18198"/>
    <cellStyle name="Heading 2 30 9" xfId="18199"/>
    <cellStyle name="Heading 2 31" xfId="18200"/>
    <cellStyle name="Heading 2 31 10" xfId="18201"/>
    <cellStyle name="Heading 2 31 11" xfId="18202"/>
    <cellStyle name="Heading 2 31 2" xfId="18203"/>
    <cellStyle name="Heading 2 31 3" xfId="18204"/>
    <cellStyle name="Heading 2 31 4" xfId="18205"/>
    <cellStyle name="Heading 2 31 5" xfId="18206"/>
    <cellStyle name="Heading 2 31 6" xfId="18207"/>
    <cellStyle name="Heading 2 31 7" xfId="18208"/>
    <cellStyle name="Heading 2 31 8" xfId="18209"/>
    <cellStyle name="Heading 2 31 9" xfId="18210"/>
    <cellStyle name="Heading 2 32" xfId="18211"/>
    <cellStyle name="Heading 2 32 10" xfId="18212"/>
    <cellStyle name="Heading 2 32 11" xfId="18213"/>
    <cellStyle name="Heading 2 32 2" xfId="18214"/>
    <cellStyle name="Heading 2 32 3" xfId="18215"/>
    <cellStyle name="Heading 2 32 4" xfId="18216"/>
    <cellStyle name="Heading 2 32 5" xfId="18217"/>
    <cellStyle name="Heading 2 32 6" xfId="18218"/>
    <cellStyle name="Heading 2 32 7" xfId="18219"/>
    <cellStyle name="Heading 2 32 8" xfId="18220"/>
    <cellStyle name="Heading 2 32 9" xfId="18221"/>
    <cellStyle name="Heading 2 33" xfId="18222"/>
    <cellStyle name="Heading 2 33 10" xfId="18223"/>
    <cellStyle name="Heading 2 33 11" xfId="18224"/>
    <cellStyle name="Heading 2 33 2" xfId="18225"/>
    <cellStyle name="Heading 2 33 3" xfId="18226"/>
    <cellStyle name="Heading 2 33 4" xfId="18227"/>
    <cellStyle name="Heading 2 33 5" xfId="18228"/>
    <cellStyle name="Heading 2 33 6" xfId="18229"/>
    <cellStyle name="Heading 2 33 7" xfId="18230"/>
    <cellStyle name="Heading 2 33 8" xfId="18231"/>
    <cellStyle name="Heading 2 33 9" xfId="18232"/>
    <cellStyle name="Heading 2 34" xfId="18233"/>
    <cellStyle name="Heading 2 34 10" xfId="18234"/>
    <cellStyle name="Heading 2 34 11" xfId="18235"/>
    <cellStyle name="Heading 2 34 2" xfId="18236"/>
    <cellStyle name="Heading 2 34 3" xfId="18237"/>
    <cellStyle name="Heading 2 34 4" xfId="18238"/>
    <cellStyle name="Heading 2 34 5" xfId="18239"/>
    <cellStyle name="Heading 2 34 6" xfId="18240"/>
    <cellStyle name="Heading 2 34 7" xfId="18241"/>
    <cellStyle name="Heading 2 34 8" xfId="18242"/>
    <cellStyle name="Heading 2 34 9" xfId="18243"/>
    <cellStyle name="Heading 2 35" xfId="18244"/>
    <cellStyle name="Heading 2 35 10" xfId="18245"/>
    <cellStyle name="Heading 2 35 11" xfId="18246"/>
    <cellStyle name="Heading 2 35 2" xfId="18247"/>
    <cellStyle name="Heading 2 35 3" xfId="18248"/>
    <cellStyle name="Heading 2 35 4" xfId="18249"/>
    <cellStyle name="Heading 2 35 5" xfId="18250"/>
    <cellStyle name="Heading 2 35 6" xfId="18251"/>
    <cellStyle name="Heading 2 35 7" xfId="18252"/>
    <cellStyle name="Heading 2 35 8" xfId="18253"/>
    <cellStyle name="Heading 2 35 9" xfId="18254"/>
    <cellStyle name="Heading 2 36" xfId="18255"/>
    <cellStyle name="Heading 2 36 10" xfId="18256"/>
    <cellStyle name="Heading 2 36 11" xfId="18257"/>
    <cellStyle name="Heading 2 36 2" xfId="18258"/>
    <cellStyle name="Heading 2 36 3" xfId="18259"/>
    <cellStyle name="Heading 2 36 4" xfId="18260"/>
    <cellStyle name="Heading 2 36 5" xfId="18261"/>
    <cellStyle name="Heading 2 36 6" xfId="18262"/>
    <cellStyle name="Heading 2 36 7" xfId="18263"/>
    <cellStyle name="Heading 2 36 8" xfId="18264"/>
    <cellStyle name="Heading 2 36 9" xfId="18265"/>
    <cellStyle name="Heading 2 37" xfId="18266"/>
    <cellStyle name="Heading 2 37 10" xfId="18267"/>
    <cellStyle name="Heading 2 37 11" xfId="18268"/>
    <cellStyle name="Heading 2 37 2" xfId="18269"/>
    <cellStyle name="Heading 2 37 3" xfId="18270"/>
    <cellStyle name="Heading 2 37 4" xfId="18271"/>
    <cellStyle name="Heading 2 37 5" xfId="18272"/>
    <cellStyle name="Heading 2 37 6" xfId="18273"/>
    <cellStyle name="Heading 2 37 7" xfId="18274"/>
    <cellStyle name="Heading 2 37 8" xfId="18275"/>
    <cellStyle name="Heading 2 37 9" xfId="18276"/>
    <cellStyle name="Heading 2 38" xfId="18277"/>
    <cellStyle name="Heading 2 38 10" xfId="18278"/>
    <cellStyle name="Heading 2 38 11" xfId="18279"/>
    <cellStyle name="Heading 2 38 2" xfId="18280"/>
    <cellStyle name="Heading 2 38 3" xfId="18281"/>
    <cellStyle name="Heading 2 38 4" xfId="18282"/>
    <cellStyle name="Heading 2 38 5" xfId="18283"/>
    <cellStyle name="Heading 2 38 6" xfId="18284"/>
    <cellStyle name="Heading 2 38 7" xfId="18285"/>
    <cellStyle name="Heading 2 38 8" xfId="18286"/>
    <cellStyle name="Heading 2 38 9" xfId="18287"/>
    <cellStyle name="Heading 2 39" xfId="18288"/>
    <cellStyle name="Heading 2 39 10" xfId="18289"/>
    <cellStyle name="Heading 2 39 11" xfId="18290"/>
    <cellStyle name="Heading 2 39 2" xfId="18291"/>
    <cellStyle name="Heading 2 39 3" xfId="18292"/>
    <cellStyle name="Heading 2 39 4" xfId="18293"/>
    <cellStyle name="Heading 2 39 5" xfId="18294"/>
    <cellStyle name="Heading 2 39 6" xfId="18295"/>
    <cellStyle name="Heading 2 39 7" xfId="18296"/>
    <cellStyle name="Heading 2 39 8" xfId="18297"/>
    <cellStyle name="Heading 2 39 9" xfId="18298"/>
    <cellStyle name="Heading 2 4" xfId="1250"/>
    <cellStyle name="Heading 2 4 10" xfId="3291"/>
    <cellStyle name="Heading 2 4 11" xfId="3292"/>
    <cellStyle name="Heading 2 4 12" xfId="3290"/>
    <cellStyle name="Heading 2 4 2" xfId="3293"/>
    <cellStyle name="Heading 2 4 3" xfId="3294"/>
    <cellStyle name="Heading 2 4 4" xfId="3295"/>
    <cellStyle name="Heading 2 4 5" xfId="3296"/>
    <cellStyle name="Heading 2 4 6" xfId="3297"/>
    <cellStyle name="Heading 2 4 7" xfId="3298"/>
    <cellStyle name="Heading 2 4 8" xfId="3299"/>
    <cellStyle name="Heading 2 4 9" xfId="3300"/>
    <cellStyle name="Heading 2 40" xfId="18299"/>
    <cellStyle name="Heading 2 40 10" xfId="18300"/>
    <cellStyle name="Heading 2 40 2" xfId="18301"/>
    <cellStyle name="Heading 2 40 3" xfId="18302"/>
    <cellStyle name="Heading 2 40 4" xfId="18303"/>
    <cellStyle name="Heading 2 40 5" xfId="18304"/>
    <cellStyle name="Heading 2 40 6" xfId="18305"/>
    <cellStyle name="Heading 2 40 7" xfId="18306"/>
    <cellStyle name="Heading 2 40 8" xfId="18307"/>
    <cellStyle name="Heading 2 40 9" xfId="18308"/>
    <cellStyle name="Heading 2 41" xfId="18309"/>
    <cellStyle name="Heading 2 42" xfId="18310"/>
    <cellStyle name="Heading 2 43" xfId="18311"/>
    <cellStyle name="Heading 2 44" xfId="18312"/>
    <cellStyle name="Heading 2 45" xfId="18313"/>
    <cellStyle name="Heading 2 46" xfId="18314"/>
    <cellStyle name="Heading 2 47" xfId="18315"/>
    <cellStyle name="Heading 2 48" xfId="18316"/>
    <cellStyle name="Heading 2 49" xfId="18317"/>
    <cellStyle name="Heading 2 5" xfId="3301"/>
    <cellStyle name="Heading 2 5 10" xfId="3302"/>
    <cellStyle name="Heading 2 5 11" xfId="3303"/>
    <cellStyle name="Heading 2 5 2" xfId="3304"/>
    <cellStyle name="Heading 2 5 3" xfId="3305"/>
    <cellStyle name="Heading 2 5 4" xfId="3306"/>
    <cellStyle name="Heading 2 5 5" xfId="3307"/>
    <cellStyle name="Heading 2 5 6" xfId="3308"/>
    <cellStyle name="Heading 2 5 7" xfId="3309"/>
    <cellStyle name="Heading 2 5 8" xfId="3310"/>
    <cellStyle name="Heading 2 5 9" xfId="3311"/>
    <cellStyle name="Heading 2 50" xfId="120"/>
    <cellStyle name="Heading 2 6" xfId="3312"/>
    <cellStyle name="Heading 2 6 10" xfId="18318"/>
    <cellStyle name="Heading 2 6 11" xfId="18319"/>
    <cellStyle name="Heading 2 6 2" xfId="18320"/>
    <cellStyle name="Heading 2 6 3" xfId="18321"/>
    <cellStyle name="Heading 2 6 4" xfId="18322"/>
    <cellStyle name="Heading 2 6 5" xfId="18323"/>
    <cellStyle name="Heading 2 6 6" xfId="18324"/>
    <cellStyle name="Heading 2 6 7" xfId="18325"/>
    <cellStyle name="Heading 2 6 8" xfId="18326"/>
    <cellStyle name="Heading 2 6 9" xfId="18327"/>
    <cellStyle name="Heading 2 7" xfId="3313"/>
    <cellStyle name="Heading 2 7 10" xfId="18328"/>
    <cellStyle name="Heading 2 7 11" xfId="18329"/>
    <cellStyle name="Heading 2 7 2" xfId="18330"/>
    <cellStyle name="Heading 2 7 3" xfId="18331"/>
    <cellStyle name="Heading 2 7 4" xfId="18332"/>
    <cellStyle name="Heading 2 7 5" xfId="18333"/>
    <cellStyle name="Heading 2 7 6" xfId="18334"/>
    <cellStyle name="Heading 2 7 7" xfId="18335"/>
    <cellStyle name="Heading 2 7 8" xfId="18336"/>
    <cellStyle name="Heading 2 7 9" xfId="18337"/>
    <cellStyle name="Heading 2 8" xfId="3314"/>
    <cellStyle name="Heading 2 8 10" xfId="18338"/>
    <cellStyle name="Heading 2 8 11" xfId="18339"/>
    <cellStyle name="Heading 2 8 2" xfId="18340"/>
    <cellStyle name="Heading 2 8 3" xfId="18341"/>
    <cellStyle name="Heading 2 8 4" xfId="18342"/>
    <cellStyle name="Heading 2 8 5" xfId="18343"/>
    <cellStyle name="Heading 2 8 6" xfId="18344"/>
    <cellStyle name="Heading 2 8 7" xfId="18345"/>
    <cellStyle name="Heading 2 8 8" xfId="18346"/>
    <cellStyle name="Heading 2 8 9" xfId="18347"/>
    <cellStyle name="Heading 2 9" xfId="3315"/>
    <cellStyle name="Heading 2 9 10" xfId="18348"/>
    <cellStyle name="Heading 2 9 11" xfId="18349"/>
    <cellStyle name="Heading 2 9 2" xfId="18350"/>
    <cellStyle name="Heading 2 9 3" xfId="18351"/>
    <cellStyle name="Heading 2 9 4" xfId="18352"/>
    <cellStyle name="Heading 2 9 5" xfId="18353"/>
    <cellStyle name="Heading 2 9 6" xfId="18354"/>
    <cellStyle name="Heading 2 9 7" xfId="18355"/>
    <cellStyle name="Heading 2 9 8" xfId="18356"/>
    <cellStyle name="Heading 2 9 9" xfId="18357"/>
    <cellStyle name="Heading 3 10" xfId="3316"/>
    <cellStyle name="Heading 3 10 10" xfId="18358"/>
    <cellStyle name="Heading 3 10 11" xfId="18359"/>
    <cellStyle name="Heading 3 10 2" xfId="18360"/>
    <cellStyle name="Heading 3 10 3" xfId="18361"/>
    <cellStyle name="Heading 3 10 4" xfId="18362"/>
    <cellStyle name="Heading 3 10 5" xfId="18363"/>
    <cellStyle name="Heading 3 10 6" xfId="18364"/>
    <cellStyle name="Heading 3 10 7" xfId="18365"/>
    <cellStyle name="Heading 3 10 8" xfId="18366"/>
    <cellStyle name="Heading 3 10 9" xfId="18367"/>
    <cellStyle name="Heading 3 11" xfId="3317"/>
    <cellStyle name="Heading 3 11 10" xfId="18368"/>
    <cellStyle name="Heading 3 11 11" xfId="18369"/>
    <cellStyle name="Heading 3 11 2" xfId="18370"/>
    <cellStyle name="Heading 3 11 3" xfId="18371"/>
    <cellStyle name="Heading 3 11 4" xfId="18372"/>
    <cellStyle name="Heading 3 11 5" xfId="18373"/>
    <cellStyle name="Heading 3 11 6" xfId="18374"/>
    <cellStyle name="Heading 3 11 7" xfId="18375"/>
    <cellStyle name="Heading 3 11 8" xfId="18376"/>
    <cellStyle name="Heading 3 11 9" xfId="18377"/>
    <cellStyle name="Heading 3 12" xfId="3318"/>
    <cellStyle name="Heading 3 12 10" xfId="18378"/>
    <cellStyle name="Heading 3 12 11" xfId="18379"/>
    <cellStyle name="Heading 3 12 2" xfId="18380"/>
    <cellStyle name="Heading 3 12 3" xfId="18381"/>
    <cellStyle name="Heading 3 12 4" xfId="18382"/>
    <cellStyle name="Heading 3 12 5" xfId="18383"/>
    <cellStyle name="Heading 3 12 6" xfId="18384"/>
    <cellStyle name="Heading 3 12 7" xfId="18385"/>
    <cellStyle name="Heading 3 12 8" xfId="18386"/>
    <cellStyle name="Heading 3 12 9" xfId="18387"/>
    <cellStyle name="Heading 3 13" xfId="3319"/>
    <cellStyle name="Heading 3 13 10" xfId="18388"/>
    <cellStyle name="Heading 3 13 11" xfId="18389"/>
    <cellStyle name="Heading 3 13 2" xfId="18390"/>
    <cellStyle name="Heading 3 13 3" xfId="18391"/>
    <cellStyle name="Heading 3 13 4" xfId="18392"/>
    <cellStyle name="Heading 3 13 5" xfId="18393"/>
    <cellStyle name="Heading 3 13 6" xfId="18394"/>
    <cellStyle name="Heading 3 13 7" xfId="18395"/>
    <cellStyle name="Heading 3 13 8" xfId="18396"/>
    <cellStyle name="Heading 3 13 9" xfId="18397"/>
    <cellStyle name="Heading 3 14" xfId="3320"/>
    <cellStyle name="Heading 3 14 10" xfId="18398"/>
    <cellStyle name="Heading 3 14 11" xfId="18399"/>
    <cellStyle name="Heading 3 14 2" xfId="18400"/>
    <cellStyle name="Heading 3 14 3" xfId="18401"/>
    <cellStyle name="Heading 3 14 4" xfId="18402"/>
    <cellStyle name="Heading 3 14 5" xfId="18403"/>
    <cellStyle name="Heading 3 14 6" xfId="18404"/>
    <cellStyle name="Heading 3 14 7" xfId="18405"/>
    <cellStyle name="Heading 3 14 8" xfId="18406"/>
    <cellStyle name="Heading 3 14 9" xfId="18407"/>
    <cellStyle name="Heading 3 15" xfId="3321"/>
    <cellStyle name="Heading 3 15 10" xfId="18408"/>
    <cellStyle name="Heading 3 15 11" xfId="18409"/>
    <cellStyle name="Heading 3 15 2" xfId="18410"/>
    <cellStyle name="Heading 3 15 3" xfId="18411"/>
    <cellStyle name="Heading 3 15 4" xfId="18412"/>
    <cellStyle name="Heading 3 15 5" xfId="18413"/>
    <cellStyle name="Heading 3 15 6" xfId="18414"/>
    <cellStyle name="Heading 3 15 7" xfId="18415"/>
    <cellStyle name="Heading 3 15 8" xfId="18416"/>
    <cellStyle name="Heading 3 15 9" xfId="18417"/>
    <cellStyle name="Heading 3 16" xfId="18418"/>
    <cellStyle name="Heading 3 16 10" xfId="18419"/>
    <cellStyle name="Heading 3 16 11" xfId="18420"/>
    <cellStyle name="Heading 3 16 2" xfId="18421"/>
    <cellStyle name="Heading 3 16 3" xfId="18422"/>
    <cellStyle name="Heading 3 16 4" xfId="18423"/>
    <cellStyle name="Heading 3 16 5" xfId="18424"/>
    <cellStyle name="Heading 3 16 6" xfId="18425"/>
    <cellStyle name="Heading 3 16 7" xfId="18426"/>
    <cellStyle name="Heading 3 16 8" xfId="18427"/>
    <cellStyle name="Heading 3 16 9" xfId="18428"/>
    <cellStyle name="Heading 3 17" xfId="18429"/>
    <cellStyle name="Heading 3 17 10" xfId="18430"/>
    <cellStyle name="Heading 3 17 11" xfId="18431"/>
    <cellStyle name="Heading 3 17 2" xfId="18432"/>
    <cellStyle name="Heading 3 17 3" xfId="18433"/>
    <cellStyle name="Heading 3 17 4" xfId="18434"/>
    <cellStyle name="Heading 3 17 5" xfId="18435"/>
    <cellStyle name="Heading 3 17 6" xfId="18436"/>
    <cellStyle name="Heading 3 17 7" xfId="18437"/>
    <cellStyle name="Heading 3 17 8" xfId="18438"/>
    <cellStyle name="Heading 3 17 9" xfId="18439"/>
    <cellStyle name="Heading 3 18" xfId="18440"/>
    <cellStyle name="Heading 3 18 10" xfId="18441"/>
    <cellStyle name="Heading 3 18 11" xfId="18442"/>
    <cellStyle name="Heading 3 18 2" xfId="18443"/>
    <cellStyle name="Heading 3 18 3" xfId="18444"/>
    <cellStyle name="Heading 3 18 4" xfId="18445"/>
    <cellStyle name="Heading 3 18 5" xfId="18446"/>
    <cellStyle name="Heading 3 18 6" xfId="18447"/>
    <cellStyle name="Heading 3 18 7" xfId="18448"/>
    <cellStyle name="Heading 3 18 8" xfId="18449"/>
    <cellStyle name="Heading 3 18 9" xfId="18450"/>
    <cellStyle name="Heading 3 19" xfId="18451"/>
    <cellStyle name="Heading 3 19 10" xfId="18452"/>
    <cellStyle name="Heading 3 19 11" xfId="18453"/>
    <cellStyle name="Heading 3 19 2" xfId="18454"/>
    <cellStyle name="Heading 3 19 3" xfId="18455"/>
    <cellStyle name="Heading 3 19 4" xfId="18456"/>
    <cellStyle name="Heading 3 19 5" xfId="18457"/>
    <cellStyle name="Heading 3 19 6" xfId="18458"/>
    <cellStyle name="Heading 3 19 7" xfId="18459"/>
    <cellStyle name="Heading 3 19 8" xfId="18460"/>
    <cellStyle name="Heading 3 19 9" xfId="18461"/>
    <cellStyle name="Heading 3 2" xfId="124"/>
    <cellStyle name="Heading 3 2 10" xfId="3323"/>
    <cellStyle name="Heading 3 2 11" xfId="3324"/>
    <cellStyle name="Heading 3 2 12" xfId="3322"/>
    <cellStyle name="Heading 3 2 2" xfId="1251"/>
    <cellStyle name="Heading 3 2 2 2" xfId="3325"/>
    <cellStyle name="Heading 3 2 3" xfId="3326"/>
    <cellStyle name="Heading 3 2 4" xfId="3327"/>
    <cellStyle name="Heading 3 2 5" xfId="3328"/>
    <cellStyle name="Heading 3 2 6" xfId="3329"/>
    <cellStyle name="Heading 3 2 7" xfId="3330"/>
    <cellStyle name="Heading 3 2 8" xfId="3331"/>
    <cellStyle name="Heading 3 2 9" xfId="3332"/>
    <cellStyle name="Heading 3 20" xfId="18462"/>
    <cellStyle name="Heading 3 20 10" xfId="18463"/>
    <cellStyle name="Heading 3 20 11" xfId="18464"/>
    <cellStyle name="Heading 3 20 2" xfId="18465"/>
    <cellStyle name="Heading 3 20 3" xfId="18466"/>
    <cellStyle name="Heading 3 20 4" xfId="18467"/>
    <cellStyle name="Heading 3 20 5" xfId="18468"/>
    <cellStyle name="Heading 3 20 6" xfId="18469"/>
    <cellStyle name="Heading 3 20 7" xfId="18470"/>
    <cellStyle name="Heading 3 20 8" xfId="18471"/>
    <cellStyle name="Heading 3 20 9" xfId="18472"/>
    <cellStyle name="Heading 3 21" xfId="18473"/>
    <cellStyle name="Heading 3 21 10" xfId="18474"/>
    <cellStyle name="Heading 3 21 11" xfId="18475"/>
    <cellStyle name="Heading 3 21 2" xfId="18476"/>
    <cellStyle name="Heading 3 21 3" xfId="18477"/>
    <cellStyle name="Heading 3 21 4" xfId="18478"/>
    <cellStyle name="Heading 3 21 5" xfId="18479"/>
    <cellStyle name="Heading 3 21 6" xfId="18480"/>
    <cellStyle name="Heading 3 21 7" xfId="18481"/>
    <cellStyle name="Heading 3 21 8" xfId="18482"/>
    <cellStyle name="Heading 3 21 9" xfId="18483"/>
    <cellStyle name="Heading 3 22" xfId="18484"/>
    <cellStyle name="Heading 3 22 10" xfId="18485"/>
    <cellStyle name="Heading 3 22 11" xfId="18486"/>
    <cellStyle name="Heading 3 22 2" xfId="18487"/>
    <cellStyle name="Heading 3 22 3" xfId="18488"/>
    <cellStyle name="Heading 3 22 4" xfId="18489"/>
    <cellStyle name="Heading 3 22 5" xfId="18490"/>
    <cellStyle name="Heading 3 22 6" xfId="18491"/>
    <cellStyle name="Heading 3 22 7" xfId="18492"/>
    <cellStyle name="Heading 3 22 8" xfId="18493"/>
    <cellStyle name="Heading 3 22 9" xfId="18494"/>
    <cellStyle name="Heading 3 23" xfId="18495"/>
    <cellStyle name="Heading 3 23 10" xfId="18496"/>
    <cellStyle name="Heading 3 23 11" xfId="18497"/>
    <cellStyle name="Heading 3 23 2" xfId="18498"/>
    <cellStyle name="Heading 3 23 3" xfId="18499"/>
    <cellStyle name="Heading 3 23 4" xfId="18500"/>
    <cellStyle name="Heading 3 23 5" xfId="18501"/>
    <cellStyle name="Heading 3 23 6" xfId="18502"/>
    <cellStyle name="Heading 3 23 7" xfId="18503"/>
    <cellStyle name="Heading 3 23 8" xfId="18504"/>
    <cellStyle name="Heading 3 23 9" xfId="18505"/>
    <cellStyle name="Heading 3 24" xfId="18506"/>
    <cellStyle name="Heading 3 24 10" xfId="18507"/>
    <cellStyle name="Heading 3 24 11" xfId="18508"/>
    <cellStyle name="Heading 3 24 2" xfId="18509"/>
    <cellStyle name="Heading 3 24 3" xfId="18510"/>
    <cellStyle name="Heading 3 24 4" xfId="18511"/>
    <cellStyle name="Heading 3 24 5" xfId="18512"/>
    <cellStyle name="Heading 3 24 6" xfId="18513"/>
    <cellStyle name="Heading 3 24 7" xfId="18514"/>
    <cellStyle name="Heading 3 24 8" xfId="18515"/>
    <cellStyle name="Heading 3 24 9" xfId="18516"/>
    <cellStyle name="Heading 3 25" xfId="18517"/>
    <cellStyle name="Heading 3 25 10" xfId="18518"/>
    <cellStyle name="Heading 3 25 11" xfId="18519"/>
    <cellStyle name="Heading 3 25 2" xfId="18520"/>
    <cellStyle name="Heading 3 25 3" xfId="18521"/>
    <cellStyle name="Heading 3 25 4" xfId="18522"/>
    <cellStyle name="Heading 3 25 5" xfId="18523"/>
    <cellStyle name="Heading 3 25 6" xfId="18524"/>
    <cellStyle name="Heading 3 25 7" xfId="18525"/>
    <cellStyle name="Heading 3 25 8" xfId="18526"/>
    <cellStyle name="Heading 3 25 9" xfId="18527"/>
    <cellStyle name="Heading 3 26" xfId="18528"/>
    <cellStyle name="Heading 3 26 10" xfId="18529"/>
    <cellStyle name="Heading 3 26 11" xfId="18530"/>
    <cellStyle name="Heading 3 26 2" xfId="18531"/>
    <cellStyle name="Heading 3 26 3" xfId="18532"/>
    <cellStyle name="Heading 3 26 4" xfId="18533"/>
    <cellStyle name="Heading 3 26 5" xfId="18534"/>
    <cellStyle name="Heading 3 26 6" xfId="18535"/>
    <cellStyle name="Heading 3 26 7" xfId="18536"/>
    <cellStyle name="Heading 3 26 8" xfId="18537"/>
    <cellStyle name="Heading 3 26 9" xfId="18538"/>
    <cellStyle name="Heading 3 27" xfId="18539"/>
    <cellStyle name="Heading 3 27 10" xfId="18540"/>
    <cellStyle name="Heading 3 27 11" xfId="18541"/>
    <cellStyle name="Heading 3 27 2" xfId="18542"/>
    <cellStyle name="Heading 3 27 3" xfId="18543"/>
    <cellStyle name="Heading 3 27 4" xfId="18544"/>
    <cellStyle name="Heading 3 27 5" xfId="18545"/>
    <cellStyle name="Heading 3 27 6" xfId="18546"/>
    <cellStyle name="Heading 3 27 7" xfId="18547"/>
    <cellStyle name="Heading 3 27 8" xfId="18548"/>
    <cellStyle name="Heading 3 27 9" xfId="18549"/>
    <cellStyle name="Heading 3 28" xfId="18550"/>
    <cellStyle name="Heading 3 28 10" xfId="18551"/>
    <cellStyle name="Heading 3 28 11" xfId="18552"/>
    <cellStyle name="Heading 3 28 2" xfId="18553"/>
    <cellStyle name="Heading 3 28 3" xfId="18554"/>
    <cellStyle name="Heading 3 28 4" xfId="18555"/>
    <cellStyle name="Heading 3 28 5" xfId="18556"/>
    <cellStyle name="Heading 3 28 6" xfId="18557"/>
    <cellStyle name="Heading 3 28 7" xfId="18558"/>
    <cellStyle name="Heading 3 28 8" xfId="18559"/>
    <cellStyle name="Heading 3 28 9" xfId="18560"/>
    <cellStyle name="Heading 3 29" xfId="18561"/>
    <cellStyle name="Heading 3 29 10" xfId="18562"/>
    <cellStyle name="Heading 3 29 11" xfId="18563"/>
    <cellStyle name="Heading 3 29 2" xfId="18564"/>
    <cellStyle name="Heading 3 29 3" xfId="18565"/>
    <cellStyle name="Heading 3 29 4" xfId="18566"/>
    <cellStyle name="Heading 3 29 5" xfId="18567"/>
    <cellStyle name="Heading 3 29 6" xfId="18568"/>
    <cellStyle name="Heading 3 29 7" xfId="18569"/>
    <cellStyle name="Heading 3 29 8" xfId="18570"/>
    <cellStyle name="Heading 3 29 9" xfId="18571"/>
    <cellStyle name="Heading 3 3" xfId="125"/>
    <cellStyle name="Heading 3 3 10" xfId="3334"/>
    <cellStyle name="Heading 3 3 11" xfId="3335"/>
    <cellStyle name="Heading 3 3 12" xfId="3333"/>
    <cellStyle name="Heading 3 3 2" xfId="3336"/>
    <cellStyle name="Heading 3 3 3" xfId="3337"/>
    <cellStyle name="Heading 3 3 4" xfId="3338"/>
    <cellStyle name="Heading 3 3 5" xfId="3339"/>
    <cellStyle name="Heading 3 3 6" xfId="3340"/>
    <cellStyle name="Heading 3 3 7" xfId="3341"/>
    <cellStyle name="Heading 3 3 8" xfId="3342"/>
    <cellStyle name="Heading 3 3 9" xfId="3343"/>
    <cellStyle name="Heading 3 30" xfId="18572"/>
    <cellStyle name="Heading 3 30 10" xfId="18573"/>
    <cellStyle name="Heading 3 30 11" xfId="18574"/>
    <cellStyle name="Heading 3 30 2" xfId="18575"/>
    <cellStyle name="Heading 3 30 3" xfId="18576"/>
    <cellStyle name="Heading 3 30 4" xfId="18577"/>
    <cellStyle name="Heading 3 30 5" xfId="18578"/>
    <cellStyle name="Heading 3 30 6" xfId="18579"/>
    <cellStyle name="Heading 3 30 7" xfId="18580"/>
    <cellStyle name="Heading 3 30 8" xfId="18581"/>
    <cellStyle name="Heading 3 30 9" xfId="18582"/>
    <cellStyle name="Heading 3 31" xfId="18583"/>
    <cellStyle name="Heading 3 31 10" xfId="18584"/>
    <cellStyle name="Heading 3 31 11" xfId="18585"/>
    <cellStyle name="Heading 3 31 2" xfId="18586"/>
    <cellStyle name="Heading 3 31 3" xfId="18587"/>
    <cellStyle name="Heading 3 31 4" xfId="18588"/>
    <cellStyle name="Heading 3 31 5" xfId="18589"/>
    <cellStyle name="Heading 3 31 6" xfId="18590"/>
    <cellStyle name="Heading 3 31 7" xfId="18591"/>
    <cellStyle name="Heading 3 31 8" xfId="18592"/>
    <cellStyle name="Heading 3 31 9" xfId="18593"/>
    <cellStyle name="Heading 3 32" xfId="18594"/>
    <cellStyle name="Heading 3 32 10" xfId="18595"/>
    <cellStyle name="Heading 3 32 11" xfId="18596"/>
    <cellStyle name="Heading 3 32 2" xfId="18597"/>
    <cellStyle name="Heading 3 32 3" xfId="18598"/>
    <cellStyle name="Heading 3 32 4" xfId="18599"/>
    <cellStyle name="Heading 3 32 5" xfId="18600"/>
    <cellStyle name="Heading 3 32 6" xfId="18601"/>
    <cellStyle name="Heading 3 32 7" xfId="18602"/>
    <cellStyle name="Heading 3 32 8" xfId="18603"/>
    <cellStyle name="Heading 3 32 9" xfId="18604"/>
    <cellStyle name="Heading 3 33" xfId="18605"/>
    <cellStyle name="Heading 3 33 10" xfId="18606"/>
    <cellStyle name="Heading 3 33 11" xfId="18607"/>
    <cellStyle name="Heading 3 33 2" xfId="18608"/>
    <cellStyle name="Heading 3 33 3" xfId="18609"/>
    <cellStyle name="Heading 3 33 4" xfId="18610"/>
    <cellStyle name="Heading 3 33 5" xfId="18611"/>
    <cellStyle name="Heading 3 33 6" xfId="18612"/>
    <cellStyle name="Heading 3 33 7" xfId="18613"/>
    <cellStyle name="Heading 3 33 8" xfId="18614"/>
    <cellStyle name="Heading 3 33 9" xfId="18615"/>
    <cellStyle name="Heading 3 34" xfId="18616"/>
    <cellStyle name="Heading 3 34 10" xfId="18617"/>
    <cellStyle name="Heading 3 34 11" xfId="18618"/>
    <cellStyle name="Heading 3 34 2" xfId="18619"/>
    <cellStyle name="Heading 3 34 3" xfId="18620"/>
    <cellStyle name="Heading 3 34 4" xfId="18621"/>
    <cellStyle name="Heading 3 34 5" xfId="18622"/>
    <cellStyle name="Heading 3 34 6" xfId="18623"/>
    <cellStyle name="Heading 3 34 7" xfId="18624"/>
    <cellStyle name="Heading 3 34 8" xfId="18625"/>
    <cellStyle name="Heading 3 34 9" xfId="18626"/>
    <cellStyle name="Heading 3 35" xfId="18627"/>
    <cellStyle name="Heading 3 35 10" xfId="18628"/>
    <cellStyle name="Heading 3 35 11" xfId="18629"/>
    <cellStyle name="Heading 3 35 2" xfId="18630"/>
    <cellStyle name="Heading 3 35 3" xfId="18631"/>
    <cellStyle name="Heading 3 35 4" xfId="18632"/>
    <cellStyle name="Heading 3 35 5" xfId="18633"/>
    <cellStyle name="Heading 3 35 6" xfId="18634"/>
    <cellStyle name="Heading 3 35 7" xfId="18635"/>
    <cellStyle name="Heading 3 35 8" xfId="18636"/>
    <cellStyle name="Heading 3 35 9" xfId="18637"/>
    <cellStyle name="Heading 3 36" xfId="18638"/>
    <cellStyle name="Heading 3 36 10" xfId="18639"/>
    <cellStyle name="Heading 3 36 11" xfId="18640"/>
    <cellStyle name="Heading 3 36 2" xfId="18641"/>
    <cellStyle name="Heading 3 36 3" xfId="18642"/>
    <cellStyle name="Heading 3 36 4" xfId="18643"/>
    <cellStyle name="Heading 3 36 5" xfId="18644"/>
    <cellStyle name="Heading 3 36 6" xfId="18645"/>
    <cellStyle name="Heading 3 36 7" xfId="18646"/>
    <cellStyle name="Heading 3 36 8" xfId="18647"/>
    <cellStyle name="Heading 3 36 9" xfId="18648"/>
    <cellStyle name="Heading 3 37" xfId="18649"/>
    <cellStyle name="Heading 3 37 10" xfId="18650"/>
    <cellStyle name="Heading 3 37 11" xfId="18651"/>
    <cellStyle name="Heading 3 37 2" xfId="18652"/>
    <cellStyle name="Heading 3 37 3" xfId="18653"/>
    <cellStyle name="Heading 3 37 4" xfId="18654"/>
    <cellStyle name="Heading 3 37 5" xfId="18655"/>
    <cellStyle name="Heading 3 37 6" xfId="18656"/>
    <cellStyle name="Heading 3 37 7" xfId="18657"/>
    <cellStyle name="Heading 3 37 8" xfId="18658"/>
    <cellStyle name="Heading 3 37 9" xfId="18659"/>
    <cellStyle name="Heading 3 38" xfId="18660"/>
    <cellStyle name="Heading 3 38 10" xfId="18661"/>
    <cellStyle name="Heading 3 38 11" xfId="18662"/>
    <cellStyle name="Heading 3 38 2" xfId="18663"/>
    <cellStyle name="Heading 3 38 3" xfId="18664"/>
    <cellStyle name="Heading 3 38 4" xfId="18665"/>
    <cellStyle name="Heading 3 38 5" xfId="18666"/>
    <cellStyle name="Heading 3 38 6" xfId="18667"/>
    <cellStyle name="Heading 3 38 7" xfId="18668"/>
    <cellStyle name="Heading 3 38 8" xfId="18669"/>
    <cellStyle name="Heading 3 38 9" xfId="18670"/>
    <cellStyle name="Heading 3 39" xfId="18671"/>
    <cellStyle name="Heading 3 39 10" xfId="18672"/>
    <cellStyle name="Heading 3 39 11" xfId="18673"/>
    <cellStyle name="Heading 3 39 2" xfId="18674"/>
    <cellStyle name="Heading 3 39 3" xfId="18675"/>
    <cellStyle name="Heading 3 39 4" xfId="18676"/>
    <cellStyle name="Heading 3 39 5" xfId="18677"/>
    <cellStyle name="Heading 3 39 6" xfId="18678"/>
    <cellStyle name="Heading 3 39 7" xfId="18679"/>
    <cellStyle name="Heading 3 39 8" xfId="18680"/>
    <cellStyle name="Heading 3 39 9" xfId="18681"/>
    <cellStyle name="Heading 3 4" xfId="1253"/>
    <cellStyle name="Heading 3 4 10" xfId="3345"/>
    <cellStyle name="Heading 3 4 11" xfId="3346"/>
    <cellStyle name="Heading 3 4 12" xfId="3344"/>
    <cellStyle name="Heading 3 4 2" xfId="3347"/>
    <cellStyle name="Heading 3 4 3" xfId="3348"/>
    <cellStyle name="Heading 3 4 4" xfId="3349"/>
    <cellStyle name="Heading 3 4 5" xfId="3350"/>
    <cellStyle name="Heading 3 4 6" xfId="3351"/>
    <cellStyle name="Heading 3 4 7" xfId="3352"/>
    <cellStyle name="Heading 3 4 8" xfId="3353"/>
    <cellStyle name="Heading 3 4 9" xfId="3354"/>
    <cellStyle name="Heading 3 40" xfId="18682"/>
    <cellStyle name="Heading 3 40 10" xfId="18683"/>
    <cellStyle name="Heading 3 40 2" xfId="18684"/>
    <cellStyle name="Heading 3 40 3" xfId="18685"/>
    <cellStyle name="Heading 3 40 4" xfId="18686"/>
    <cellStyle name="Heading 3 40 5" xfId="18687"/>
    <cellStyle name="Heading 3 40 6" xfId="18688"/>
    <cellStyle name="Heading 3 40 7" xfId="18689"/>
    <cellStyle name="Heading 3 40 8" xfId="18690"/>
    <cellStyle name="Heading 3 40 9" xfId="18691"/>
    <cellStyle name="Heading 3 41" xfId="18692"/>
    <cellStyle name="Heading 3 42" xfId="18693"/>
    <cellStyle name="Heading 3 43" xfId="18694"/>
    <cellStyle name="Heading 3 44" xfId="18695"/>
    <cellStyle name="Heading 3 45" xfId="18696"/>
    <cellStyle name="Heading 3 46" xfId="18697"/>
    <cellStyle name="Heading 3 47" xfId="18698"/>
    <cellStyle name="Heading 3 48" xfId="18699"/>
    <cellStyle name="Heading 3 49" xfId="18700"/>
    <cellStyle name="Heading 3 5" xfId="3355"/>
    <cellStyle name="Heading 3 5 10" xfId="3356"/>
    <cellStyle name="Heading 3 5 11" xfId="3357"/>
    <cellStyle name="Heading 3 5 2" xfId="3358"/>
    <cellStyle name="Heading 3 5 3" xfId="3359"/>
    <cellStyle name="Heading 3 5 4" xfId="3360"/>
    <cellStyle name="Heading 3 5 5" xfId="3361"/>
    <cellStyle name="Heading 3 5 6" xfId="3362"/>
    <cellStyle name="Heading 3 5 7" xfId="3363"/>
    <cellStyle name="Heading 3 5 8" xfId="3364"/>
    <cellStyle name="Heading 3 5 9" xfId="3365"/>
    <cellStyle name="Heading 3 50" xfId="123"/>
    <cellStyle name="Heading 3 6" xfId="3366"/>
    <cellStyle name="Heading 3 6 10" xfId="18701"/>
    <cellStyle name="Heading 3 6 11" xfId="18702"/>
    <cellStyle name="Heading 3 6 2" xfId="18703"/>
    <cellStyle name="Heading 3 6 3" xfId="18704"/>
    <cellStyle name="Heading 3 6 4" xfId="18705"/>
    <cellStyle name="Heading 3 6 5" xfId="18706"/>
    <cellStyle name="Heading 3 6 6" xfId="18707"/>
    <cellStyle name="Heading 3 6 7" xfId="18708"/>
    <cellStyle name="Heading 3 6 8" xfId="18709"/>
    <cellStyle name="Heading 3 6 9" xfId="18710"/>
    <cellStyle name="Heading 3 7" xfId="3367"/>
    <cellStyle name="Heading 3 7 10" xfId="18711"/>
    <cellStyle name="Heading 3 7 11" xfId="18712"/>
    <cellStyle name="Heading 3 7 2" xfId="18713"/>
    <cellStyle name="Heading 3 7 3" xfId="18714"/>
    <cellStyle name="Heading 3 7 4" xfId="18715"/>
    <cellStyle name="Heading 3 7 5" xfId="18716"/>
    <cellStyle name="Heading 3 7 6" xfId="18717"/>
    <cellStyle name="Heading 3 7 7" xfId="18718"/>
    <cellStyle name="Heading 3 7 8" xfId="18719"/>
    <cellStyle name="Heading 3 7 9" xfId="18720"/>
    <cellStyle name="Heading 3 8" xfId="3368"/>
    <cellStyle name="Heading 3 8 10" xfId="18721"/>
    <cellStyle name="Heading 3 8 11" xfId="18722"/>
    <cellStyle name="Heading 3 8 2" xfId="18723"/>
    <cellStyle name="Heading 3 8 3" xfId="18724"/>
    <cellStyle name="Heading 3 8 4" xfId="18725"/>
    <cellStyle name="Heading 3 8 5" xfId="18726"/>
    <cellStyle name="Heading 3 8 6" xfId="18727"/>
    <cellStyle name="Heading 3 8 7" xfId="18728"/>
    <cellStyle name="Heading 3 8 8" xfId="18729"/>
    <cellStyle name="Heading 3 8 9" xfId="18730"/>
    <cellStyle name="Heading 3 9" xfId="3369"/>
    <cellStyle name="Heading 3 9 10" xfId="18731"/>
    <cellStyle name="Heading 3 9 11" xfId="18732"/>
    <cellStyle name="Heading 3 9 2" xfId="18733"/>
    <cellStyle name="Heading 3 9 3" xfId="18734"/>
    <cellStyle name="Heading 3 9 4" xfId="18735"/>
    <cellStyle name="Heading 3 9 5" xfId="18736"/>
    <cellStyle name="Heading 3 9 6" xfId="18737"/>
    <cellStyle name="Heading 3 9 7" xfId="18738"/>
    <cellStyle name="Heading 3 9 8" xfId="18739"/>
    <cellStyle name="Heading 3 9 9" xfId="18740"/>
    <cellStyle name="Heading 4 10" xfId="3370"/>
    <cellStyle name="Heading 4 10 10" xfId="18741"/>
    <cellStyle name="Heading 4 10 11" xfId="18742"/>
    <cellStyle name="Heading 4 10 2" xfId="18743"/>
    <cellStyle name="Heading 4 10 3" xfId="18744"/>
    <cellStyle name="Heading 4 10 4" xfId="18745"/>
    <cellStyle name="Heading 4 10 5" xfId="18746"/>
    <cellStyle name="Heading 4 10 6" xfId="18747"/>
    <cellStyle name="Heading 4 10 7" xfId="18748"/>
    <cellStyle name="Heading 4 10 8" xfId="18749"/>
    <cellStyle name="Heading 4 10 9" xfId="18750"/>
    <cellStyle name="Heading 4 11" xfId="3371"/>
    <cellStyle name="Heading 4 11 10" xfId="18751"/>
    <cellStyle name="Heading 4 11 11" xfId="18752"/>
    <cellStyle name="Heading 4 11 2" xfId="18753"/>
    <cellStyle name="Heading 4 11 3" xfId="18754"/>
    <cellStyle name="Heading 4 11 4" xfId="18755"/>
    <cellStyle name="Heading 4 11 5" xfId="18756"/>
    <cellStyle name="Heading 4 11 6" xfId="18757"/>
    <cellStyle name="Heading 4 11 7" xfId="18758"/>
    <cellStyle name="Heading 4 11 8" xfId="18759"/>
    <cellStyle name="Heading 4 11 9" xfId="18760"/>
    <cellStyle name="Heading 4 12" xfId="3372"/>
    <cellStyle name="Heading 4 12 10" xfId="18761"/>
    <cellStyle name="Heading 4 12 11" xfId="18762"/>
    <cellStyle name="Heading 4 12 2" xfId="18763"/>
    <cellStyle name="Heading 4 12 3" xfId="18764"/>
    <cellStyle name="Heading 4 12 4" xfId="18765"/>
    <cellStyle name="Heading 4 12 5" xfId="18766"/>
    <cellStyle name="Heading 4 12 6" xfId="18767"/>
    <cellStyle name="Heading 4 12 7" xfId="18768"/>
    <cellStyle name="Heading 4 12 8" xfId="18769"/>
    <cellStyle name="Heading 4 12 9" xfId="18770"/>
    <cellStyle name="Heading 4 13" xfId="3373"/>
    <cellStyle name="Heading 4 13 10" xfId="18771"/>
    <cellStyle name="Heading 4 13 11" xfId="18772"/>
    <cellStyle name="Heading 4 13 2" xfId="18773"/>
    <cellStyle name="Heading 4 13 3" xfId="18774"/>
    <cellStyle name="Heading 4 13 4" xfId="18775"/>
    <cellStyle name="Heading 4 13 5" xfId="18776"/>
    <cellStyle name="Heading 4 13 6" xfId="18777"/>
    <cellStyle name="Heading 4 13 7" xfId="18778"/>
    <cellStyle name="Heading 4 13 8" xfId="18779"/>
    <cellStyle name="Heading 4 13 9" xfId="18780"/>
    <cellStyle name="Heading 4 14" xfId="3374"/>
    <cellStyle name="Heading 4 14 10" xfId="18781"/>
    <cellStyle name="Heading 4 14 11" xfId="18782"/>
    <cellStyle name="Heading 4 14 2" xfId="18783"/>
    <cellStyle name="Heading 4 14 3" xfId="18784"/>
    <cellStyle name="Heading 4 14 4" xfId="18785"/>
    <cellStyle name="Heading 4 14 5" xfId="18786"/>
    <cellStyle name="Heading 4 14 6" xfId="18787"/>
    <cellStyle name="Heading 4 14 7" xfId="18788"/>
    <cellStyle name="Heading 4 14 8" xfId="18789"/>
    <cellStyle name="Heading 4 14 9" xfId="18790"/>
    <cellStyle name="Heading 4 15" xfId="3375"/>
    <cellStyle name="Heading 4 15 10" xfId="18791"/>
    <cellStyle name="Heading 4 15 11" xfId="18792"/>
    <cellStyle name="Heading 4 15 2" xfId="18793"/>
    <cellStyle name="Heading 4 15 3" xfId="18794"/>
    <cellStyle name="Heading 4 15 4" xfId="18795"/>
    <cellStyle name="Heading 4 15 5" xfId="18796"/>
    <cellStyle name="Heading 4 15 6" xfId="18797"/>
    <cellStyle name="Heading 4 15 7" xfId="18798"/>
    <cellStyle name="Heading 4 15 8" xfId="18799"/>
    <cellStyle name="Heading 4 15 9" xfId="18800"/>
    <cellStyle name="Heading 4 16" xfId="18801"/>
    <cellStyle name="Heading 4 16 10" xfId="18802"/>
    <cellStyle name="Heading 4 16 11" xfId="18803"/>
    <cellStyle name="Heading 4 16 2" xfId="18804"/>
    <cellStyle name="Heading 4 16 3" xfId="18805"/>
    <cellStyle name="Heading 4 16 4" xfId="18806"/>
    <cellStyle name="Heading 4 16 5" xfId="18807"/>
    <cellStyle name="Heading 4 16 6" xfId="18808"/>
    <cellStyle name="Heading 4 16 7" xfId="18809"/>
    <cellStyle name="Heading 4 16 8" xfId="18810"/>
    <cellStyle name="Heading 4 16 9" xfId="18811"/>
    <cellStyle name="Heading 4 17" xfId="18812"/>
    <cellStyle name="Heading 4 17 10" xfId="18813"/>
    <cellStyle name="Heading 4 17 11" xfId="18814"/>
    <cellStyle name="Heading 4 17 2" xfId="18815"/>
    <cellStyle name="Heading 4 17 3" xfId="18816"/>
    <cellStyle name="Heading 4 17 4" xfId="18817"/>
    <cellStyle name="Heading 4 17 5" xfId="18818"/>
    <cellStyle name="Heading 4 17 6" xfId="18819"/>
    <cellStyle name="Heading 4 17 7" xfId="18820"/>
    <cellStyle name="Heading 4 17 8" xfId="18821"/>
    <cellStyle name="Heading 4 17 9" xfId="18822"/>
    <cellStyle name="Heading 4 18" xfId="18823"/>
    <cellStyle name="Heading 4 18 10" xfId="18824"/>
    <cellStyle name="Heading 4 18 11" xfId="18825"/>
    <cellStyle name="Heading 4 18 2" xfId="18826"/>
    <cellStyle name="Heading 4 18 3" xfId="18827"/>
    <cellStyle name="Heading 4 18 4" xfId="18828"/>
    <cellStyle name="Heading 4 18 5" xfId="18829"/>
    <cellStyle name="Heading 4 18 6" xfId="18830"/>
    <cellStyle name="Heading 4 18 7" xfId="18831"/>
    <cellStyle name="Heading 4 18 8" xfId="18832"/>
    <cellStyle name="Heading 4 18 9" xfId="18833"/>
    <cellStyle name="Heading 4 19" xfId="18834"/>
    <cellStyle name="Heading 4 19 10" xfId="18835"/>
    <cellStyle name="Heading 4 19 11" xfId="18836"/>
    <cellStyle name="Heading 4 19 2" xfId="18837"/>
    <cellStyle name="Heading 4 19 3" xfId="18838"/>
    <cellStyle name="Heading 4 19 4" xfId="18839"/>
    <cellStyle name="Heading 4 19 5" xfId="18840"/>
    <cellStyle name="Heading 4 19 6" xfId="18841"/>
    <cellStyle name="Heading 4 19 7" xfId="18842"/>
    <cellStyle name="Heading 4 19 8" xfId="18843"/>
    <cellStyle name="Heading 4 19 9" xfId="18844"/>
    <cellStyle name="Heading 4 2" xfId="127"/>
    <cellStyle name="Heading 4 2 10" xfId="3377"/>
    <cellStyle name="Heading 4 2 11" xfId="3378"/>
    <cellStyle name="Heading 4 2 12" xfId="3376"/>
    <cellStyle name="Heading 4 2 2" xfId="1254"/>
    <cellStyle name="Heading 4 2 2 2" xfId="3379"/>
    <cellStyle name="Heading 4 2 3" xfId="3380"/>
    <cellStyle name="Heading 4 2 4" xfId="3381"/>
    <cellStyle name="Heading 4 2 5" xfId="3382"/>
    <cellStyle name="Heading 4 2 6" xfId="3383"/>
    <cellStyle name="Heading 4 2 7" xfId="3384"/>
    <cellStyle name="Heading 4 2 8" xfId="3385"/>
    <cellStyle name="Heading 4 2 9" xfId="3386"/>
    <cellStyle name="Heading 4 20" xfId="18845"/>
    <cellStyle name="Heading 4 20 10" xfId="18846"/>
    <cellStyle name="Heading 4 20 11" xfId="18847"/>
    <cellStyle name="Heading 4 20 2" xfId="18848"/>
    <cellStyle name="Heading 4 20 3" xfId="18849"/>
    <cellStyle name="Heading 4 20 4" xfId="18850"/>
    <cellStyle name="Heading 4 20 5" xfId="18851"/>
    <cellStyle name="Heading 4 20 6" xfId="18852"/>
    <cellStyle name="Heading 4 20 7" xfId="18853"/>
    <cellStyle name="Heading 4 20 8" xfId="18854"/>
    <cellStyle name="Heading 4 20 9" xfId="18855"/>
    <cellStyle name="Heading 4 21" xfId="18856"/>
    <cellStyle name="Heading 4 21 10" xfId="18857"/>
    <cellStyle name="Heading 4 21 11" xfId="18858"/>
    <cellStyle name="Heading 4 21 2" xfId="18859"/>
    <cellStyle name="Heading 4 21 3" xfId="18860"/>
    <cellStyle name="Heading 4 21 4" xfId="18861"/>
    <cellStyle name="Heading 4 21 5" xfId="18862"/>
    <cellStyle name="Heading 4 21 6" xfId="18863"/>
    <cellStyle name="Heading 4 21 7" xfId="18864"/>
    <cellStyle name="Heading 4 21 8" xfId="18865"/>
    <cellStyle name="Heading 4 21 9" xfId="18866"/>
    <cellStyle name="Heading 4 22" xfId="18867"/>
    <cellStyle name="Heading 4 22 10" xfId="18868"/>
    <cellStyle name="Heading 4 22 11" xfId="18869"/>
    <cellStyle name="Heading 4 22 2" xfId="18870"/>
    <cellStyle name="Heading 4 22 3" xfId="18871"/>
    <cellStyle name="Heading 4 22 4" xfId="18872"/>
    <cellStyle name="Heading 4 22 5" xfId="18873"/>
    <cellStyle name="Heading 4 22 6" xfId="18874"/>
    <cellStyle name="Heading 4 22 7" xfId="18875"/>
    <cellStyle name="Heading 4 22 8" xfId="18876"/>
    <cellStyle name="Heading 4 22 9" xfId="18877"/>
    <cellStyle name="Heading 4 23" xfId="18878"/>
    <cellStyle name="Heading 4 23 10" xfId="18879"/>
    <cellStyle name="Heading 4 23 11" xfId="18880"/>
    <cellStyle name="Heading 4 23 2" xfId="18881"/>
    <cellStyle name="Heading 4 23 3" xfId="18882"/>
    <cellStyle name="Heading 4 23 4" xfId="18883"/>
    <cellStyle name="Heading 4 23 5" xfId="18884"/>
    <cellStyle name="Heading 4 23 6" xfId="18885"/>
    <cellStyle name="Heading 4 23 7" xfId="18886"/>
    <cellStyle name="Heading 4 23 8" xfId="18887"/>
    <cellStyle name="Heading 4 23 9" xfId="18888"/>
    <cellStyle name="Heading 4 24" xfId="18889"/>
    <cellStyle name="Heading 4 24 10" xfId="18890"/>
    <cellStyle name="Heading 4 24 11" xfId="18891"/>
    <cellStyle name="Heading 4 24 2" xfId="18892"/>
    <cellStyle name="Heading 4 24 3" xfId="18893"/>
    <cellStyle name="Heading 4 24 4" xfId="18894"/>
    <cellStyle name="Heading 4 24 5" xfId="18895"/>
    <cellStyle name="Heading 4 24 6" xfId="18896"/>
    <cellStyle name="Heading 4 24 7" xfId="18897"/>
    <cellStyle name="Heading 4 24 8" xfId="18898"/>
    <cellStyle name="Heading 4 24 9" xfId="18899"/>
    <cellStyle name="Heading 4 25" xfId="18900"/>
    <cellStyle name="Heading 4 25 10" xfId="18901"/>
    <cellStyle name="Heading 4 25 11" xfId="18902"/>
    <cellStyle name="Heading 4 25 2" xfId="18903"/>
    <cellStyle name="Heading 4 25 3" xfId="18904"/>
    <cellStyle name="Heading 4 25 4" xfId="18905"/>
    <cellStyle name="Heading 4 25 5" xfId="18906"/>
    <cellStyle name="Heading 4 25 6" xfId="18907"/>
    <cellStyle name="Heading 4 25 7" xfId="18908"/>
    <cellStyle name="Heading 4 25 8" xfId="18909"/>
    <cellStyle name="Heading 4 25 9" xfId="18910"/>
    <cellStyle name="Heading 4 26" xfId="18911"/>
    <cellStyle name="Heading 4 26 10" xfId="18912"/>
    <cellStyle name="Heading 4 26 11" xfId="18913"/>
    <cellStyle name="Heading 4 26 2" xfId="18914"/>
    <cellStyle name="Heading 4 26 3" xfId="18915"/>
    <cellStyle name="Heading 4 26 4" xfId="18916"/>
    <cellStyle name="Heading 4 26 5" xfId="18917"/>
    <cellStyle name="Heading 4 26 6" xfId="18918"/>
    <cellStyle name="Heading 4 26 7" xfId="18919"/>
    <cellStyle name="Heading 4 26 8" xfId="18920"/>
    <cellStyle name="Heading 4 26 9" xfId="18921"/>
    <cellStyle name="Heading 4 27" xfId="18922"/>
    <cellStyle name="Heading 4 27 10" xfId="18923"/>
    <cellStyle name="Heading 4 27 11" xfId="18924"/>
    <cellStyle name="Heading 4 27 2" xfId="18925"/>
    <cellStyle name="Heading 4 27 3" xfId="18926"/>
    <cellStyle name="Heading 4 27 4" xfId="18927"/>
    <cellStyle name="Heading 4 27 5" xfId="18928"/>
    <cellStyle name="Heading 4 27 6" xfId="18929"/>
    <cellStyle name="Heading 4 27 7" xfId="18930"/>
    <cellStyle name="Heading 4 27 8" xfId="18931"/>
    <cellStyle name="Heading 4 27 9" xfId="18932"/>
    <cellStyle name="Heading 4 28" xfId="18933"/>
    <cellStyle name="Heading 4 28 10" xfId="18934"/>
    <cellStyle name="Heading 4 28 11" xfId="18935"/>
    <cellStyle name="Heading 4 28 2" xfId="18936"/>
    <cellStyle name="Heading 4 28 3" xfId="18937"/>
    <cellStyle name="Heading 4 28 4" xfId="18938"/>
    <cellStyle name="Heading 4 28 5" xfId="18939"/>
    <cellStyle name="Heading 4 28 6" xfId="18940"/>
    <cellStyle name="Heading 4 28 7" xfId="18941"/>
    <cellStyle name="Heading 4 28 8" xfId="18942"/>
    <cellStyle name="Heading 4 28 9" xfId="18943"/>
    <cellStyle name="Heading 4 29" xfId="18944"/>
    <cellStyle name="Heading 4 29 10" xfId="18945"/>
    <cellStyle name="Heading 4 29 11" xfId="18946"/>
    <cellStyle name="Heading 4 29 2" xfId="18947"/>
    <cellStyle name="Heading 4 29 3" xfId="18948"/>
    <cellStyle name="Heading 4 29 4" xfId="18949"/>
    <cellStyle name="Heading 4 29 5" xfId="18950"/>
    <cellStyle name="Heading 4 29 6" xfId="18951"/>
    <cellStyle name="Heading 4 29 7" xfId="18952"/>
    <cellStyle name="Heading 4 29 8" xfId="18953"/>
    <cellStyle name="Heading 4 29 9" xfId="18954"/>
    <cellStyle name="Heading 4 3" xfId="128"/>
    <cellStyle name="Heading 4 3 10" xfId="3388"/>
    <cellStyle name="Heading 4 3 11" xfId="3389"/>
    <cellStyle name="Heading 4 3 12" xfId="3387"/>
    <cellStyle name="Heading 4 3 2" xfId="3390"/>
    <cellStyle name="Heading 4 3 3" xfId="3391"/>
    <cellStyle name="Heading 4 3 4" xfId="3392"/>
    <cellStyle name="Heading 4 3 5" xfId="3393"/>
    <cellStyle name="Heading 4 3 6" xfId="3394"/>
    <cellStyle name="Heading 4 3 7" xfId="3395"/>
    <cellStyle name="Heading 4 3 8" xfId="3396"/>
    <cellStyle name="Heading 4 3 9" xfId="3397"/>
    <cellStyle name="Heading 4 30" xfId="18955"/>
    <cellStyle name="Heading 4 30 10" xfId="18956"/>
    <cellStyle name="Heading 4 30 11" xfId="18957"/>
    <cellStyle name="Heading 4 30 2" xfId="18958"/>
    <cellStyle name="Heading 4 30 3" xfId="18959"/>
    <cellStyle name="Heading 4 30 4" xfId="18960"/>
    <cellStyle name="Heading 4 30 5" xfId="18961"/>
    <cellStyle name="Heading 4 30 6" xfId="18962"/>
    <cellStyle name="Heading 4 30 7" xfId="18963"/>
    <cellStyle name="Heading 4 30 8" xfId="18964"/>
    <cellStyle name="Heading 4 30 9" xfId="18965"/>
    <cellStyle name="Heading 4 31" xfId="18966"/>
    <cellStyle name="Heading 4 31 10" xfId="18967"/>
    <cellStyle name="Heading 4 31 11" xfId="18968"/>
    <cellStyle name="Heading 4 31 2" xfId="18969"/>
    <cellStyle name="Heading 4 31 3" xfId="18970"/>
    <cellStyle name="Heading 4 31 4" xfId="18971"/>
    <cellStyle name="Heading 4 31 5" xfId="18972"/>
    <cellStyle name="Heading 4 31 6" xfId="18973"/>
    <cellStyle name="Heading 4 31 7" xfId="18974"/>
    <cellStyle name="Heading 4 31 8" xfId="18975"/>
    <cellStyle name="Heading 4 31 9" xfId="18976"/>
    <cellStyle name="Heading 4 32" xfId="18977"/>
    <cellStyle name="Heading 4 32 10" xfId="18978"/>
    <cellStyle name="Heading 4 32 11" xfId="18979"/>
    <cellStyle name="Heading 4 32 2" xfId="18980"/>
    <cellStyle name="Heading 4 32 3" xfId="18981"/>
    <cellStyle name="Heading 4 32 4" xfId="18982"/>
    <cellStyle name="Heading 4 32 5" xfId="18983"/>
    <cellStyle name="Heading 4 32 6" xfId="18984"/>
    <cellStyle name="Heading 4 32 7" xfId="18985"/>
    <cellStyle name="Heading 4 32 8" xfId="18986"/>
    <cellStyle name="Heading 4 32 9" xfId="18987"/>
    <cellStyle name="Heading 4 33" xfId="18988"/>
    <cellStyle name="Heading 4 33 10" xfId="18989"/>
    <cellStyle name="Heading 4 33 11" xfId="18990"/>
    <cellStyle name="Heading 4 33 2" xfId="18991"/>
    <cellStyle name="Heading 4 33 3" xfId="18992"/>
    <cellStyle name="Heading 4 33 4" xfId="18993"/>
    <cellStyle name="Heading 4 33 5" xfId="18994"/>
    <cellStyle name="Heading 4 33 6" xfId="18995"/>
    <cellStyle name="Heading 4 33 7" xfId="18996"/>
    <cellStyle name="Heading 4 33 8" xfId="18997"/>
    <cellStyle name="Heading 4 33 9" xfId="18998"/>
    <cellStyle name="Heading 4 34" xfId="18999"/>
    <cellStyle name="Heading 4 34 10" xfId="19000"/>
    <cellStyle name="Heading 4 34 11" xfId="19001"/>
    <cellStyle name="Heading 4 34 2" xfId="19002"/>
    <cellStyle name="Heading 4 34 3" xfId="19003"/>
    <cellStyle name="Heading 4 34 4" xfId="19004"/>
    <cellStyle name="Heading 4 34 5" xfId="19005"/>
    <cellStyle name="Heading 4 34 6" xfId="19006"/>
    <cellStyle name="Heading 4 34 7" xfId="19007"/>
    <cellStyle name="Heading 4 34 8" xfId="19008"/>
    <cellStyle name="Heading 4 34 9" xfId="19009"/>
    <cellStyle name="Heading 4 35" xfId="19010"/>
    <cellStyle name="Heading 4 35 10" xfId="19011"/>
    <cellStyle name="Heading 4 35 11" xfId="19012"/>
    <cellStyle name="Heading 4 35 2" xfId="19013"/>
    <cellStyle name="Heading 4 35 3" xfId="19014"/>
    <cellStyle name="Heading 4 35 4" xfId="19015"/>
    <cellStyle name="Heading 4 35 5" xfId="19016"/>
    <cellStyle name="Heading 4 35 6" xfId="19017"/>
    <cellStyle name="Heading 4 35 7" xfId="19018"/>
    <cellStyle name="Heading 4 35 8" xfId="19019"/>
    <cellStyle name="Heading 4 35 9" xfId="19020"/>
    <cellStyle name="Heading 4 36" xfId="19021"/>
    <cellStyle name="Heading 4 36 10" xfId="19022"/>
    <cellStyle name="Heading 4 36 11" xfId="19023"/>
    <cellStyle name="Heading 4 36 2" xfId="19024"/>
    <cellStyle name="Heading 4 36 3" xfId="19025"/>
    <cellStyle name="Heading 4 36 4" xfId="19026"/>
    <cellStyle name="Heading 4 36 5" xfId="19027"/>
    <cellStyle name="Heading 4 36 6" xfId="19028"/>
    <cellStyle name="Heading 4 36 7" xfId="19029"/>
    <cellStyle name="Heading 4 36 8" xfId="19030"/>
    <cellStyle name="Heading 4 36 9" xfId="19031"/>
    <cellStyle name="Heading 4 37" xfId="19032"/>
    <cellStyle name="Heading 4 37 10" xfId="19033"/>
    <cellStyle name="Heading 4 37 11" xfId="19034"/>
    <cellStyle name="Heading 4 37 2" xfId="19035"/>
    <cellStyle name="Heading 4 37 3" xfId="19036"/>
    <cellStyle name="Heading 4 37 4" xfId="19037"/>
    <cellStyle name="Heading 4 37 5" xfId="19038"/>
    <cellStyle name="Heading 4 37 6" xfId="19039"/>
    <cellStyle name="Heading 4 37 7" xfId="19040"/>
    <cellStyle name="Heading 4 37 8" xfId="19041"/>
    <cellStyle name="Heading 4 37 9" xfId="19042"/>
    <cellStyle name="Heading 4 38" xfId="19043"/>
    <cellStyle name="Heading 4 38 10" xfId="19044"/>
    <cellStyle name="Heading 4 38 11" xfId="19045"/>
    <cellStyle name="Heading 4 38 2" xfId="19046"/>
    <cellStyle name="Heading 4 38 3" xfId="19047"/>
    <cellStyle name="Heading 4 38 4" xfId="19048"/>
    <cellStyle name="Heading 4 38 5" xfId="19049"/>
    <cellStyle name="Heading 4 38 6" xfId="19050"/>
    <cellStyle name="Heading 4 38 7" xfId="19051"/>
    <cellStyle name="Heading 4 38 8" xfId="19052"/>
    <cellStyle name="Heading 4 38 9" xfId="19053"/>
    <cellStyle name="Heading 4 39" xfId="19054"/>
    <cellStyle name="Heading 4 39 10" xfId="19055"/>
    <cellStyle name="Heading 4 39 11" xfId="19056"/>
    <cellStyle name="Heading 4 39 2" xfId="19057"/>
    <cellStyle name="Heading 4 39 3" xfId="19058"/>
    <cellStyle name="Heading 4 39 4" xfId="19059"/>
    <cellStyle name="Heading 4 39 5" xfId="19060"/>
    <cellStyle name="Heading 4 39 6" xfId="19061"/>
    <cellStyle name="Heading 4 39 7" xfId="19062"/>
    <cellStyle name="Heading 4 39 8" xfId="19063"/>
    <cellStyle name="Heading 4 39 9" xfId="19064"/>
    <cellStyle name="Heading 4 4" xfId="1256"/>
    <cellStyle name="Heading 4 4 10" xfId="3399"/>
    <cellStyle name="Heading 4 4 11" xfId="3400"/>
    <cellStyle name="Heading 4 4 12" xfId="3398"/>
    <cellStyle name="Heading 4 4 2" xfId="3401"/>
    <cellStyle name="Heading 4 4 3" xfId="3402"/>
    <cellStyle name="Heading 4 4 4" xfId="3403"/>
    <cellStyle name="Heading 4 4 5" xfId="3404"/>
    <cellStyle name="Heading 4 4 6" xfId="3405"/>
    <cellStyle name="Heading 4 4 7" xfId="3406"/>
    <cellStyle name="Heading 4 4 8" xfId="3407"/>
    <cellStyle name="Heading 4 4 9" xfId="3408"/>
    <cellStyle name="Heading 4 40" xfId="19065"/>
    <cellStyle name="Heading 4 40 10" xfId="19066"/>
    <cellStyle name="Heading 4 40 2" xfId="19067"/>
    <cellStyle name="Heading 4 40 3" xfId="19068"/>
    <cellStyle name="Heading 4 40 4" xfId="19069"/>
    <cellStyle name="Heading 4 40 5" xfId="19070"/>
    <cellStyle name="Heading 4 40 6" xfId="19071"/>
    <cellStyle name="Heading 4 40 7" xfId="19072"/>
    <cellStyle name="Heading 4 40 8" xfId="19073"/>
    <cellStyle name="Heading 4 40 9" xfId="19074"/>
    <cellStyle name="Heading 4 41" xfId="19075"/>
    <cellStyle name="Heading 4 42" xfId="19076"/>
    <cellStyle name="Heading 4 43" xfId="19077"/>
    <cellStyle name="Heading 4 44" xfId="19078"/>
    <cellStyle name="Heading 4 45" xfId="19079"/>
    <cellStyle name="Heading 4 46" xfId="19080"/>
    <cellStyle name="Heading 4 47" xfId="19081"/>
    <cellStyle name="Heading 4 48" xfId="19082"/>
    <cellStyle name="Heading 4 49" xfId="19083"/>
    <cellStyle name="Heading 4 5" xfId="3409"/>
    <cellStyle name="Heading 4 5 10" xfId="3410"/>
    <cellStyle name="Heading 4 5 11" xfId="3411"/>
    <cellStyle name="Heading 4 5 2" xfId="3412"/>
    <cellStyle name="Heading 4 5 3" xfId="3413"/>
    <cellStyle name="Heading 4 5 4" xfId="3414"/>
    <cellStyle name="Heading 4 5 5" xfId="3415"/>
    <cellStyle name="Heading 4 5 6" xfId="3416"/>
    <cellStyle name="Heading 4 5 7" xfId="3417"/>
    <cellStyle name="Heading 4 5 8" xfId="3418"/>
    <cellStyle name="Heading 4 5 9" xfId="3419"/>
    <cellStyle name="Heading 4 50" xfId="126"/>
    <cellStyle name="Heading 4 6" xfId="3420"/>
    <cellStyle name="Heading 4 6 10" xfId="19084"/>
    <cellStyle name="Heading 4 6 11" xfId="19085"/>
    <cellStyle name="Heading 4 6 2" xfId="19086"/>
    <cellStyle name="Heading 4 6 3" xfId="19087"/>
    <cellStyle name="Heading 4 6 4" xfId="19088"/>
    <cellStyle name="Heading 4 6 5" xfId="19089"/>
    <cellStyle name="Heading 4 6 6" xfId="19090"/>
    <cellStyle name="Heading 4 6 7" xfId="19091"/>
    <cellStyle name="Heading 4 6 8" xfId="19092"/>
    <cellStyle name="Heading 4 6 9" xfId="19093"/>
    <cellStyle name="Heading 4 7" xfId="3421"/>
    <cellStyle name="Heading 4 7 10" xfId="19094"/>
    <cellStyle name="Heading 4 7 11" xfId="19095"/>
    <cellStyle name="Heading 4 7 2" xfId="19096"/>
    <cellStyle name="Heading 4 7 3" xfId="19097"/>
    <cellStyle name="Heading 4 7 4" xfId="19098"/>
    <cellStyle name="Heading 4 7 5" xfId="19099"/>
    <cellStyle name="Heading 4 7 6" xfId="19100"/>
    <cellStyle name="Heading 4 7 7" xfId="19101"/>
    <cellStyle name="Heading 4 7 8" xfId="19102"/>
    <cellStyle name="Heading 4 7 9" xfId="19103"/>
    <cellStyle name="Heading 4 8" xfId="3422"/>
    <cellStyle name="Heading 4 8 10" xfId="19104"/>
    <cellStyle name="Heading 4 8 11" xfId="19105"/>
    <cellStyle name="Heading 4 8 2" xfId="19106"/>
    <cellStyle name="Heading 4 8 3" xfId="19107"/>
    <cellStyle name="Heading 4 8 4" xfId="19108"/>
    <cellStyle name="Heading 4 8 5" xfId="19109"/>
    <cellStyle name="Heading 4 8 6" xfId="19110"/>
    <cellStyle name="Heading 4 8 7" xfId="19111"/>
    <cellStyle name="Heading 4 8 8" xfId="19112"/>
    <cellStyle name="Heading 4 8 9" xfId="19113"/>
    <cellStyle name="Heading 4 9" xfId="3423"/>
    <cellStyle name="Heading 4 9 10" xfId="19114"/>
    <cellStyle name="Heading 4 9 11" xfId="19115"/>
    <cellStyle name="Heading 4 9 2" xfId="19116"/>
    <cellStyle name="Heading 4 9 3" xfId="19117"/>
    <cellStyle name="Heading 4 9 4" xfId="19118"/>
    <cellStyle name="Heading 4 9 5" xfId="19119"/>
    <cellStyle name="Heading 4 9 6" xfId="19120"/>
    <cellStyle name="Heading 4 9 7" xfId="19121"/>
    <cellStyle name="Heading 4 9 8" xfId="19122"/>
    <cellStyle name="Heading 4 9 9" xfId="19123"/>
    <cellStyle name="Hyperlink 10" xfId="326"/>
    <cellStyle name="Hyperlink 11" xfId="327"/>
    <cellStyle name="Hyperlink 12" xfId="328"/>
    <cellStyle name="Hyperlink 13" xfId="329"/>
    <cellStyle name="Hyperlink 14" xfId="330"/>
    <cellStyle name="Hyperlink 15" xfId="331"/>
    <cellStyle name="Hyperlink 15 2" xfId="1262"/>
    <cellStyle name="Hyperlink 16" xfId="1263"/>
    <cellStyle name="Hyperlink 17" xfId="1264"/>
    <cellStyle name="Hyperlink 2" xfId="332"/>
    <cellStyle name="Hyperlink 2 2" xfId="3424"/>
    <cellStyle name="Hyperlink 2 2 2" xfId="19124"/>
    <cellStyle name="Hyperlink 2 3" xfId="19125"/>
    <cellStyle name="Hyperlink 2 4" xfId="5609"/>
    <cellStyle name="Hyperlink 3" xfId="333"/>
    <cellStyle name="Hyperlink 3 2" xfId="6597"/>
    <cellStyle name="Hyperlink 4" xfId="334"/>
    <cellStyle name="Hyperlink 4 2" xfId="19126"/>
    <cellStyle name="Hyperlink 4 3" xfId="29585"/>
    <cellStyle name="Hyperlink 5" xfId="335"/>
    <cellStyle name="Hyperlink 5 2" xfId="19127"/>
    <cellStyle name="Hyperlink 6" xfId="336"/>
    <cellStyle name="Hyperlink 7" xfId="337"/>
    <cellStyle name="Hyperlink 8" xfId="338"/>
    <cellStyle name="Hyperlink 9" xfId="339"/>
    <cellStyle name="Input [yellow]" xfId="340"/>
    <cellStyle name="Input 10" xfId="1274"/>
    <cellStyle name="Input 10 10" xfId="19128"/>
    <cellStyle name="Input 10 11" xfId="19129"/>
    <cellStyle name="Input 10 2" xfId="3425"/>
    <cellStyle name="Input 10 3" xfId="19130"/>
    <cellStyle name="Input 10 4" xfId="19131"/>
    <cellStyle name="Input 10 5" xfId="19132"/>
    <cellStyle name="Input 10 6" xfId="19133"/>
    <cellStyle name="Input 10 7" xfId="19134"/>
    <cellStyle name="Input 10 8" xfId="19135"/>
    <cellStyle name="Input 10 9" xfId="19136"/>
    <cellStyle name="Input 100" xfId="1275"/>
    <cellStyle name="Input 101" xfId="1276"/>
    <cellStyle name="Input 102" xfId="1277"/>
    <cellStyle name="Input 103" xfId="1278"/>
    <cellStyle name="Input 104" xfId="1279"/>
    <cellStyle name="Input 105" xfId="1280"/>
    <cellStyle name="Input 106" xfId="1281"/>
    <cellStyle name="Input 107" xfId="1282"/>
    <cellStyle name="Input 108" xfId="129"/>
    <cellStyle name="Input 11" xfId="1283"/>
    <cellStyle name="Input 11 10" xfId="19137"/>
    <cellStyle name="Input 11 11" xfId="19138"/>
    <cellStyle name="Input 11 2" xfId="3426"/>
    <cellStyle name="Input 11 3" xfId="19139"/>
    <cellStyle name="Input 11 4" xfId="19140"/>
    <cellStyle name="Input 11 5" xfId="19141"/>
    <cellStyle name="Input 11 6" xfId="19142"/>
    <cellStyle name="Input 11 7" xfId="19143"/>
    <cellStyle name="Input 11 8" xfId="19144"/>
    <cellStyle name="Input 11 9" xfId="19145"/>
    <cellStyle name="Input 12" xfId="1284"/>
    <cellStyle name="Input 12 10" xfId="19146"/>
    <cellStyle name="Input 12 11" xfId="19147"/>
    <cellStyle name="Input 12 2" xfId="3427"/>
    <cellStyle name="Input 12 3" xfId="19148"/>
    <cellStyle name="Input 12 4" xfId="19149"/>
    <cellStyle name="Input 12 5" xfId="19150"/>
    <cellStyle name="Input 12 6" xfId="19151"/>
    <cellStyle name="Input 12 7" xfId="19152"/>
    <cellStyle name="Input 12 8" xfId="19153"/>
    <cellStyle name="Input 12 9" xfId="19154"/>
    <cellStyle name="Input 13" xfId="1285"/>
    <cellStyle name="Input 13 10" xfId="19155"/>
    <cellStyle name="Input 13 11" xfId="19156"/>
    <cellStyle name="Input 13 2" xfId="3428"/>
    <cellStyle name="Input 13 3" xfId="19157"/>
    <cellStyle name="Input 13 4" xfId="19158"/>
    <cellStyle name="Input 13 5" xfId="19159"/>
    <cellStyle name="Input 13 6" xfId="19160"/>
    <cellStyle name="Input 13 7" xfId="19161"/>
    <cellStyle name="Input 13 8" xfId="19162"/>
    <cellStyle name="Input 13 9" xfId="19163"/>
    <cellStyle name="Input 14" xfId="1286"/>
    <cellStyle name="Input 14 10" xfId="19164"/>
    <cellStyle name="Input 14 11" xfId="19165"/>
    <cellStyle name="Input 14 2" xfId="3429"/>
    <cellStyle name="Input 14 3" xfId="19166"/>
    <cellStyle name="Input 14 4" xfId="19167"/>
    <cellStyle name="Input 14 5" xfId="19168"/>
    <cellStyle name="Input 14 6" xfId="19169"/>
    <cellStyle name="Input 14 7" xfId="19170"/>
    <cellStyle name="Input 14 8" xfId="19171"/>
    <cellStyle name="Input 14 9" xfId="19172"/>
    <cellStyle name="Input 15" xfId="1287"/>
    <cellStyle name="Input 15 10" xfId="19173"/>
    <cellStyle name="Input 15 11" xfId="19174"/>
    <cellStyle name="Input 15 2" xfId="3430"/>
    <cellStyle name="Input 15 3" xfId="19175"/>
    <cellStyle name="Input 15 4" xfId="19176"/>
    <cellStyle name="Input 15 5" xfId="19177"/>
    <cellStyle name="Input 15 6" xfId="19178"/>
    <cellStyle name="Input 15 7" xfId="19179"/>
    <cellStyle name="Input 15 8" xfId="19180"/>
    <cellStyle name="Input 15 9" xfId="19181"/>
    <cellStyle name="Input 16" xfId="1288"/>
    <cellStyle name="Input 16 10" xfId="19183"/>
    <cellStyle name="Input 16 11" xfId="19184"/>
    <cellStyle name="Input 16 12" xfId="19182"/>
    <cellStyle name="Input 16 2" xfId="19185"/>
    <cellStyle name="Input 16 3" xfId="19186"/>
    <cellStyle name="Input 16 4" xfId="19187"/>
    <cellStyle name="Input 16 5" xfId="19188"/>
    <cellStyle name="Input 16 6" xfId="19189"/>
    <cellStyle name="Input 16 7" xfId="19190"/>
    <cellStyle name="Input 16 8" xfId="19191"/>
    <cellStyle name="Input 16 9" xfId="19192"/>
    <cellStyle name="Input 17" xfId="1289"/>
    <cellStyle name="Input 17 10" xfId="19194"/>
    <cellStyle name="Input 17 11" xfId="19195"/>
    <cellStyle name="Input 17 12" xfId="19193"/>
    <cellStyle name="Input 17 2" xfId="19196"/>
    <cellStyle name="Input 17 3" xfId="19197"/>
    <cellStyle name="Input 17 4" xfId="19198"/>
    <cellStyle name="Input 17 5" xfId="19199"/>
    <cellStyle name="Input 17 6" xfId="19200"/>
    <cellStyle name="Input 17 7" xfId="19201"/>
    <cellStyle name="Input 17 8" xfId="19202"/>
    <cellStyle name="Input 17 9" xfId="19203"/>
    <cellStyle name="Input 18" xfId="1290"/>
    <cellStyle name="Input 18 10" xfId="19205"/>
    <cellStyle name="Input 18 11" xfId="19206"/>
    <cellStyle name="Input 18 12" xfId="19204"/>
    <cellStyle name="Input 18 2" xfId="19207"/>
    <cellStyle name="Input 18 3" xfId="19208"/>
    <cellStyle name="Input 18 4" xfId="19209"/>
    <cellStyle name="Input 18 5" xfId="19210"/>
    <cellStyle name="Input 18 6" xfId="19211"/>
    <cellStyle name="Input 18 7" xfId="19212"/>
    <cellStyle name="Input 18 8" xfId="19213"/>
    <cellStyle name="Input 18 9" xfId="19214"/>
    <cellStyle name="Input 19" xfId="1291"/>
    <cellStyle name="Input 19 10" xfId="19216"/>
    <cellStyle name="Input 19 11" xfId="19217"/>
    <cellStyle name="Input 19 12" xfId="19215"/>
    <cellStyle name="Input 19 2" xfId="19218"/>
    <cellStyle name="Input 19 3" xfId="19219"/>
    <cellStyle name="Input 19 4" xfId="19220"/>
    <cellStyle name="Input 19 5" xfId="19221"/>
    <cellStyle name="Input 19 6" xfId="19222"/>
    <cellStyle name="Input 19 7" xfId="19223"/>
    <cellStyle name="Input 19 8" xfId="19224"/>
    <cellStyle name="Input 19 9" xfId="19225"/>
    <cellStyle name="Input 2" xfId="130"/>
    <cellStyle name="Input 2 10" xfId="3432"/>
    <cellStyle name="Input 2 11" xfId="3433"/>
    <cellStyle name="Input 2 12" xfId="3431"/>
    <cellStyle name="Input 2 2" xfId="1292"/>
    <cellStyle name="Input 2 2 2" xfId="3434"/>
    <cellStyle name="Input 2 3" xfId="3435"/>
    <cellStyle name="Input 2 4" xfId="3436"/>
    <cellStyle name="Input 2 5" xfId="3437"/>
    <cellStyle name="Input 2 6" xfId="3438"/>
    <cellStyle name="Input 2 7" xfId="3439"/>
    <cellStyle name="Input 2 8" xfId="3440"/>
    <cellStyle name="Input 2 9" xfId="3441"/>
    <cellStyle name="Input 20" xfId="1293"/>
    <cellStyle name="Input 20 10" xfId="19227"/>
    <cellStyle name="Input 20 11" xfId="19228"/>
    <cellStyle name="Input 20 12" xfId="19226"/>
    <cellStyle name="Input 20 2" xfId="19229"/>
    <cellStyle name="Input 20 3" xfId="19230"/>
    <cellStyle name="Input 20 4" xfId="19231"/>
    <cellStyle name="Input 20 5" xfId="19232"/>
    <cellStyle name="Input 20 6" xfId="19233"/>
    <cellStyle name="Input 20 7" xfId="19234"/>
    <cellStyle name="Input 20 8" xfId="19235"/>
    <cellStyle name="Input 20 9" xfId="19236"/>
    <cellStyle name="Input 21" xfId="1294"/>
    <cellStyle name="Input 21 10" xfId="19238"/>
    <cellStyle name="Input 21 11" xfId="19239"/>
    <cellStyle name="Input 21 12" xfId="19237"/>
    <cellStyle name="Input 21 2" xfId="19240"/>
    <cellStyle name="Input 21 3" xfId="19241"/>
    <cellStyle name="Input 21 4" xfId="19242"/>
    <cellStyle name="Input 21 5" xfId="19243"/>
    <cellStyle name="Input 21 6" xfId="19244"/>
    <cellStyle name="Input 21 7" xfId="19245"/>
    <cellStyle name="Input 21 8" xfId="19246"/>
    <cellStyle name="Input 21 9" xfId="19247"/>
    <cellStyle name="Input 22" xfId="1295"/>
    <cellStyle name="Input 22 10" xfId="19249"/>
    <cellStyle name="Input 22 11" xfId="19250"/>
    <cellStyle name="Input 22 12" xfId="19248"/>
    <cellStyle name="Input 22 2" xfId="19251"/>
    <cellStyle name="Input 22 3" xfId="19252"/>
    <cellStyle name="Input 22 4" xfId="19253"/>
    <cellStyle name="Input 22 5" xfId="19254"/>
    <cellStyle name="Input 22 6" xfId="19255"/>
    <cellStyle name="Input 22 7" xfId="19256"/>
    <cellStyle name="Input 22 8" xfId="19257"/>
    <cellStyle name="Input 22 9" xfId="19258"/>
    <cellStyle name="Input 23" xfId="1296"/>
    <cellStyle name="Input 23 10" xfId="19260"/>
    <cellStyle name="Input 23 11" xfId="19261"/>
    <cellStyle name="Input 23 12" xfId="19259"/>
    <cellStyle name="Input 23 2" xfId="19262"/>
    <cellStyle name="Input 23 3" xfId="19263"/>
    <cellStyle name="Input 23 4" xfId="19264"/>
    <cellStyle name="Input 23 5" xfId="19265"/>
    <cellStyle name="Input 23 6" xfId="19266"/>
    <cellStyle name="Input 23 7" xfId="19267"/>
    <cellStyle name="Input 23 8" xfId="19268"/>
    <cellStyle name="Input 23 9" xfId="19269"/>
    <cellStyle name="Input 24" xfId="1297"/>
    <cellStyle name="Input 24 10" xfId="19271"/>
    <cellStyle name="Input 24 11" xfId="19272"/>
    <cellStyle name="Input 24 12" xfId="19270"/>
    <cellStyle name="Input 24 2" xfId="19273"/>
    <cellStyle name="Input 24 3" xfId="19274"/>
    <cellStyle name="Input 24 4" xfId="19275"/>
    <cellStyle name="Input 24 5" xfId="19276"/>
    <cellStyle name="Input 24 6" xfId="19277"/>
    <cellStyle name="Input 24 7" xfId="19278"/>
    <cellStyle name="Input 24 8" xfId="19279"/>
    <cellStyle name="Input 24 9" xfId="19280"/>
    <cellStyle name="Input 25" xfId="1298"/>
    <cellStyle name="Input 25 10" xfId="19282"/>
    <cellStyle name="Input 25 11" xfId="19283"/>
    <cellStyle name="Input 25 12" xfId="19281"/>
    <cellStyle name="Input 25 2" xfId="19284"/>
    <cellStyle name="Input 25 3" xfId="19285"/>
    <cellStyle name="Input 25 4" xfId="19286"/>
    <cellStyle name="Input 25 5" xfId="19287"/>
    <cellStyle name="Input 25 6" xfId="19288"/>
    <cellStyle name="Input 25 7" xfId="19289"/>
    <cellStyle name="Input 25 8" xfId="19290"/>
    <cellStyle name="Input 25 9" xfId="19291"/>
    <cellStyle name="Input 26" xfId="1299"/>
    <cellStyle name="Input 26 10" xfId="19293"/>
    <cellStyle name="Input 26 11" xfId="19294"/>
    <cellStyle name="Input 26 12" xfId="19292"/>
    <cellStyle name="Input 26 2" xfId="19295"/>
    <cellStyle name="Input 26 3" xfId="19296"/>
    <cellStyle name="Input 26 4" xfId="19297"/>
    <cellStyle name="Input 26 5" xfId="19298"/>
    <cellStyle name="Input 26 6" xfId="19299"/>
    <cellStyle name="Input 26 7" xfId="19300"/>
    <cellStyle name="Input 26 8" xfId="19301"/>
    <cellStyle name="Input 26 9" xfId="19302"/>
    <cellStyle name="Input 27" xfId="1300"/>
    <cellStyle name="Input 27 10" xfId="19304"/>
    <cellStyle name="Input 27 11" xfId="19305"/>
    <cellStyle name="Input 27 12" xfId="19303"/>
    <cellStyle name="Input 27 2" xfId="19306"/>
    <cellStyle name="Input 27 3" xfId="19307"/>
    <cellStyle name="Input 27 4" xfId="19308"/>
    <cellStyle name="Input 27 5" xfId="19309"/>
    <cellStyle name="Input 27 6" xfId="19310"/>
    <cellStyle name="Input 27 7" xfId="19311"/>
    <cellStyle name="Input 27 8" xfId="19312"/>
    <cellStyle name="Input 27 9" xfId="19313"/>
    <cellStyle name="Input 28" xfId="1301"/>
    <cellStyle name="Input 28 10" xfId="19315"/>
    <cellStyle name="Input 28 11" xfId="19316"/>
    <cellStyle name="Input 28 12" xfId="19314"/>
    <cellStyle name="Input 28 2" xfId="19317"/>
    <cellStyle name="Input 28 3" xfId="19318"/>
    <cellStyle name="Input 28 4" xfId="19319"/>
    <cellStyle name="Input 28 5" xfId="19320"/>
    <cellStyle name="Input 28 6" xfId="19321"/>
    <cellStyle name="Input 28 7" xfId="19322"/>
    <cellStyle name="Input 28 8" xfId="19323"/>
    <cellStyle name="Input 28 9" xfId="19324"/>
    <cellStyle name="Input 29" xfId="1302"/>
    <cellStyle name="Input 29 10" xfId="19326"/>
    <cellStyle name="Input 29 11" xfId="19327"/>
    <cellStyle name="Input 29 12" xfId="19325"/>
    <cellStyle name="Input 29 2" xfId="19328"/>
    <cellStyle name="Input 29 3" xfId="19329"/>
    <cellStyle name="Input 29 4" xfId="19330"/>
    <cellStyle name="Input 29 5" xfId="19331"/>
    <cellStyle name="Input 29 6" xfId="19332"/>
    <cellStyle name="Input 29 7" xfId="19333"/>
    <cellStyle name="Input 29 8" xfId="19334"/>
    <cellStyle name="Input 29 9" xfId="19335"/>
    <cellStyle name="Input 3" xfId="131"/>
    <cellStyle name="Input 3 10" xfId="3443"/>
    <cellStyle name="Input 3 11" xfId="3444"/>
    <cellStyle name="Input 3 12" xfId="3442"/>
    <cellStyle name="Input 3 2" xfId="1303"/>
    <cellStyle name="Input 3 2 2" xfId="3445"/>
    <cellStyle name="Input 3 3" xfId="3446"/>
    <cellStyle name="Input 3 4" xfId="3447"/>
    <cellStyle name="Input 3 5" xfId="3448"/>
    <cellStyle name="Input 3 6" xfId="3449"/>
    <cellStyle name="Input 3 7" xfId="3450"/>
    <cellStyle name="Input 3 8" xfId="3451"/>
    <cellStyle name="Input 3 9" xfId="3452"/>
    <cellStyle name="Input 30" xfId="1304"/>
    <cellStyle name="Input 30 10" xfId="19337"/>
    <cellStyle name="Input 30 11" xfId="19338"/>
    <cellStyle name="Input 30 12" xfId="19336"/>
    <cellStyle name="Input 30 2" xfId="19339"/>
    <cellStyle name="Input 30 3" xfId="19340"/>
    <cellStyle name="Input 30 4" xfId="19341"/>
    <cellStyle name="Input 30 5" xfId="19342"/>
    <cellStyle name="Input 30 6" xfId="19343"/>
    <cellStyle name="Input 30 7" xfId="19344"/>
    <cellStyle name="Input 30 8" xfId="19345"/>
    <cellStyle name="Input 30 9" xfId="19346"/>
    <cellStyle name="Input 31" xfId="1305"/>
    <cellStyle name="Input 31 10" xfId="19348"/>
    <cellStyle name="Input 31 11" xfId="19349"/>
    <cellStyle name="Input 31 12" xfId="19347"/>
    <cellStyle name="Input 31 2" xfId="19350"/>
    <cellStyle name="Input 31 3" xfId="19351"/>
    <cellStyle name="Input 31 4" xfId="19352"/>
    <cellStyle name="Input 31 5" xfId="19353"/>
    <cellStyle name="Input 31 6" xfId="19354"/>
    <cellStyle name="Input 31 7" xfId="19355"/>
    <cellStyle name="Input 31 8" xfId="19356"/>
    <cellStyle name="Input 31 9" xfId="19357"/>
    <cellStyle name="Input 32" xfId="1306"/>
    <cellStyle name="Input 32 10" xfId="19359"/>
    <cellStyle name="Input 32 11" xfId="19360"/>
    <cellStyle name="Input 32 12" xfId="19358"/>
    <cellStyle name="Input 32 2" xfId="19361"/>
    <cellStyle name="Input 32 3" xfId="19362"/>
    <cellStyle name="Input 32 4" xfId="19363"/>
    <cellStyle name="Input 32 5" xfId="19364"/>
    <cellStyle name="Input 32 6" xfId="19365"/>
    <cellStyle name="Input 32 7" xfId="19366"/>
    <cellStyle name="Input 32 8" xfId="19367"/>
    <cellStyle name="Input 32 9" xfId="19368"/>
    <cellStyle name="Input 33" xfId="1307"/>
    <cellStyle name="Input 33 10" xfId="19370"/>
    <cellStyle name="Input 33 11" xfId="19371"/>
    <cellStyle name="Input 33 12" xfId="19369"/>
    <cellStyle name="Input 33 2" xfId="19372"/>
    <cellStyle name="Input 33 3" xfId="19373"/>
    <cellStyle name="Input 33 4" xfId="19374"/>
    <cellStyle name="Input 33 5" xfId="19375"/>
    <cellStyle name="Input 33 6" xfId="19376"/>
    <cellStyle name="Input 33 7" xfId="19377"/>
    <cellStyle name="Input 33 8" xfId="19378"/>
    <cellStyle name="Input 33 9" xfId="19379"/>
    <cellStyle name="Input 34" xfId="1308"/>
    <cellStyle name="Input 34 10" xfId="19381"/>
    <cellStyle name="Input 34 11" xfId="19382"/>
    <cellStyle name="Input 34 12" xfId="19380"/>
    <cellStyle name="Input 34 2" xfId="19383"/>
    <cellStyle name="Input 34 3" xfId="19384"/>
    <cellStyle name="Input 34 4" xfId="19385"/>
    <cellStyle name="Input 34 5" xfId="19386"/>
    <cellStyle name="Input 34 6" xfId="19387"/>
    <cellStyle name="Input 34 7" xfId="19388"/>
    <cellStyle name="Input 34 8" xfId="19389"/>
    <cellStyle name="Input 34 9" xfId="19390"/>
    <cellStyle name="Input 35" xfId="1309"/>
    <cellStyle name="Input 35 10" xfId="19392"/>
    <cellStyle name="Input 35 11" xfId="19393"/>
    <cellStyle name="Input 35 12" xfId="19391"/>
    <cellStyle name="Input 35 2" xfId="19394"/>
    <cellStyle name="Input 35 3" xfId="19395"/>
    <cellStyle name="Input 35 4" xfId="19396"/>
    <cellStyle name="Input 35 5" xfId="19397"/>
    <cellStyle name="Input 35 6" xfId="19398"/>
    <cellStyle name="Input 35 7" xfId="19399"/>
    <cellStyle name="Input 35 8" xfId="19400"/>
    <cellStyle name="Input 35 9" xfId="19401"/>
    <cellStyle name="Input 36" xfId="1310"/>
    <cellStyle name="Input 36 10" xfId="19403"/>
    <cellStyle name="Input 36 11" xfId="19404"/>
    <cellStyle name="Input 36 12" xfId="19402"/>
    <cellStyle name="Input 36 2" xfId="19405"/>
    <cellStyle name="Input 36 3" xfId="19406"/>
    <cellStyle name="Input 36 4" xfId="19407"/>
    <cellStyle name="Input 36 5" xfId="19408"/>
    <cellStyle name="Input 36 6" xfId="19409"/>
    <cellStyle name="Input 36 7" xfId="19410"/>
    <cellStyle name="Input 36 8" xfId="19411"/>
    <cellStyle name="Input 36 9" xfId="19412"/>
    <cellStyle name="Input 37" xfId="1311"/>
    <cellStyle name="Input 37 10" xfId="19414"/>
    <cellStyle name="Input 37 11" xfId="19415"/>
    <cellStyle name="Input 37 12" xfId="19413"/>
    <cellStyle name="Input 37 2" xfId="19416"/>
    <cellStyle name="Input 37 3" xfId="19417"/>
    <cellStyle name="Input 37 4" xfId="19418"/>
    <cellStyle name="Input 37 5" xfId="19419"/>
    <cellStyle name="Input 37 6" xfId="19420"/>
    <cellStyle name="Input 37 7" xfId="19421"/>
    <cellStyle name="Input 37 8" xfId="19422"/>
    <cellStyle name="Input 37 9" xfId="19423"/>
    <cellStyle name="Input 38" xfId="1312"/>
    <cellStyle name="Input 38 10" xfId="19425"/>
    <cellStyle name="Input 38 11" xfId="19426"/>
    <cellStyle name="Input 38 12" xfId="19424"/>
    <cellStyle name="Input 38 2" xfId="19427"/>
    <cellStyle name="Input 38 3" xfId="19428"/>
    <cellStyle name="Input 38 4" xfId="19429"/>
    <cellStyle name="Input 38 5" xfId="19430"/>
    <cellStyle name="Input 38 6" xfId="19431"/>
    <cellStyle name="Input 38 7" xfId="19432"/>
    <cellStyle name="Input 38 8" xfId="19433"/>
    <cellStyle name="Input 38 9" xfId="19434"/>
    <cellStyle name="Input 39" xfId="1313"/>
    <cellStyle name="Input 39 10" xfId="19436"/>
    <cellStyle name="Input 39 11" xfId="19437"/>
    <cellStyle name="Input 39 12" xfId="19435"/>
    <cellStyle name="Input 39 2" xfId="19438"/>
    <cellStyle name="Input 39 3" xfId="19439"/>
    <cellStyle name="Input 39 4" xfId="19440"/>
    <cellStyle name="Input 39 5" xfId="19441"/>
    <cellStyle name="Input 39 6" xfId="19442"/>
    <cellStyle name="Input 39 7" xfId="19443"/>
    <cellStyle name="Input 39 8" xfId="19444"/>
    <cellStyle name="Input 39 9" xfId="19445"/>
    <cellStyle name="Input 4" xfId="1314"/>
    <cellStyle name="Input 4 10" xfId="3454"/>
    <cellStyle name="Input 4 11" xfId="3455"/>
    <cellStyle name="Input 4 12" xfId="3453"/>
    <cellStyle name="Input 4 2" xfId="3456"/>
    <cellStyle name="Input 4 3" xfId="3457"/>
    <cellStyle name="Input 4 4" xfId="3458"/>
    <cellStyle name="Input 4 5" xfId="3459"/>
    <cellStyle name="Input 4 6" xfId="3460"/>
    <cellStyle name="Input 4 7" xfId="3461"/>
    <cellStyle name="Input 4 8" xfId="3462"/>
    <cellStyle name="Input 4 9" xfId="3463"/>
    <cellStyle name="Input 40" xfId="1315"/>
    <cellStyle name="Input 40 10" xfId="19447"/>
    <cellStyle name="Input 40 11" xfId="19446"/>
    <cellStyle name="Input 40 2" xfId="19448"/>
    <cellStyle name="Input 40 3" xfId="19449"/>
    <cellStyle name="Input 40 4" xfId="19450"/>
    <cellStyle name="Input 40 5" xfId="19451"/>
    <cellStyle name="Input 40 6" xfId="19452"/>
    <cellStyle name="Input 40 7" xfId="19453"/>
    <cellStyle name="Input 40 8" xfId="19454"/>
    <cellStyle name="Input 40 9" xfId="19455"/>
    <cellStyle name="Input 41" xfId="1316"/>
    <cellStyle name="Input 41 2" xfId="19456"/>
    <cellStyle name="Input 42" xfId="1317"/>
    <cellStyle name="Input 42 2" xfId="19457"/>
    <cellStyle name="Input 43" xfId="1318"/>
    <cellStyle name="Input 43 2" xfId="19458"/>
    <cellStyle name="Input 44" xfId="1319"/>
    <cellStyle name="Input 44 2" xfId="19459"/>
    <cellStyle name="Input 45" xfId="1320"/>
    <cellStyle name="Input 45 2" xfId="19460"/>
    <cellStyle name="Input 46" xfId="1321"/>
    <cellStyle name="Input 46 2" xfId="19461"/>
    <cellStyle name="Input 47" xfId="1322"/>
    <cellStyle name="Input 47 2" xfId="19462"/>
    <cellStyle name="Input 48" xfId="1323"/>
    <cellStyle name="Input 48 2" xfId="19463"/>
    <cellStyle name="Input 49" xfId="1324"/>
    <cellStyle name="Input 49 2" xfId="19464"/>
    <cellStyle name="Input 5" xfId="1325"/>
    <cellStyle name="Input 5 10" xfId="3465"/>
    <cellStyle name="Input 5 11" xfId="3466"/>
    <cellStyle name="Input 5 12" xfId="3464"/>
    <cellStyle name="Input 5 2" xfId="3467"/>
    <cellStyle name="Input 5 3" xfId="3468"/>
    <cellStyle name="Input 5 4" xfId="3469"/>
    <cellStyle name="Input 5 5" xfId="3470"/>
    <cellStyle name="Input 5 6" xfId="3471"/>
    <cellStyle name="Input 5 7" xfId="3472"/>
    <cellStyle name="Input 5 8" xfId="3473"/>
    <cellStyle name="Input 5 9" xfId="3474"/>
    <cellStyle name="Input 50" xfId="1326"/>
    <cellStyle name="Input 51" xfId="1327"/>
    <cellStyle name="Input 52" xfId="1328"/>
    <cellStyle name="Input 53" xfId="1329"/>
    <cellStyle name="Input 54" xfId="1330"/>
    <cellStyle name="Input 55" xfId="1331"/>
    <cellStyle name="Input 56" xfId="1332"/>
    <cellStyle name="Input 57" xfId="1333"/>
    <cellStyle name="Input 58" xfId="1334"/>
    <cellStyle name="Input 59" xfId="1335"/>
    <cellStyle name="Input 6" xfId="1336"/>
    <cellStyle name="Input 6 10" xfId="19465"/>
    <cellStyle name="Input 6 11" xfId="19466"/>
    <cellStyle name="Input 6 2" xfId="3475"/>
    <cellStyle name="Input 6 3" xfId="19467"/>
    <cellStyle name="Input 6 4" xfId="19468"/>
    <cellStyle name="Input 6 5" xfId="19469"/>
    <cellStyle name="Input 6 6" xfId="19470"/>
    <cellStyle name="Input 6 7" xfId="19471"/>
    <cellStyle name="Input 6 8" xfId="19472"/>
    <cellStyle name="Input 6 9" xfId="19473"/>
    <cellStyle name="Input 60" xfId="1337"/>
    <cellStyle name="Input 61" xfId="1338"/>
    <cellStyle name="Input 62" xfId="1339"/>
    <cellStyle name="Input 63" xfId="1340"/>
    <cellStyle name="Input 64" xfId="1341"/>
    <cellStyle name="Input 65" xfId="1342"/>
    <cellStyle name="Input 66" xfId="1343"/>
    <cellStyle name="Input 67" xfId="1344"/>
    <cellStyle name="Input 68" xfId="1345"/>
    <cellStyle name="Input 69" xfId="1346"/>
    <cellStyle name="Input 7" xfId="1347"/>
    <cellStyle name="Input 7 10" xfId="19474"/>
    <cellStyle name="Input 7 11" xfId="19475"/>
    <cellStyle name="Input 7 2" xfId="3476"/>
    <cellStyle name="Input 7 3" xfId="19476"/>
    <cellStyle name="Input 7 4" xfId="19477"/>
    <cellStyle name="Input 7 5" xfId="19478"/>
    <cellStyle name="Input 7 6" xfId="19479"/>
    <cellStyle name="Input 7 7" xfId="19480"/>
    <cellStyle name="Input 7 8" xfId="19481"/>
    <cellStyle name="Input 7 9" xfId="19482"/>
    <cellStyle name="Input 70" xfId="1348"/>
    <cellStyle name="Input 71" xfId="1349"/>
    <cellStyle name="Input 72" xfId="1350"/>
    <cellStyle name="Input 73" xfId="1351"/>
    <cellStyle name="Input 74" xfId="1352"/>
    <cellStyle name="Input 75" xfId="1353"/>
    <cellStyle name="Input 76" xfId="1354"/>
    <cellStyle name="Input 77" xfId="1355"/>
    <cellStyle name="Input 78" xfId="1356"/>
    <cellStyle name="Input 79" xfId="1357"/>
    <cellStyle name="Input 8" xfId="1358"/>
    <cellStyle name="Input 8 10" xfId="19483"/>
    <cellStyle name="Input 8 11" xfId="19484"/>
    <cellStyle name="Input 8 2" xfId="3477"/>
    <cellStyle name="Input 8 3" xfId="19485"/>
    <cellStyle name="Input 8 4" xfId="19486"/>
    <cellStyle name="Input 8 5" xfId="19487"/>
    <cellStyle name="Input 8 6" xfId="19488"/>
    <cellStyle name="Input 8 7" xfId="19489"/>
    <cellStyle name="Input 8 8" xfId="19490"/>
    <cellStyle name="Input 8 9" xfId="19491"/>
    <cellStyle name="Input 80" xfId="1359"/>
    <cellStyle name="Input 81" xfId="1360"/>
    <cellStyle name="Input 82" xfId="1361"/>
    <cellStyle name="Input 83" xfId="1362"/>
    <cellStyle name="Input 84" xfId="1363"/>
    <cellStyle name="Input 85" xfId="1364"/>
    <cellStyle name="Input 86" xfId="1365"/>
    <cellStyle name="Input 87" xfId="1366"/>
    <cellStyle name="Input 88" xfId="1367"/>
    <cellStyle name="Input 89" xfId="1368"/>
    <cellStyle name="Input 9" xfId="1369"/>
    <cellStyle name="Input 9 10" xfId="19492"/>
    <cellStyle name="Input 9 11" xfId="19493"/>
    <cellStyle name="Input 9 2" xfId="3478"/>
    <cellStyle name="Input 9 3" xfId="19494"/>
    <cellStyle name="Input 9 4" xfId="19495"/>
    <cellStyle name="Input 9 5" xfId="19496"/>
    <cellStyle name="Input 9 6" xfId="19497"/>
    <cellStyle name="Input 9 7" xfId="19498"/>
    <cellStyle name="Input 9 8" xfId="19499"/>
    <cellStyle name="Input 9 9" xfId="19500"/>
    <cellStyle name="Input 90" xfId="1370"/>
    <cellStyle name="Input 91" xfId="1371"/>
    <cellStyle name="Input 92" xfId="1372"/>
    <cellStyle name="Input 93" xfId="1373"/>
    <cellStyle name="Input 94" xfId="1374"/>
    <cellStyle name="Input 95" xfId="1375"/>
    <cellStyle name="Input 96" xfId="1376"/>
    <cellStyle name="Input 97" xfId="1377"/>
    <cellStyle name="Input 98" xfId="1378"/>
    <cellStyle name="Input 99" xfId="1379"/>
    <cellStyle name="Inputs" xfId="19501"/>
    <cellStyle name="Komma [0]_Blad1" xfId="241"/>
    <cellStyle name="Komma_Blad1" xfId="237"/>
    <cellStyle name="Linked Cell 10" xfId="3479"/>
    <cellStyle name="Linked Cell 10 10" xfId="19502"/>
    <cellStyle name="Linked Cell 10 11" xfId="19503"/>
    <cellStyle name="Linked Cell 10 2" xfId="19504"/>
    <cellStyle name="Linked Cell 10 3" xfId="19505"/>
    <cellStyle name="Linked Cell 10 4" xfId="19506"/>
    <cellStyle name="Linked Cell 10 5" xfId="19507"/>
    <cellStyle name="Linked Cell 10 6" xfId="19508"/>
    <cellStyle name="Linked Cell 10 7" xfId="19509"/>
    <cellStyle name="Linked Cell 10 8" xfId="19510"/>
    <cellStyle name="Linked Cell 10 9" xfId="19511"/>
    <cellStyle name="Linked Cell 11" xfId="3480"/>
    <cellStyle name="Linked Cell 11 10" xfId="19512"/>
    <cellStyle name="Linked Cell 11 11" xfId="19513"/>
    <cellStyle name="Linked Cell 11 2" xfId="19514"/>
    <cellStyle name="Linked Cell 11 3" xfId="19515"/>
    <cellStyle name="Linked Cell 11 4" xfId="19516"/>
    <cellStyle name="Linked Cell 11 5" xfId="19517"/>
    <cellStyle name="Linked Cell 11 6" xfId="19518"/>
    <cellStyle name="Linked Cell 11 7" xfId="19519"/>
    <cellStyle name="Linked Cell 11 8" xfId="19520"/>
    <cellStyle name="Linked Cell 11 9" xfId="19521"/>
    <cellStyle name="Linked Cell 12" xfId="3481"/>
    <cellStyle name="Linked Cell 12 10" xfId="19522"/>
    <cellStyle name="Linked Cell 12 11" xfId="19523"/>
    <cellStyle name="Linked Cell 12 2" xfId="19524"/>
    <cellStyle name="Linked Cell 12 3" xfId="19525"/>
    <cellStyle name="Linked Cell 12 4" xfId="19526"/>
    <cellStyle name="Linked Cell 12 5" xfId="19527"/>
    <cellStyle name="Linked Cell 12 6" xfId="19528"/>
    <cellStyle name="Linked Cell 12 7" xfId="19529"/>
    <cellStyle name="Linked Cell 12 8" xfId="19530"/>
    <cellStyle name="Linked Cell 12 9" xfId="19531"/>
    <cellStyle name="Linked Cell 13" xfId="3482"/>
    <cellStyle name="Linked Cell 13 10" xfId="19532"/>
    <cellStyle name="Linked Cell 13 11" xfId="19533"/>
    <cellStyle name="Linked Cell 13 2" xfId="19534"/>
    <cellStyle name="Linked Cell 13 3" xfId="19535"/>
    <cellStyle name="Linked Cell 13 4" xfId="19536"/>
    <cellStyle name="Linked Cell 13 5" xfId="19537"/>
    <cellStyle name="Linked Cell 13 6" xfId="19538"/>
    <cellStyle name="Linked Cell 13 7" xfId="19539"/>
    <cellStyle name="Linked Cell 13 8" xfId="19540"/>
    <cellStyle name="Linked Cell 13 9" xfId="19541"/>
    <cellStyle name="Linked Cell 14" xfId="3483"/>
    <cellStyle name="Linked Cell 14 10" xfId="19542"/>
    <cellStyle name="Linked Cell 14 11" xfId="19543"/>
    <cellStyle name="Linked Cell 14 2" xfId="19544"/>
    <cellStyle name="Linked Cell 14 3" xfId="19545"/>
    <cellStyle name="Linked Cell 14 4" xfId="19546"/>
    <cellStyle name="Linked Cell 14 5" xfId="19547"/>
    <cellStyle name="Linked Cell 14 6" xfId="19548"/>
    <cellStyle name="Linked Cell 14 7" xfId="19549"/>
    <cellStyle name="Linked Cell 14 8" xfId="19550"/>
    <cellStyle name="Linked Cell 14 9" xfId="19551"/>
    <cellStyle name="Linked Cell 15" xfId="3484"/>
    <cellStyle name="Linked Cell 15 10" xfId="19552"/>
    <cellStyle name="Linked Cell 15 11" xfId="19553"/>
    <cellStyle name="Linked Cell 15 2" xfId="19554"/>
    <cellStyle name="Linked Cell 15 3" xfId="19555"/>
    <cellStyle name="Linked Cell 15 4" xfId="19556"/>
    <cellStyle name="Linked Cell 15 5" xfId="19557"/>
    <cellStyle name="Linked Cell 15 6" xfId="19558"/>
    <cellStyle name="Linked Cell 15 7" xfId="19559"/>
    <cellStyle name="Linked Cell 15 8" xfId="19560"/>
    <cellStyle name="Linked Cell 15 9" xfId="19561"/>
    <cellStyle name="Linked Cell 16" xfId="19562"/>
    <cellStyle name="Linked Cell 16 10" xfId="19563"/>
    <cellStyle name="Linked Cell 16 11" xfId="19564"/>
    <cellStyle name="Linked Cell 16 2" xfId="19565"/>
    <cellStyle name="Linked Cell 16 3" xfId="19566"/>
    <cellStyle name="Linked Cell 16 4" xfId="19567"/>
    <cellStyle name="Linked Cell 16 5" xfId="19568"/>
    <cellStyle name="Linked Cell 16 6" xfId="19569"/>
    <cellStyle name="Linked Cell 16 7" xfId="19570"/>
    <cellStyle name="Linked Cell 16 8" xfId="19571"/>
    <cellStyle name="Linked Cell 16 9" xfId="19572"/>
    <cellStyle name="Linked Cell 17" xfId="19573"/>
    <cellStyle name="Linked Cell 17 10" xfId="19574"/>
    <cellStyle name="Linked Cell 17 11" xfId="19575"/>
    <cellStyle name="Linked Cell 17 2" xfId="19576"/>
    <cellStyle name="Linked Cell 17 3" xfId="19577"/>
    <cellStyle name="Linked Cell 17 4" xfId="19578"/>
    <cellStyle name="Linked Cell 17 5" xfId="19579"/>
    <cellStyle name="Linked Cell 17 6" xfId="19580"/>
    <cellStyle name="Linked Cell 17 7" xfId="19581"/>
    <cellStyle name="Linked Cell 17 8" xfId="19582"/>
    <cellStyle name="Linked Cell 17 9" xfId="19583"/>
    <cellStyle name="Linked Cell 18" xfId="19584"/>
    <cellStyle name="Linked Cell 18 10" xfId="19585"/>
    <cellStyle name="Linked Cell 18 11" xfId="19586"/>
    <cellStyle name="Linked Cell 18 2" xfId="19587"/>
    <cellStyle name="Linked Cell 18 3" xfId="19588"/>
    <cellStyle name="Linked Cell 18 4" xfId="19589"/>
    <cellStyle name="Linked Cell 18 5" xfId="19590"/>
    <cellStyle name="Linked Cell 18 6" xfId="19591"/>
    <cellStyle name="Linked Cell 18 7" xfId="19592"/>
    <cellStyle name="Linked Cell 18 8" xfId="19593"/>
    <cellStyle name="Linked Cell 18 9" xfId="19594"/>
    <cellStyle name="Linked Cell 19" xfId="19595"/>
    <cellStyle name="Linked Cell 19 10" xfId="19596"/>
    <cellStyle name="Linked Cell 19 11" xfId="19597"/>
    <cellStyle name="Linked Cell 19 2" xfId="19598"/>
    <cellStyle name="Linked Cell 19 3" xfId="19599"/>
    <cellStyle name="Linked Cell 19 4" xfId="19600"/>
    <cellStyle name="Linked Cell 19 5" xfId="19601"/>
    <cellStyle name="Linked Cell 19 6" xfId="19602"/>
    <cellStyle name="Linked Cell 19 7" xfId="19603"/>
    <cellStyle name="Linked Cell 19 8" xfId="19604"/>
    <cellStyle name="Linked Cell 19 9" xfId="19605"/>
    <cellStyle name="Linked Cell 2" xfId="133"/>
    <cellStyle name="Linked Cell 2 10" xfId="3486"/>
    <cellStyle name="Linked Cell 2 11" xfId="3487"/>
    <cellStyle name="Linked Cell 2 12" xfId="3485"/>
    <cellStyle name="Linked Cell 2 2" xfId="1380"/>
    <cellStyle name="Linked Cell 2 2 2" xfId="3488"/>
    <cellStyle name="Linked Cell 2 3" xfId="3489"/>
    <cellStyle name="Linked Cell 2 4" xfId="3490"/>
    <cellStyle name="Linked Cell 2 5" xfId="3491"/>
    <cellStyle name="Linked Cell 2 6" xfId="3492"/>
    <cellStyle name="Linked Cell 2 7" xfId="3493"/>
    <cellStyle name="Linked Cell 2 8" xfId="3494"/>
    <cellStyle name="Linked Cell 2 9" xfId="3495"/>
    <cellStyle name="Linked Cell 20" xfId="19606"/>
    <cellStyle name="Linked Cell 20 10" xfId="19607"/>
    <cellStyle name="Linked Cell 20 11" xfId="19608"/>
    <cellStyle name="Linked Cell 20 2" xfId="19609"/>
    <cellStyle name="Linked Cell 20 3" xfId="19610"/>
    <cellStyle name="Linked Cell 20 4" xfId="19611"/>
    <cellStyle name="Linked Cell 20 5" xfId="19612"/>
    <cellStyle name="Linked Cell 20 6" xfId="19613"/>
    <cellStyle name="Linked Cell 20 7" xfId="19614"/>
    <cellStyle name="Linked Cell 20 8" xfId="19615"/>
    <cellStyle name="Linked Cell 20 9" xfId="19616"/>
    <cellStyle name="Linked Cell 21" xfId="19617"/>
    <cellStyle name="Linked Cell 21 10" xfId="19618"/>
    <cellStyle name="Linked Cell 21 11" xfId="19619"/>
    <cellStyle name="Linked Cell 21 2" xfId="19620"/>
    <cellStyle name="Linked Cell 21 3" xfId="19621"/>
    <cellStyle name="Linked Cell 21 4" xfId="19622"/>
    <cellStyle name="Linked Cell 21 5" xfId="19623"/>
    <cellStyle name="Linked Cell 21 6" xfId="19624"/>
    <cellStyle name="Linked Cell 21 7" xfId="19625"/>
    <cellStyle name="Linked Cell 21 8" xfId="19626"/>
    <cellStyle name="Linked Cell 21 9" xfId="19627"/>
    <cellStyle name="Linked Cell 22" xfId="19628"/>
    <cellStyle name="Linked Cell 22 10" xfId="19629"/>
    <cellStyle name="Linked Cell 22 11" xfId="19630"/>
    <cellStyle name="Linked Cell 22 2" xfId="19631"/>
    <cellStyle name="Linked Cell 22 3" xfId="19632"/>
    <cellStyle name="Linked Cell 22 4" xfId="19633"/>
    <cellStyle name="Linked Cell 22 5" xfId="19634"/>
    <cellStyle name="Linked Cell 22 6" xfId="19635"/>
    <cellStyle name="Linked Cell 22 7" xfId="19636"/>
    <cellStyle name="Linked Cell 22 8" xfId="19637"/>
    <cellStyle name="Linked Cell 22 9" xfId="19638"/>
    <cellStyle name="Linked Cell 23" xfId="19639"/>
    <cellStyle name="Linked Cell 23 10" xfId="19640"/>
    <cellStyle name="Linked Cell 23 11" xfId="19641"/>
    <cellStyle name="Linked Cell 23 2" xfId="19642"/>
    <cellStyle name="Linked Cell 23 3" xfId="19643"/>
    <cellStyle name="Linked Cell 23 4" xfId="19644"/>
    <cellStyle name="Linked Cell 23 5" xfId="19645"/>
    <cellStyle name="Linked Cell 23 6" xfId="19646"/>
    <cellStyle name="Linked Cell 23 7" xfId="19647"/>
    <cellStyle name="Linked Cell 23 8" xfId="19648"/>
    <cellStyle name="Linked Cell 23 9" xfId="19649"/>
    <cellStyle name="Linked Cell 24" xfId="19650"/>
    <cellStyle name="Linked Cell 24 10" xfId="19651"/>
    <cellStyle name="Linked Cell 24 11" xfId="19652"/>
    <cellStyle name="Linked Cell 24 2" xfId="19653"/>
    <cellStyle name="Linked Cell 24 3" xfId="19654"/>
    <cellStyle name="Linked Cell 24 4" xfId="19655"/>
    <cellStyle name="Linked Cell 24 5" xfId="19656"/>
    <cellStyle name="Linked Cell 24 6" xfId="19657"/>
    <cellStyle name="Linked Cell 24 7" xfId="19658"/>
    <cellStyle name="Linked Cell 24 8" xfId="19659"/>
    <cellStyle name="Linked Cell 24 9" xfId="19660"/>
    <cellStyle name="Linked Cell 25" xfId="19661"/>
    <cellStyle name="Linked Cell 25 10" xfId="19662"/>
    <cellStyle name="Linked Cell 25 11" xfId="19663"/>
    <cellStyle name="Linked Cell 25 2" xfId="19664"/>
    <cellStyle name="Linked Cell 25 3" xfId="19665"/>
    <cellStyle name="Linked Cell 25 4" xfId="19666"/>
    <cellStyle name="Linked Cell 25 5" xfId="19667"/>
    <cellStyle name="Linked Cell 25 6" xfId="19668"/>
    <cellStyle name="Linked Cell 25 7" xfId="19669"/>
    <cellStyle name="Linked Cell 25 8" xfId="19670"/>
    <cellStyle name="Linked Cell 25 9" xfId="19671"/>
    <cellStyle name="Linked Cell 26" xfId="19672"/>
    <cellStyle name="Linked Cell 26 10" xfId="19673"/>
    <cellStyle name="Linked Cell 26 11" xfId="19674"/>
    <cellStyle name="Linked Cell 26 2" xfId="19675"/>
    <cellStyle name="Linked Cell 26 3" xfId="19676"/>
    <cellStyle name="Linked Cell 26 4" xfId="19677"/>
    <cellStyle name="Linked Cell 26 5" xfId="19678"/>
    <cellStyle name="Linked Cell 26 6" xfId="19679"/>
    <cellStyle name="Linked Cell 26 7" xfId="19680"/>
    <cellStyle name="Linked Cell 26 8" xfId="19681"/>
    <cellStyle name="Linked Cell 26 9" xfId="19682"/>
    <cellStyle name="Linked Cell 27" xfId="19683"/>
    <cellStyle name="Linked Cell 27 10" xfId="19684"/>
    <cellStyle name="Linked Cell 27 11" xfId="19685"/>
    <cellStyle name="Linked Cell 27 2" xfId="19686"/>
    <cellStyle name="Linked Cell 27 3" xfId="19687"/>
    <cellStyle name="Linked Cell 27 4" xfId="19688"/>
    <cellStyle name="Linked Cell 27 5" xfId="19689"/>
    <cellStyle name="Linked Cell 27 6" xfId="19690"/>
    <cellStyle name="Linked Cell 27 7" xfId="19691"/>
    <cellStyle name="Linked Cell 27 8" xfId="19692"/>
    <cellStyle name="Linked Cell 27 9" xfId="19693"/>
    <cellStyle name="Linked Cell 28" xfId="19694"/>
    <cellStyle name="Linked Cell 28 10" xfId="19695"/>
    <cellStyle name="Linked Cell 28 11" xfId="19696"/>
    <cellStyle name="Linked Cell 28 2" xfId="19697"/>
    <cellStyle name="Linked Cell 28 3" xfId="19698"/>
    <cellStyle name="Linked Cell 28 4" xfId="19699"/>
    <cellStyle name="Linked Cell 28 5" xfId="19700"/>
    <cellStyle name="Linked Cell 28 6" xfId="19701"/>
    <cellStyle name="Linked Cell 28 7" xfId="19702"/>
    <cellStyle name="Linked Cell 28 8" xfId="19703"/>
    <cellStyle name="Linked Cell 28 9" xfId="19704"/>
    <cellStyle name="Linked Cell 29" xfId="19705"/>
    <cellStyle name="Linked Cell 29 10" xfId="19706"/>
    <cellStyle name="Linked Cell 29 11" xfId="19707"/>
    <cellStyle name="Linked Cell 29 2" xfId="19708"/>
    <cellStyle name="Linked Cell 29 3" xfId="19709"/>
    <cellStyle name="Linked Cell 29 4" xfId="19710"/>
    <cellStyle name="Linked Cell 29 5" xfId="19711"/>
    <cellStyle name="Linked Cell 29 6" xfId="19712"/>
    <cellStyle name="Linked Cell 29 7" xfId="19713"/>
    <cellStyle name="Linked Cell 29 8" xfId="19714"/>
    <cellStyle name="Linked Cell 29 9" xfId="19715"/>
    <cellStyle name="Linked Cell 3" xfId="134"/>
    <cellStyle name="Linked Cell 3 10" xfId="3497"/>
    <cellStyle name="Linked Cell 3 11" xfId="3498"/>
    <cellStyle name="Linked Cell 3 12" xfId="3496"/>
    <cellStyle name="Linked Cell 3 2" xfId="3499"/>
    <cellStyle name="Linked Cell 3 3" xfId="3500"/>
    <cellStyle name="Linked Cell 3 4" xfId="3501"/>
    <cellStyle name="Linked Cell 3 5" xfId="3502"/>
    <cellStyle name="Linked Cell 3 6" xfId="3503"/>
    <cellStyle name="Linked Cell 3 7" xfId="3504"/>
    <cellStyle name="Linked Cell 3 8" xfId="3505"/>
    <cellStyle name="Linked Cell 3 9" xfId="3506"/>
    <cellStyle name="Linked Cell 30" xfId="19716"/>
    <cellStyle name="Linked Cell 30 10" xfId="19717"/>
    <cellStyle name="Linked Cell 30 11" xfId="19718"/>
    <cellStyle name="Linked Cell 30 2" xfId="19719"/>
    <cellStyle name="Linked Cell 30 3" xfId="19720"/>
    <cellStyle name="Linked Cell 30 4" xfId="19721"/>
    <cellStyle name="Linked Cell 30 5" xfId="19722"/>
    <cellStyle name="Linked Cell 30 6" xfId="19723"/>
    <cellStyle name="Linked Cell 30 7" xfId="19724"/>
    <cellStyle name="Linked Cell 30 8" xfId="19725"/>
    <cellStyle name="Linked Cell 30 9" xfId="19726"/>
    <cellStyle name="Linked Cell 31" xfId="19727"/>
    <cellStyle name="Linked Cell 31 10" xfId="19728"/>
    <cellStyle name="Linked Cell 31 11" xfId="19729"/>
    <cellStyle name="Linked Cell 31 2" xfId="19730"/>
    <cellStyle name="Linked Cell 31 3" xfId="19731"/>
    <cellStyle name="Linked Cell 31 4" xfId="19732"/>
    <cellStyle name="Linked Cell 31 5" xfId="19733"/>
    <cellStyle name="Linked Cell 31 6" xfId="19734"/>
    <cellStyle name="Linked Cell 31 7" xfId="19735"/>
    <cellStyle name="Linked Cell 31 8" xfId="19736"/>
    <cellStyle name="Linked Cell 31 9" xfId="19737"/>
    <cellStyle name="Linked Cell 32" xfId="19738"/>
    <cellStyle name="Linked Cell 32 10" xfId="19739"/>
    <cellStyle name="Linked Cell 32 11" xfId="19740"/>
    <cellStyle name="Linked Cell 32 2" xfId="19741"/>
    <cellStyle name="Linked Cell 32 3" xfId="19742"/>
    <cellStyle name="Linked Cell 32 4" xfId="19743"/>
    <cellStyle name="Linked Cell 32 5" xfId="19744"/>
    <cellStyle name="Linked Cell 32 6" xfId="19745"/>
    <cellStyle name="Linked Cell 32 7" xfId="19746"/>
    <cellStyle name="Linked Cell 32 8" xfId="19747"/>
    <cellStyle name="Linked Cell 32 9" xfId="19748"/>
    <cellStyle name="Linked Cell 33" xfId="19749"/>
    <cellStyle name="Linked Cell 33 10" xfId="19750"/>
    <cellStyle name="Linked Cell 33 11" xfId="19751"/>
    <cellStyle name="Linked Cell 33 2" xfId="19752"/>
    <cellStyle name="Linked Cell 33 3" xfId="19753"/>
    <cellStyle name="Linked Cell 33 4" xfId="19754"/>
    <cellStyle name="Linked Cell 33 5" xfId="19755"/>
    <cellStyle name="Linked Cell 33 6" xfId="19756"/>
    <cellStyle name="Linked Cell 33 7" xfId="19757"/>
    <cellStyle name="Linked Cell 33 8" xfId="19758"/>
    <cellStyle name="Linked Cell 33 9" xfId="19759"/>
    <cellStyle name="Linked Cell 34" xfId="19760"/>
    <cellStyle name="Linked Cell 34 10" xfId="19761"/>
    <cellStyle name="Linked Cell 34 11" xfId="19762"/>
    <cellStyle name="Linked Cell 34 2" xfId="19763"/>
    <cellStyle name="Linked Cell 34 3" xfId="19764"/>
    <cellStyle name="Linked Cell 34 4" xfId="19765"/>
    <cellStyle name="Linked Cell 34 5" xfId="19766"/>
    <cellStyle name="Linked Cell 34 6" xfId="19767"/>
    <cellStyle name="Linked Cell 34 7" xfId="19768"/>
    <cellStyle name="Linked Cell 34 8" xfId="19769"/>
    <cellStyle name="Linked Cell 34 9" xfId="19770"/>
    <cellStyle name="Linked Cell 35" xfId="19771"/>
    <cellStyle name="Linked Cell 35 10" xfId="19772"/>
    <cellStyle name="Linked Cell 35 11" xfId="19773"/>
    <cellStyle name="Linked Cell 35 2" xfId="19774"/>
    <cellStyle name="Linked Cell 35 3" xfId="19775"/>
    <cellStyle name="Linked Cell 35 4" xfId="19776"/>
    <cellStyle name="Linked Cell 35 5" xfId="19777"/>
    <cellStyle name="Linked Cell 35 6" xfId="19778"/>
    <cellStyle name="Linked Cell 35 7" xfId="19779"/>
    <cellStyle name="Linked Cell 35 8" xfId="19780"/>
    <cellStyle name="Linked Cell 35 9" xfId="19781"/>
    <cellStyle name="Linked Cell 36" xfId="19782"/>
    <cellStyle name="Linked Cell 36 10" xfId="19783"/>
    <cellStyle name="Linked Cell 36 11" xfId="19784"/>
    <cellStyle name="Linked Cell 36 2" xfId="19785"/>
    <cellStyle name="Linked Cell 36 3" xfId="19786"/>
    <cellStyle name="Linked Cell 36 4" xfId="19787"/>
    <cellStyle name="Linked Cell 36 5" xfId="19788"/>
    <cellStyle name="Linked Cell 36 6" xfId="19789"/>
    <cellStyle name="Linked Cell 36 7" xfId="19790"/>
    <cellStyle name="Linked Cell 36 8" xfId="19791"/>
    <cellStyle name="Linked Cell 36 9" xfId="19792"/>
    <cellStyle name="Linked Cell 37" xfId="19793"/>
    <cellStyle name="Linked Cell 37 10" xfId="19794"/>
    <cellStyle name="Linked Cell 37 11" xfId="19795"/>
    <cellStyle name="Linked Cell 37 2" xfId="19796"/>
    <cellStyle name="Linked Cell 37 3" xfId="19797"/>
    <cellStyle name="Linked Cell 37 4" xfId="19798"/>
    <cellStyle name="Linked Cell 37 5" xfId="19799"/>
    <cellStyle name="Linked Cell 37 6" xfId="19800"/>
    <cellStyle name="Linked Cell 37 7" xfId="19801"/>
    <cellStyle name="Linked Cell 37 8" xfId="19802"/>
    <cellStyle name="Linked Cell 37 9" xfId="19803"/>
    <cellStyle name="Linked Cell 38" xfId="19804"/>
    <cellStyle name="Linked Cell 38 10" xfId="19805"/>
    <cellStyle name="Linked Cell 38 11" xfId="19806"/>
    <cellStyle name="Linked Cell 38 2" xfId="19807"/>
    <cellStyle name="Linked Cell 38 3" xfId="19808"/>
    <cellStyle name="Linked Cell 38 4" xfId="19809"/>
    <cellStyle name="Linked Cell 38 5" xfId="19810"/>
    <cellStyle name="Linked Cell 38 6" xfId="19811"/>
    <cellStyle name="Linked Cell 38 7" xfId="19812"/>
    <cellStyle name="Linked Cell 38 8" xfId="19813"/>
    <cellStyle name="Linked Cell 38 9" xfId="19814"/>
    <cellStyle name="Linked Cell 39" xfId="19815"/>
    <cellStyle name="Linked Cell 39 10" xfId="19816"/>
    <cellStyle name="Linked Cell 39 11" xfId="19817"/>
    <cellStyle name="Linked Cell 39 2" xfId="19818"/>
    <cellStyle name="Linked Cell 39 3" xfId="19819"/>
    <cellStyle name="Linked Cell 39 4" xfId="19820"/>
    <cellStyle name="Linked Cell 39 5" xfId="19821"/>
    <cellStyle name="Linked Cell 39 6" xfId="19822"/>
    <cellStyle name="Linked Cell 39 7" xfId="19823"/>
    <cellStyle name="Linked Cell 39 8" xfId="19824"/>
    <cellStyle name="Linked Cell 39 9" xfId="19825"/>
    <cellStyle name="Linked Cell 4" xfId="1382"/>
    <cellStyle name="Linked Cell 4 10" xfId="3508"/>
    <cellStyle name="Linked Cell 4 11" xfId="3509"/>
    <cellStyle name="Linked Cell 4 12" xfId="3507"/>
    <cellStyle name="Linked Cell 4 2" xfId="3510"/>
    <cellStyle name="Linked Cell 4 3" xfId="3511"/>
    <cellStyle name="Linked Cell 4 4" xfId="3512"/>
    <cellStyle name="Linked Cell 4 5" xfId="3513"/>
    <cellStyle name="Linked Cell 4 6" xfId="3514"/>
    <cellStyle name="Linked Cell 4 7" xfId="3515"/>
    <cellStyle name="Linked Cell 4 8" xfId="3516"/>
    <cellStyle name="Linked Cell 4 9" xfId="3517"/>
    <cellStyle name="Linked Cell 40" xfId="19826"/>
    <cellStyle name="Linked Cell 40 10" xfId="19827"/>
    <cellStyle name="Linked Cell 40 2" xfId="19828"/>
    <cellStyle name="Linked Cell 40 3" xfId="19829"/>
    <cellStyle name="Linked Cell 40 4" xfId="19830"/>
    <cellStyle name="Linked Cell 40 5" xfId="19831"/>
    <cellStyle name="Linked Cell 40 6" xfId="19832"/>
    <cellStyle name="Linked Cell 40 7" xfId="19833"/>
    <cellStyle name="Linked Cell 40 8" xfId="19834"/>
    <cellStyle name="Linked Cell 40 9" xfId="19835"/>
    <cellStyle name="Linked Cell 41" xfId="19836"/>
    <cellStyle name="Linked Cell 42" xfId="19837"/>
    <cellStyle name="Linked Cell 43" xfId="19838"/>
    <cellStyle name="Linked Cell 44" xfId="19839"/>
    <cellStyle name="Linked Cell 45" xfId="19840"/>
    <cellStyle name="Linked Cell 46" xfId="19841"/>
    <cellStyle name="Linked Cell 47" xfId="19842"/>
    <cellStyle name="Linked Cell 48" xfId="19843"/>
    <cellStyle name="Linked Cell 49" xfId="19844"/>
    <cellStyle name="Linked Cell 5" xfId="3518"/>
    <cellStyle name="Linked Cell 5 10" xfId="3519"/>
    <cellStyle name="Linked Cell 5 11" xfId="3520"/>
    <cellStyle name="Linked Cell 5 2" xfId="3521"/>
    <cellStyle name="Linked Cell 5 3" xfId="3522"/>
    <cellStyle name="Linked Cell 5 4" xfId="3523"/>
    <cellStyle name="Linked Cell 5 5" xfId="3524"/>
    <cellStyle name="Linked Cell 5 6" xfId="3525"/>
    <cellStyle name="Linked Cell 5 7" xfId="3526"/>
    <cellStyle name="Linked Cell 5 8" xfId="3527"/>
    <cellStyle name="Linked Cell 5 9" xfId="3528"/>
    <cellStyle name="Linked Cell 50" xfId="132"/>
    <cellStyle name="Linked Cell 6" xfId="3529"/>
    <cellStyle name="Linked Cell 6 10" xfId="19845"/>
    <cellStyle name="Linked Cell 6 11" xfId="19846"/>
    <cellStyle name="Linked Cell 6 2" xfId="19847"/>
    <cellStyle name="Linked Cell 6 3" xfId="19848"/>
    <cellStyle name="Linked Cell 6 4" xfId="19849"/>
    <cellStyle name="Linked Cell 6 5" xfId="19850"/>
    <cellStyle name="Linked Cell 6 6" xfId="19851"/>
    <cellStyle name="Linked Cell 6 7" xfId="19852"/>
    <cellStyle name="Linked Cell 6 8" xfId="19853"/>
    <cellStyle name="Linked Cell 6 9" xfId="19854"/>
    <cellStyle name="Linked Cell 7" xfId="3530"/>
    <cellStyle name="Linked Cell 7 10" xfId="19855"/>
    <cellStyle name="Linked Cell 7 11" xfId="19856"/>
    <cellStyle name="Linked Cell 7 2" xfId="19857"/>
    <cellStyle name="Linked Cell 7 3" xfId="19858"/>
    <cellStyle name="Linked Cell 7 4" xfId="19859"/>
    <cellStyle name="Linked Cell 7 5" xfId="19860"/>
    <cellStyle name="Linked Cell 7 6" xfId="19861"/>
    <cellStyle name="Linked Cell 7 7" xfId="19862"/>
    <cellStyle name="Linked Cell 7 8" xfId="19863"/>
    <cellStyle name="Linked Cell 7 9" xfId="19864"/>
    <cellStyle name="Linked Cell 8" xfId="3531"/>
    <cellStyle name="Linked Cell 8 10" xfId="19865"/>
    <cellStyle name="Linked Cell 8 11" xfId="19866"/>
    <cellStyle name="Linked Cell 8 2" xfId="19867"/>
    <cellStyle name="Linked Cell 8 3" xfId="19868"/>
    <cellStyle name="Linked Cell 8 4" xfId="19869"/>
    <cellStyle name="Linked Cell 8 5" xfId="19870"/>
    <cellStyle name="Linked Cell 8 6" xfId="19871"/>
    <cellStyle name="Linked Cell 8 7" xfId="19872"/>
    <cellStyle name="Linked Cell 8 8" xfId="19873"/>
    <cellStyle name="Linked Cell 8 9" xfId="19874"/>
    <cellStyle name="Linked Cell 9" xfId="3532"/>
    <cellStyle name="Linked Cell 9 10" xfId="19875"/>
    <cellStyle name="Linked Cell 9 11" xfId="19876"/>
    <cellStyle name="Linked Cell 9 2" xfId="19877"/>
    <cellStyle name="Linked Cell 9 3" xfId="19878"/>
    <cellStyle name="Linked Cell 9 4" xfId="19879"/>
    <cellStyle name="Linked Cell 9 5" xfId="19880"/>
    <cellStyle name="Linked Cell 9 6" xfId="19881"/>
    <cellStyle name="Linked Cell 9 7" xfId="19882"/>
    <cellStyle name="Linked Cell 9 8" xfId="19883"/>
    <cellStyle name="Linked Cell 9 9" xfId="19884"/>
    <cellStyle name="ɱ" xfId="3533"/>
    <cellStyle name="ɱ 2" xfId="4828"/>
    <cellStyle name="ɱ 2 2" xfId="28873"/>
    <cellStyle name="ɱ 3" xfId="4827"/>
    <cellStyle name="ɱ 4" xfId="28872"/>
    <cellStyle name="Milliers [0]_AR1194" xfId="341"/>
    <cellStyle name="Milliers_AR1194" xfId="342"/>
    <cellStyle name="Monétaire [0]_AR1194" xfId="343"/>
    <cellStyle name="Monétaire_AR1194" xfId="344"/>
    <cellStyle name="month" xfId="3534"/>
    <cellStyle name="Multiple" xfId="19885"/>
    <cellStyle name="Name" xfId="19886"/>
    <cellStyle name="Neutral 10" xfId="3535"/>
    <cellStyle name="Neutral 10 10" xfId="19887"/>
    <cellStyle name="Neutral 10 11" xfId="19888"/>
    <cellStyle name="Neutral 10 2" xfId="19889"/>
    <cellStyle name="Neutral 10 3" xfId="19890"/>
    <cellStyle name="Neutral 10 4" xfId="19891"/>
    <cellStyle name="Neutral 10 5" xfId="19892"/>
    <cellStyle name="Neutral 10 6" xfId="19893"/>
    <cellStyle name="Neutral 10 7" xfId="19894"/>
    <cellStyle name="Neutral 10 8" xfId="19895"/>
    <cellStyle name="Neutral 10 9" xfId="19896"/>
    <cellStyle name="Neutral 11" xfId="3536"/>
    <cellStyle name="Neutral 11 10" xfId="19897"/>
    <cellStyle name="Neutral 11 11" xfId="19898"/>
    <cellStyle name="Neutral 11 2" xfId="19899"/>
    <cellStyle name="Neutral 11 3" xfId="19900"/>
    <cellStyle name="Neutral 11 4" xfId="19901"/>
    <cellStyle name="Neutral 11 5" xfId="19902"/>
    <cellStyle name="Neutral 11 6" xfId="19903"/>
    <cellStyle name="Neutral 11 7" xfId="19904"/>
    <cellStyle name="Neutral 11 8" xfId="19905"/>
    <cellStyle name="Neutral 11 9" xfId="19906"/>
    <cellStyle name="Neutral 12" xfId="3537"/>
    <cellStyle name="Neutral 12 10" xfId="19907"/>
    <cellStyle name="Neutral 12 11" xfId="19908"/>
    <cellStyle name="Neutral 12 2" xfId="19909"/>
    <cellStyle name="Neutral 12 3" xfId="19910"/>
    <cellStyle name="Neutral 12 4" xfId="19911"/>
    <cellStyle name="Neutral 12 5" xfId="19912"/>
    <cellStyle name="Neutral 12 6" xfId="19913"/>
    <cellStyle name="Neutral 12 7" xfId="19914"/>
    <cellStyle name="Neutral 12 8" xfId="19915"/>
    <cellStyle name="Neutral 12 9" xfId="19916"/>
    <cellStyle name="Neutral 13" xfId="3538"/>
    <cellStyle name="Neutral 13 10" xfId="19917"/>
    <cellStyle name="Neutral 13 11" xfId="19918"/>
    <cellStyle name="Neutral 13 2" xfId="19919"/>
    <cellStyle name="Neutral 13 3" xfId="19920"/>
    <cellStyle name="Neutral 13 4" xfId="19921"/>
    <cellStyle name="Neutral 13 5" xfId="19922"/>
    <cellStyle name="Neutral 13 6" xfId="19923"/>
    <cellStyle name="Neutral 13 7" xfId="19924"/>
    <cellStyle name="Neutral 13 8" xfId="19925"/>
    <cellStyle name="Neutral 13 9" xfId="19926"/>
    <cellStyle name="Neutral 14" xfId="3539"/>
    <cellStyle name="Neutral 14 10" xfId="19927"/>
    <cellStyle name="Neutral 14 11" xfId="19928"/>
    <cellStyle name="Neutral 14 2" xfId="19929"/>
    <cellStyle name="Neutral 14 3" xfId="19930"/>
    <cellStyle name="Neutral 14 4" xfId="19931"/>
    <cellStyle name="Neutral 14 5" xfId="19932"/>
    <cellStyle name="Neutral 14 6" xfId="19933"/>
    <cellStyle name="Neutral 14 7" xfId="19934"/>
    <cellStyle name="Neutral 14 8" xfId="19935"/>
    <cellStyle name="Neutral 14 9" xfId="19936"/>
    <cellStyle name="Neutral 15" xfId="3540"/>
    <cellStyle name="Neutral 15 10" xfId="19937"/>
    <cellStyle name="Neutral 15 11" xfId="19938"/>
    <cellStyle name="Neutral 15 2" xfId="19939"/>
    <cellStyle name="Neutral 15 3" xfId="19940"/>
    <cellStyle name="Neutral 15 4" xfId="19941"/>
    <cellStyle name="Neutral 15 5" xfId="19942"/>
    <cellStyle name="Neutral 15 6" xfId="19943"/>
    <cellStyle name="Neutral 15 7" xfId="19944"/>
    <cellStyle name="Neutral 15 8" xfId="19945"/>
    <cellStyle name="Neutral 15 9" xfId="19946"/>
    <cellStyle name="Neutral 16" xfId="19947"/>
    <cellStyle name="Neutral 16 10" xfId="19948"/>
    <cellStyle name="Neutral 16 11" xfId="19949"/>
    <cellStyle name="Neutral 16 2" xfId="19950"/>
    <cellStyle name="Neutral 16 3" xfId="19951"/>
    <cellStyle name="Neutral 16 4" xfId="19952"/>
    <cellStyle name="Neutral 16 5" xfId="19953"/>
    <cellStyle name="Neutral 16 6" xfId="19954"/>
    <cellStyle name="Neutral 16 7" xfId="19955"/>
    <cellStyle name="Neutral 16 8" xfId="19956"/>
    <cellStyle name="Neutral 16 9" xfId="19957"/>
    <cellStyle name="Neutral 17" xfId="19958"/>
    <cellStyle name="Neutral 17 10" xfId="19959"/>
    <cellStyle name="Neutral 17 11" xfId="19960"/>
    <cellStyle name="Neutral 17 2" xfId="19961"/>
    <cellStyle name="Neutral 17 3" xfId="19962"/>
    <cellStyle name="Neutral 17 4" xfId="19963"/>
    <cellStyle name="Neutral 17 5" xfId="19964"/>
    <cellStyle name="Neutral 17 6" xfId="19965"/>
    <cellStyle name="Neutral 17 7" xfId="19966"/>
    <cellStyle name="Neutral 17 8" xfId="19967"/>
    <cellStyle name="Neutral 17 9" xfId="19968"/>
    <cellStyle name="Neutral 18" xfId="19969"/>
    <cellStyle name="Neutral 18 10" xfId="19970"/>
    <cellStyle name="Neutral 18 11" xfId="19971"/>
    <cellStyle name="Neutral 18 2" xfId="19972"/>
    <cellStyle name="Neutral 18 3" xfId="19973"/>
    <cellStyle name="Neutral 18 4" xfId="19974"/>
    <cellStyle name="Neutral 18 5" xfId="19975"/>
    <cellStyle name="Neutral 18 6" xfId="19976"/>
    <cellStyle name="Neutral 18 7" xfId="19977"/>
    <cellStyle name="Neutral 18 8" xfId="19978"/>
    <cellStyle name="Neutral 18 9" xfId="19979"/>
    <cellStyle name="Neutral 19" xfId="19980"/>
    <cellStyle name="Neutral 19 10" xfId="19981"/>
    <cellStyle name="Neutral 19 11" xfId="19982"/>
    <cellStyle name="Neutral 19 2" xfId="19983"/>
    <cellStyle name="Neutral 19 3" xfId="19984"/>
    <cellStyle name="Neutral 19 4" xfId="19985"/>
    <cellStyle name="Neutral 19 5" xfId="19986"/>
    <cellStyle name="Neutral 19 6" xfId="19987"/>
    <cellStyle name="Neutral 19 7" xfId="19988"/>
    <cellStyle name="Neutral 19 8" xfId="19989"/>
    <cellStyle name="Neutral 19 9" xfId="19990"/>
    <cellStyle name="Neutral 2" xfId="136"/>
    <cellStyle name="Neutral 2 10" xfId="3542"/>
    <cellStyle name="Neutral 2 11" xfId="3543"/>
    <cellStyle name="Neutral 2 12" xfId="3541"/>
    <cellStyle name="Neutral 2 2" xfId="1387"/>
    <cellStyle name="Neutral 2 2 2" xfId="3544"/>
    <cellStyle name="Neutral 2 3" xfId="3545"/>
    <cellStyle name="Neutral 2 4" xfId="3546"/>
    <cellStyle name="Neutral 2 5" xfId="3547"/>
    <cellStyle name="Neutral 2 6" xfId="3548"/>
    <cellStyle name="Neutral 2 7" xfId="3549"/>
    <cellStyle name="Neutral 2 8" xfId="3550"/>
    <cellStyle name="Neutral 2 9" xfId="3551"/>
    <cellStyle name="Neutral 20" xfId="19991"/>
    <cellStyle name="Neutral 20 10" xfId="19992"/>
    <cellStyle name="Neutral 20 11" xfId="19993"/>
    <cellStyle name="Neutral 20 2" xfId="19994"/>
    <cellStyle name="Neutral 20 3" xfId="19995"/>
    <cellStyle name="Neutral 20 4" xfId="19996"/>
    <cellStyle name="Neutral 20 5" xfId="19997"/>
    <cellStyle name="Neutral 20 6" xfId="19998"/>
    <cellStyle name="Neutral 20 7" xfId="19999"/>
    <cellStyle name="Neutral 20 8" xfId="20000"/>
    <cellStyle name="Neutral 20 9" xfId="20001"/>
    <cellStyle name="Neutral 21" xfId="20002"/>
    <cellStyle name="Neutral 21 10" xfId="20003"/>
    <cellStyle name="Neutral 21 11" xfId="20004"/>
    <cellStyle name="Neutral 21 2" xfId="20005"/>
    <cellStyle name="Neutral 21 3" xfId="20006"/>
    <cellStyle name="Neutral 21 4" xfId="20007"/>
    <cellStyle name="Neutral 21 5" xfId="20008"/>
    <cellStyle name="Neutral 21 6" xfId="20009"/>
    <cellStyle name="Neutral 21 7" xfId="20010"/>
    <cellStyle name="Neutral 21 8" xfId="20011"/>
    <cellStyle name="Neutral 21 9" xfId="20012"/>
    <cellStyle name="Neutral 22" xfId="20013"/>
    <cellStyle name="Neutral 22 10" xfId="20014"/>
    <cellStyle name="Neutral 22 11" xfId="20015"/>
    <cellStyle name="Neutral 22 2" xfId="20016"/>
    <cellStyle name="Neutral 22 3" xfId="20017"/>
    <cellStyle name="Neutral 22 4" xfId="20018"/>
    <cellStyle name="Neutral 22 5" xfId="20019"/>
    <cellStyle name="Neutral 22 6" xfId="20020"/>
    <cellStyle name="Neutral 22 7" xfId="20021"/>
    <cellStyle name="Neutral 22 8" xfId="20022"/>
    <cellStyle name="Neutral 22 9" xfId="20023"/>
    <cellStyle name="Neutral 23" xfId="20024"/>
    <cellStyle name="Neutral 23 10" xfId="20025"/>
    <cellStyle name="Neutral 23 11" xfId="20026"/>
    <cellStyle name="Neutral 23 2" xfId="20027"/>
    <cellStyle name="Neutral 23 3" xfId="20028"/>
    <cellStyle name="Neutral 23 4" xfId="20029"/>
    <cellStyle name="Neutral 23 5" xfId="20030"/>
    <cellStyle name="Neutral 23 6" xfId="20031"/>
    <cellStyle name="Neutral 23 7" xfId="20032"/>
    <cellStyle name="Neutral 23 8" xfId="20033"/>
    <cellStyle name="Neutral 23 9" xfId="20034"/>
    <cellStyle name="Neutral 24" xfId="20035"/>
    <cellStyle name="Neutral 24 10" xfId="20036"/>
    <cellStyle name="Neutral 24 11" xfId="20037"/>
    <cellStyle name="Neutral 24 2" xfId="20038"/>
    <cellStyle name="Neutral 24 3" xfId="20039"/>
    <cellStyle name="Neutral 24 4" xfId="20040"/>
    <cellStyle name="Neutral 24 5" xfId="20041"/>
    <cellStyle name="Neutral 24 6" xfId="20042"/>
    <cellStyle name="Neutral 24 7" xfId="20043"/>
    <cellStyle name="Neutral 24 8" xfId="20044"/>
    <cellStyle name="Neutral 24 9" xfId="20045"/>
    <cellStyle name="Neutral 25" xfId="20046"/>
    <cellStyle name="Neutral 25 10" xfId="20047"/>
    <cellStyle name="Neutral 25 11" xfId="20048"/>
    <cellStyle name="Neutral 25 2" xfId="20049"/>
    <cellStyle name="Neutral 25 3" xfId="20050"/>
    <cellStyle name="Neutral 25 4" xfId="20051"/>
    <cellStyle name="Neutral 25 5" xfId="20052"/>
    <cellStyle name="Neutral 25 6" xfId="20053"/>
    <cellStyle name="Neutral 25 7" xfId="20054"/>
    <cellStyle name="Neutral 25 8" xfId="20055"/>
    <cellStyle name="Neutral 25 9" xfId="20056"/>
    <cellStyle name="Neutral 26" xfId="20057"/>
    <cellStyle name="Neutral 26 10" xfId="20058"/>
    <cellStyle name="Neutral 26 11" xfId="20059"/>
    <cellStyle name="Neutral 26 2" xfId="20060"/>
    <cellStyle name="Neutral 26 3" xfId="20061"/>
    <cellStyle name="Neutral 26 4" xfId="20062"/>
    <cellStyle name="Neutral 26 5" xfId="20063"/>
    <cellStyle name="Neutral 26 6" xfId="20064"/>
    <cellStyle name="Neutral 26 7" xfId="20065"/>
    <cellStyle name="Neutral 26 8" xfId="20066"/>
    <cellStyle name="Neutral 26 9" xfId="20067"/>
    <cellStyle name="Neutral 27" xfId="20068"/>
    <cellStyle name="Neutral 27 10" xfId="20069"/>
    <cellStyle name="Neutral 27 11" xfId="20070"/>
    <cellStyle name="Neutral 27 2" xfId="20071"/>
    <cellStyle name="Neutral 27 3" xfId="20072"/>
    <cellStyle name="Neutral 27 4" xfId="20073"/>
    <cellStyle name="Neutral 27 5" xfId="20074"/>
    <cellStyle name="Neutral 27 6" xfId="20075"/>
    <cellStyle name="Neutral 27 7" xfId="20076"/>
    <cellStyle name="Neutral 27 8" xfId="20077"/>
    <cellStyle name="Neutral 27 9" xfId="20078"/>
    <cellStyle name="Neutral 28" xfId="20079"/>
    <cellStyle name="Neutral 28 10" xfId="20080"/>
    <cellStyle name="Neutral 28 11" xfId="20081"/>
    <cellStyle name="Neutral 28 2" xfId="20082"/>
    <cellStyle name="Neutral 28 3" xfId="20083"/>
    <cellStyle name="Neutral 28 4" xfId="20084"/>
    <cellStyle name="Neutral 28 5" xfId="20085"/>
    <cellStyle name="Neutral 28 6" xfId="20086"/>
    <cellStyle name="Neutral 28 7" xfId="20087"/>
    <cellStyle name="Neutral 28 8" xfId="20088"/>
    <cellStyle name="Neutral 28 9" xfId="20089"/>
    <cellStyle name="Neutral 29" xfId="20090"/>
    <cellStyle name="Neutral 29 10" xfId="20091"/>
    <cellStyle name="Neutral 29 11" xfId="20092"/>
    <cellStyle name="Neutral 29 2" xfId="20093"/>
    <cellStyle name="Neutral 29 3" xfId="20094"/>
    <cellStyle name="Neutral 29 4" xfId="20095"/>
    <cellStyle name="Neutral 29 5" xfId="20096"/>
    <cellStyle name="Neutral 29 6" xfId="20097"/>
    <cellStyle name="Neutral 29 7" xfId="20098"/>
    <cellStyle name="Neutral 29 8" xfId="20099"/>
    <cellStyle name="Neutral 29 9" xfId="20100"/>
    <cellStyle name="Neutral 3" xfId="137"/>
    <cellStyle name="Neutral 3 10" xfId="3553"/>
    <cellStyle name="Neutral 3 11" xfId="3554"/>
    <cellStyle name="Neutral 3 12" xfId="3552"/>
    <cellStyle name="Neutral 3 2" xfId="3555"/>
    <cellStyle name="Neutral 3 3" xfId="3556"/>
    <cellStyle name="Neutral 3 4" xfId="3557"/>
    <cellStyle name="Neutral 3 5" xfId="3558"/>
    <cellStyle name="Neutral 3 6" xfId="3559"/>
    <cellStyle name="Neutral 3 7" xfId="3560"/>
    <cellStyle name="Neutral 3 8" xfId="3561"/>
    <cellStyle name="Neutral 3 9" xfId="3562"/>
    <cellStyle name="Neutral 30" xfId="20101"/>
    <cellStyle name="Neutral 30 10" xfId="20102"/>
    <cellStyle name="Neutral 30 11" xfId="20103"/>
    <cellStyle name="Neutral 30 2" xfId="20104"/>
    <cellStyle name="Neutral 30 3" xfId="20105"/>
    <cellStyle name="Neutral 30 4" xfId="20106"/>
    <cellStyle name="Neutral 30 5" xfId="20107"/>
    <cellStyle name="Neutral 30 6" xfId="20108"/>
    <cellStyle name="Neutral 30 7" xfId="20109"/>
    <cellStyle name="Neutral 30 8" xfId="20110"/>
    <cellStyle name="Neutral 30 9" xfId="20111"/>
    <cellStyle name="Neutral 31" xfId="20112"/>
    <cellStyle name="Neutral 31 10" xfId="20113"/>
    <cellStyle name="Neutral 31 11" xfId="20114"/>
    <cellStyle name="Neutral 31 2" xfId="20115"/>
    <cellStyle name="Neutral 31 3" xfId="20116"/>
    <cellStyle name="Neutral 31 4" xfId="20117"/>
    <cellStyle name="Neutral 31 5" xfId="20118"/>
    <cellStyle name="Neutral 31 6" xfId="20119"/>
    <cellStyle name="Neutral 31 7" xfId="20120"/>
    <cellStyle name="Neutral 31 8" xfId="20121"/>
    <cellStyle name="Neutral 31 9" xfId="20122"/>
    <cellStyle name="Neutral 32" xfId="20123"/>
    <cellStyle name="Neutral 32 10" xfId="20124"/>
    <cellStyle name="Neutral 32 11" xfId="20125"/>
    <cellStyle name="Neutral 32 2" xfId="20126"/>
    <cellStyle name="Neutral 32 3" xfId="20127"/>
    <cellStyle name="Neutral 32 4" xfId="20128"/>
    <cellStyle name="Neutral 32 5" xfId="20129"/>
    <cellStyle name="Neutral 32 6" xfId="20130"/>
    <cellStyle name="Neutral 32 7" xfId="20131"/>
    <cellStyle name="Neutral 32 8" xfId="20132"/>
    <cellStyle name="Neutral 32 9" xfId="20133"/>
    <cellStyle name="Neutral 33" xfId="20134"/>
    <cellStyle name="Neutral 33 10" xfId="20135"/>
    <cellStyle name="Neutral 33 11" xfId="20136"/>
    <cellStyle name="Neutral 33 2" xfId="20137"/>
    <cellStyle name="Neutral 33 3" xfId="20138"/>
    <cellStyle name="Neutral 33 4" xfId="20139"/>
    <cellStyle name="Neutral 33 5" xfId="20140"/>
    <cellStyle name="Neutral 33 6" xfId="20141"/>
    <cellStyle name="Neutral 33 7" xfId="20142"/>
    <cellStyle name="Neutral 33 8" xfId="20143"/>
    <cellStyle name="Neutral 33 9" xfId="20144"/>
    <cellStyle name="Neutral 34" xfId="20145"/>
    <cellStyle name="Neutral 34 10" xfId="20146"/>
    <cellStyle name="Neutral 34 11" xfId="20147"/>
    <cellStyle name="Neutral 34 2" xfId="20148"/>
    <cellStyle name="Neutral 34 3" xfId="20149"/>
    <cellStyle name="Neutral 34 4" xfId="20150"/>
    <cellStyle name="Neutral 34 5" xfId="20151"/>
    <cellStyle name="Neutral 34 6" xfId="20152"/>
    <cellStyle name="Neutral 34 7" xfId="20153"/>
    <cellStyle name="Neutral 34 8" xfId="20154"/>
    <cellStyle name="Neutral 34 9" xfId="20155"/>
    <cellStyle name="Neutral 35" xfId="20156"/>
    <cellStyle name="Neutral 35 10" xfId="20157"/>
    <cellStyle name="Neutral 35 11" xfId="20158"/>
    <cellStyle name="Neutral 35 2" xfId="20159"/>
    <cellStyle name="Neutral 35 3" xfId="20160"/>
    <cellStyle name="Neutral 35 4" xfId="20161"/>
    <cellStyle name="Neutral 35 5" xfId="20162"/>
    <cellStyle name="Neutral 35 6" xfId="20163"/>
    <cellStyle name="Neutral 35 7" xfId="20164"/>
    <cellStyle name="Neutral 35 8" xfId="20165"/>
    <cellStyle name="Neutral 35 9" xfId="20166"/>
    <cellStyle name="Neutral 36" xfId="20167"/>
    <cellStyle name="Neutral 36 10" xfId="20168"/>
    <cellStyle name="Neutral 36 11" xfId="20169"/>
    <cellStyle name="Neutral 36 2" xfId="20170"/>
    <cellStyle name="Neutral 36 3" xfId="20171"/>
    <cellStyle name="Neutral 36 4" xfId="20172"/>
    <cellStyle name="Neutral 36 5" xfId="20173"/>
    <cellStyle name="Neutral 36 6" xfId="20174"/>
    <cellStyle name="Neutral 36 7" xfId="20175"/>
    <cellStyle name="Neutral 36 8" xfId="20176"/>
    <cellStyle name="Neutral 36 9" xfId="20177"/>
    <cellStyle name="Neutral 37" xfId="20178"/>
    <cellStyle name="Neutral 37 10" xfId="20179"/>
    <cellStyle name="Neutral 37 11" xfId="20180"/>
    <cellStyle name="Neutral 37 2" xfId="20181"/>
    <cellStyle name="Neutral 37 3" xfId="20182"/>
    <cellStyle name="Neutral 37 4" xfId="20183"/>
    <cellStyle name="Neutral 37 5" xfId="20184"/>
    <cellStyle name="Neutral 37 6" xfId="20185"/>
    <cellStyle name="Neutral 37 7" xfId="20186"/>
    <cellStyle name="Neutral 37 8" xfId="20187"/>
    <cellStyle name="Neutral 37 9" xfId="20188"/>
    <cellStyle name="Neutral 38" xfId="20189"/>
    <cellStyle name="Neutral 38 10" xfId="20190"/>
    <cellStyle name="Neutral 38 11" xfId="20191"/>
    <cellStyle name="Neutral 38 2" xfId="20192"/>
    <cellStyle name="Neutral 38 3" xfId="20193"/>
    <cellStyle name="Neutral 38 4" xfId="20194"/>
    <cellStyle name="Neutral 38 5" xfId="20195"/>
    <cellStyle name="Neutral 38 6" xfId="20196"/>
    <cellStyle name="Neutral 38 7" xfId="20197"/>
    <cellStyle name="Neutral 38 8" xfId="20198"/>
    <cellStyle name="Neutral 38 9" xfId="20199"/>
    <cellStyle name="Neutral 39" xfId="20200"/>
    <cellStyle name="Neutral 39 10" xfId="20201"/>
    <cellStyle name="Neutral 39 11" xfId="20202"/>
    <cellStyle name="Neutral 39 2" xfId="20203"/>
    <cellStyle name="Neutral 39 3" xfId="20204"/>
    <cellStyle name="Neutral 39 4" xfId="20205"/>
    <cellStyle name="Neutral 39 5" xfId="20206"/>
    <cellStyle name="Neutral 39 6" xfId="20207"/>
    <cellStyle name="Neutral 39 7" xfId="20208"/>
    <cellStyle name="Neutral 39 8" xfId="20209"/>
    <cellStyle name="Neutral 39 9" xfId="20210"/>
    <cellStyle name="Neutral 4" xfId="1389"/>
    <cellStyle name="Neutral 4 10" xfId="3564"/>
    <cellStyle name="Neutral 4 11" xfId="3565"/>
    <cellStyle name="Neutral 4 12" xfId="3563"/>
    <cellStyle name="Neutral 4 2" xfId="3566"/>
    <cellStyle name="Neutral 4 3" xfId="3567"/>
    <cellStyle name="Neutral 4 4" xfId="3568"/>
    <cellStyle name="Neutral 4 5" xfId="3569"/>
    <cellStyle name="Neutral 4 6" xfId="3570"/>
    <cellStyle name="Neutral 4 7" xfId="3571"/>
    <cellStyle name="Neutral 4 8" xfId="3572"/>
    <cellStyle name="Neutral 4 9" xfId="3573"/>
    <cellStyle name="Neutral 40" xfId="20211"/>
    <cellStyle name="Neutral 40 10" xfId="20212"/>
    <cellStyle name="Neutral 40 2" xfId="20213"/>
    <cellStyle name="Neutral 40 3" xfId="20214"/>
    <cellStyle name="Neutral 40 4" xfId="20215"/>
    <cellStyle name="Neutral 40 5" xfId="20216"/>
    <cellStyle name="Neutral 40 6" xfId="20217"/>
    <cellStyle name="Neutral 40 7" xfId="20218"/>
    <cellStyle name="Neutral 40 8" xfId="20219"/>
    <cellStyle name="Neutral 40 9" xfId="20220"/>
    <cellStyle name="Neutral 41" xfId="20221"/>
    <cellStyle name="Neutral 42" xfId="20222"/>
    <cellStyle name="Neutral 43" xfId="20223"/>
    <cellStyle name="Neutral 44" xfId="20224"/>
    <cellStyle name="Neutral 45" xfId="20225"/>
    <cellStyle name="Neutral 46" xfId="20226"/>
    <cellStyle name="Neutral 47" xfId="20227"/>
    <cellStyle name="Neutral 48" xfId="20228"/>
    <cellStyle name="Neutral 49" xfId="20229"/>
    <cellStyle name="Neutral 5" xfId="3574"/>
    <cellStyle name="Neutral 5 10" xfId="3575"/>
    <cellStyle name="Neutral 5 11" xfId="3576"/>
    <cellStyle name="Neutral 5 2" xfId="3577"/>
    <cellStyle name="Neutral 5 3" xfId="3578"/>
    <cellStyle name="Neutral 5 4" xfId="3579"/>
    <cellStyle name="Neutral 5 5" xfId="3580"/>
    <cellStyle name="Neutral 5 6" xfId="3581"/>
    <cellStyle name="Neutral 5 7" xfId="3582"/>
    <cellStyle name="Neutral 5 8" xfId="3583"/>
    <cellStyle name="Neutral 5 9" xfId="3584"/>
    <cellStyle name="Neutral 50" xfId="135"/>
    <cellStyle name="Neutral 6" xfId="3585"/>
    <cellStyle name="Neutral 6 10" xfId="20230"/>
    <cellStyle name="Neutral 6 11" xfId="20231"/>
    <cellStyle name="Neutral 6 2" xfId="20232"/>
    <cellStyle name="Neutral 6 3" xfId="20233"/>
    <cellStyle name="Neutral 6 4" xfId="20234"/>
    <cellStyle name="Neutral 6 5" xfId="20235"/>
    <cellStyle name="Neutral 6 6" xfId="20236"/>
    <cellStyle name="Neutral 6 7" xfId="20237"/>
    <cellStyle name="Neutral 6 8" xfId="20238"/>
    <cellStyle name="Neutral 6 9" xfId="20239"/>
    <cellStyle name="Neutral 7" xfId="3586"/>
    <cellStyle name="Neutral 7 10" xfId="20240"/>
    <cellStyle name="Neutral 7 11" xfId="20241"/>
    <cellStyle name="Neutral 7 2" xfId="20242"/>
    <cellStyle name="Neutral 7 3" xfId="20243"/>
    <cellStyle name="Neutral 7 4" xfId="20244"/>
    <cellStyle name="Neutral 7 5" xfId="20245"/>
    <cellStyle name="Neutral 7 6" xfId="20246"/>
    <cellStyle name="Neutral 7 7" xfId="20247"/>
    <cellStyle name="Neutral 7 8" xfId="20248"/>
    <cellStyle name="Neutral 7 9" xfId="20249"/>
    <cellStyle name="Neutral 8" xfId="3587"/>
    <cellStyle name="Neutral 8 10" xfId="20250"/>
    <cellStyle name="Neutral 8 11" xfId="20251"/>
    <cellStyle name="Neutral 8 2" xfId="20252"/>
    <cellStyle name="Neutral 8 3" xfId="20253"/>
    <cellStyle name="Neutral 8 4" xfId="20254"/>
    <cellStyle name="Neutral 8 5" xfId="20255"/>
    <cellStyle name="Neutral 8 6" xfId="20256"/>
    <cellStyle name="Neutral 8 7" xfId="20257"/>
    <cellStyle name="Neutral 8 8" xfId="20258"/>
    <cellStyle name="Neutral 8 9" xfId="20259"/>
    <cellStyle name="Neutral 9" xfId="3588"/>
    <cellStyle name="Neutral 9 10" xfId="20260"/>
    <cellStyle name="Neutral 9 11" xfId="20261"/>
    <cellStyle name="Neutral 9 2" xfId="20262"/>
    <cellStyle name="Neutral 9 3" xfId="20263"/>
    <cellStyle name="Neutral 9 4" xfId="20264"/>
    <cellStyle name="Neutral 9 5" xfId="20265"/>
    <cellStyle name="Neutral 9 6" xfId="20266"/>
    <cellStyle name="Neutral 9 7" xfId="20267"/>
    <cellStyle name="Neutral 9 8" xfId="20268"/>
    <cellStyle name="Neutral 9 9" xfId="20269"/>
    <cellStyle name="NewAcct" xfId="20270"/>
    <cellStyle name="no dec" xfId="345"/>
    <cellStyle name="Normal" xfId="0" builtinId="0"/>
    <cellStyle name="Normal - Style1" xfId="138"/>
    <cellStyle name="Normal - Style5" xfId="346"/>
    <cellStyle name="Normal (B)" xfId="20271"/>
    <cellStyle name="Normal (G)" xfId="20272"/>
    <cellStyle name="Normal 10" xfId="4"/>
    <cellStyle name="Normal 10 2" xfId="347"/>
    <cellStyle name="Normal 10 2 2" xfId="6598"/>
    <cellStyle name="Normal 10 3" xfId="20273"/>
    <cellStyle name="Normal 100" xfId="1394"/>
    <cellStyle name="Normal 100 2" xfId="5654"/>
    <cellStyle name="Normal 100 3" xfId="5655"/>
    <cellStyle name="Normal 100 4" xfId="5656"/>
    <cellStyle name="Normal 100 5" xfId="6522"/>
    <cellStyle name="Normal 100 6" xfId="29497"/>
    <cellStyle name="Normal 101" xfId="1395"/>
    <cellStyle name="Normal 101 2" xfId="5657"/>
    <cellStyle name="Normal 101 3" xfId="5658"/>
    <cellStyle name="Normal 101 4" xfId="5659"/>
    <cellStyle name="Normal 101 5" xfId="6523"/>
    <cellStyle name="Normal 101 6" xfId="29498"/>
    <cellStyle name="Normal 102" xfId="1396"/>
    <cellStyle name="Normal 102 2" xfId="6524"/>
    <cellStyle name="Normal 102 3" xfId="29499"/>
    <cellStyle name="Normal 103" xfId="1397"/>
    <cellStyle name="Normal 103 2" xfId="6525"/>
    <cellStyle name="Normal 103 3" xfId="29500"/>
    <cellStyle name="Normal 104" xfId="1398"/>
    <cellStyle name="Normal 104 2" xfId="6526"/>
    <cellStyle name="Normal 104 3" xfId="29501"/>
    <cellStyle name="Normal 105" xfId="1399"/>
    <cellStyle name="Normal 105 2" xfId="6527"/>
    <cellStyle name="Normal 105 3" xfId="29502"/>
    <cellStyle name="Normal 106" xfId="1400"/>
    <cellStyle name="Normal 106 2" xfId="6528"/>
    <cellStyle name="Normal 106 3" xfId="29503"/>
    <cellStyle name="Normal 107" xfId="1401"/>
    <cellStyle name="Normal 107 10" xfId="6529"/>
    <cellStyle name="Normal 107 11" xfId="29504"/>
    <cellStyle name="Normal 107 2" xfId="5660"/>
    <cellStyle name="Normal 107 3" xfId="5661"/>
    <cellStyle name="Normal 107 4" xfId="5662"/>
    <cellStyle name="Normal 107 5" xfId="5663"/>
    <cellStyle name="Normal 107 6" xfId="5664"/>
    <cellStyle name="Normal 107 7" xfId="5665"/>
    <cellStyle name="Normal 107 8" xfId="5666"/>
    <cellStyle name="Normal 107 9" xfId="5667"/>
    <cellStyle name="Normal 108" xfId="1402"/>
    <cellStyle name="Normal 108 10" xfId="6530"/>
    <cellStyle name="Normal 108 11" xfId="29505"/>
    <cellStyle name="Normal 108 2" xfId="5668"/>
    <cellStyle name="Normal 108 3" xfId="5669"/>
    <cellStyle name="Normal 108 4" xfId="5670"/>
    <cellStyle name="Normal 108 5" xfId="5671"/>
    <cellStyle name="Normal 108 6" xfId="5672"/>
    <cellStyle name="Normal 108 7" xfId="5673"/>
    <cellStyle name="Normal 108 8" xfId="5674"/>
    <cellStyle name="Normal 108 9" xfId="5675"/>
    <cellStyle name="Normal 109" xfId="1403"/>
    <cellStyle name="Normal 109 10" xfId="6531"/>
    <cellStyle name="Normal 109 11" xfId="29506"/>
    <cellStyle name="Normal 109 2" xfId="5676"/>
    <cellStyle name="Normal 109 3" xfId="5677"/>
    <cellStyle name="Normal 109 4" xfId="5678"/>
    <cellStyle name="Normal 109 5" xfId="5679"/>
    <cellStyle name="Normal 109 6" xfId="5680"/>
    <cellStyle name="Normal 109 7" xfId="5681"/>
    <cellStyle name="Normal 109 8" xfId="5682"/>
    <cellStyle name="Normal 109 9" xfId="5683"/>
    <cellStyle name="Normal 11" xfId="183"/>
    <cellStyle name="Normal 11 2" xfId="232"/>
    <cellStyle name="Normal 110" xfId="1405"/>
    <cellStyle name="Normal 110 10" xfId="6532"/>
    <cellStyle name="Normal 110 11" xfId="29507"/>
    <cellStyle name="Normal 110 2" xfId="5684"/>
    <cellStyle name="Normal 110 3" xfId="5685"/>
    <cellStyle name="Normal 110 4" xfId="5686"/>
    <cellStyle name="Normal 110 5" xfId="5687"/>
    <cellStyle name="Normal 110 6" xfId="5688"/>
    <cellStyle name="Normal 110 7" xfId="5689"/>
    <cellStyle name="Normal 110 8" xfId="5690"/>
    <cellStyle name="Normal 110 9" xfId="5691"/>
    <cellStyle name="Normal 111" xfId="1406"/>
    <cellStyle name="Normal 111 2" xfId="6533"/>
    <cellStyle name="Normal 111 3" xfId="29508"/>
    <cellStyle name="Normal 112" xfId="1407"/>
    <cellStyle name="Normal 112 10" xfId="5692"/>
    <cellStyle name="Normal 112 11" xfId="5693"/>
    <cellStyle name="Normal 112 12" xfId="5694"/>
    <cellStyle name="Normal 112 13" xfId="5695"/>
    <cellStyle name="Normal 112 14" xfId="5696"/>
    <cellStyle name="Normal 112 15" xfId="5697"/>
    <cellStyle name="Normal 112 16" xfId="5698"/>
    <cellStyle name="Normal 112 17" xfId="5699"/>
    <cellStyle name="Normal 112 18" xfId="5700"/>
    <cellStyle name="Normal 112 2" xfId="5701"/>
    <cellStyle name="Normal 112 3" xfId="5702"/>
    <cellStyle name="Normal 112 4" xfId="5703"/>
    <cellStyle name="Normal 112 5" xfId="5704"/>
    <cellStyle name="Normal 112 6" xfId="5705"/>
    <cellStyle name="Normal 112 7" xfId="5706"/>
    <cellStyle name="Normal 112 8" xfId="5707"/>
    <cellStyle name="Normal 112 9" xfId="5708"/>
    <cellStyle name="Normal 113" xfId="1408"/>
    <cellStyle name="Normal 113 2" xfId="6534"/>
    <cellStyle name="Normal 113 3" xfId="29509"/>
    <cellStyle name="Normal 114" xfId="1409"/>
    <cellStyle name="Normal 114 2" xfId="6535"/>
    <cellStyle name="Normal 114 3" xfId="29510"/>
    <cellStyle name="Normal 115" xfId="1410"/>
    <cellStyle name="Normal 115 2" xfId="6536"/>
    <cellStyle name="Normal 115 3" xfId="29511"/>
    <cellStyle name="Normal 116" xfId="1411"/>
    <cellStyle name="Normal 116 2" xfId="6537"/>
    <cellStyle name="Normal 116 3" xfId="29512"/>
    <cellStyle name="Normal 117" xfId="1412"/>
    <cellStyle name="Normal 117 2" xfId="6538"/>
    <cellStyle name="Normal 117 3" xfId="29513"/>
    <cellStyle name="Normal 118" xfId="1413"/>
    <cellStyle name="Normal 118 2" xfId="6539"/>
    <cellStyle name="Normal 118 3" xfId="29514"/>
    <cellStyle name="Normal 119" xfId="1414"/>
    <cellStyle name="Normal 119 10" xfId="6540"/>
    <cellStyle name="Normal 119 11" xfId="29515"/>
    <cellStyle name="Normal 119 2" xfId="5709"/>
    <cellStyle name="Normal 119 3" xfId="5710"/>
    <cellStyle name="Normal 119 4" xfId="5711"/>
    <cellStyle name="Normal 119 5" xfId="5712"/>
    <cellStyle name="Normal 119 6" xfId="5713"/>
    <cellStyle name="Normal 119 7" xfId="5714"/>
    <cellStyle name="Normal 119 8" xfId="5715"/>
    <cellStyle name="Normal 119 9" xfId="5716"/>
    <cellStyle name="Normal 12" xfId="223"/>
    <cellStyle name="Normal 12 10" xfId="20274"/>
    <cellStyle name="Normal 12 11" xfId="20275"/>
    <cellStyle name="Normal 12 12" xfId="5717"/>
    <cellStyle name="Normal 12 2" xfId="238"/>
    <cellStyle name="Normal 12 2 2" xfId="6599"/>
    <cellStyle name="Normal 12 3" xfId="348"/>
    <cellStyle name="Normal 12 3 2" xfId="6600"/>
    <cellStyle name="Normal 12 4" xfId="20276"/>
    <cellStyle name="Normal 12 5" xfId="20277"/>
    <cellStyle name="Normal 12 6" xfId="20278"/>
    <cellStyle name="Normal 12 7" xfId="20279"/>
    <cellStyle name="Normal 12 8" xfId="20280"/>
    <cellStyle name="Normal 12 9" xfId="20281"/>
    <cellStyle name="Normal 120" xfId="1416"/>
    <cellStyle name="Normal 120 10" xfId="6541"/>
    <cellStyle name="Normal 120 11" xfId="29516"/>
    <cellStyle name="Normal 120 2" xfId="1417"/>
    <cellStyle name="Normal 120 2 2" xfId="5718"/>
    <cellStyle name="Normal 120 3" xfId="5719"/>
    <cellStyle name="Normal 120 4" xfId="5720"/>
    <cellStyle name="Normal 120 5" xfId="5721"/>
    <cellStyle name="Normal 120 6" xfId="5722"/>
    <cellStyle name="Normal 120 7" xfId="5723"/>
    <cellStyle name="Normal 120 8" xfId="5724"/>
    <cellStyle name="Normal 120 9" xfId="5725"/>
    <cellStyle name="Normal 121" xfId="1418"/>
    <cellStyle name="Normal 121 10" xfId="6542"/>
    <cellStyle name="Normal 121 11" xfId="29517"/>
    <cellStyle name="Normal 121 2" xfId="5726"/>
    <cellStyle name="Normal 121 3" xfId="5727"/>
    <cellStyle name="Normal 121 4" xfId="5728"/>
    <cellStyle name="Normal 121 5" xfId="5729"/>
    <cellStyle name="Normal 121 6" xfId="5730"/>
    <cellStyle name="Normal 121 7" xfId="5731"/>
    <cellStyle name="Normal 121 8" xfId="5732"/>
    <cellStyle name="Normal 121 9" xfId="5733"/>
    <cellStyle name="Normal 122" xfId="1419"/>
    <cellStyle name="Normal 122 2" xfId="5734"/>
    <cellStyle name="Normal 122 3" xfId="5735"/>
    <cellStyle name="Normal 122 4" xfId="5736"/>
    <cellStyle name="Normal 122 5" xfId="6543"/>
    <cellStyle name="Normal 122 6" xfId="29518"/>
    <cellStyle name="Normal 123" xfId="1420"/>
    <cellStyle name="Normal 123 2" xfId="5737"/>
    <cellStyle name="Normal 123 3" xfId="5738"/>
    <cellStyle name="Normal 123 4" xfId="5739"/>
    <cellStyle name="Normal 123 5" xfId="6544"/>
    <cellStyle name="Normal 123 6" xfId="29519"/>
    <cellStyle name="Normal 124" xfId="1421"/>
    <cellStyle name="Normal 124 2" xfId="5740"/>
    <cellStyle name="Normal 124 3" xfId="5741"/>
    <cellStyle name="Normal 124 4" xfId="5742"/>
    <cellStyle name="Normal 124 5" xfId="6545"/>
    <cellStyle name="Normal 124 6" xfId="29520"/>
    <cellStyle name="Normal 125" xfId="1422"/>
    <cellStyle name="Normal 125 2" xfId="5743"/>
    <cellStyle name="Normal 125 3" xfId="5744"/>
    <cellStyle name="Normal 125 4" xfId="5745"/>
    <cellStyle name="Normal 125 5" xfId="6546"/>
    <cellStyle name="Normal 125 6" xfId="29521"/>
    <cellStyle name="Normal 126" xfId="1423"/>
    <cellStyle name="Normal 126 2" xfId="5746"/>
    <cellStyle name="Normal 126 3" xfId="5747"/>
    <cellStyle name="Normal 126 4" xfId="5748"/>
    <cellStyle name="Normal 126 5" xfId="6547"/>
    <cellStyle name="Normal 126 6" xfId="29522"/>
    <cellStyle name="Normal 127" xfId="1424"/>
    <cellStyle name="Normal 127 2" xfId="6548"/>
    <cellStyle name="Normal 127 3" xfId="29523"/>
    <cellStyle name="Normal 128" xfId="1425"/>
    <cellStyle name="Normal 128 2" xfId="6549"/>
    <cellStyle name="Normal 128 3" xfId="29524"/>
    <cellStyle name="Normal 129" xfId="1426"/>
    <cellStyle name="Normal 129 2" xfId="6550"/>
    <cellStyle name="Normal 129 3" xfId="29525"/>
    <cellStyle name="Normal 13" xfId="224"/>
    <cellStyle name="Normal 13 2" xfId="13"/>
    <cellStyle name="Normal 13 2 2" xfId="3589"/>
    <cellStyle name="Normal 13 2 2 2" xfId="6601"/>
    <cellStyle name="Normal 13 2 3" xfId="239"/>
    <cellStyle name="Normal 13 3" xfId="349"/>
    <cellStyle name="Normal 13 3 10" xfId="25694"/>
    <cellStyle name="Normal 13 3 2" xfId="3590"/>
    <cellStyle name="Normal 13 3 2 2" xfId="4829"/>
    <cellStyle name="Normal 13 3 2 2 2" xfId="5139"/>
    <cellStyle name="Normal 13 3 2 2 2 2" xfId="5541"/>
    <cellStyle name="Normal 13 3 2 2 2 2 2" xfId="24080"/>
    <cellStyle name="Normal 13 3 2 2 2 2 2 2" xfId="25625"/>
    <cellStyle name="Normal 13 3 2 2 2 2 2 2 2" xfId="28712"/>
    <cellStyle name="Normal 13 3 2 2 2 2 2 3" xfId="27173"/>
    <cellStyle name="Normal 13 3 2 2 2 2 3" xfId="24352"/>
    <cellStyle name="Normal 13 3 2 2 2 2 3 2" xfId="27439"/>
    <cellStyle name="Normal 13 3 2 2 2 2 4" xfId="25896"/>
    <cellStyle name="Normal 13 3 2 2 2 3" xfId="23860"/>
    <cellStyle name="Normal 13 3 2 2 2 3 2" xfId="25493"/>
    <cellStyle name="Normal 13 3 2 2 2 3 2 2" xfId="28580"/>
    <cellStyle name="Normal 13 3 2 2 2 3 3" xfId="27041"/>
    <cellStyle name="Normal 13 3 2 2 2 4" xfId="24219"/>
    <cellStyle name="Normal 13 3 2 2 2 4 2" xfId="27307"/>
    <cellStyle name="Normal 13 3 2 2 2 5" xfId="25763"/>
    <cellStyle name="Normal 13 3 2 2 3" xfId="5242"/>
    <cellStyle name="Normal 13 3 2 2 3 2" xfId="23936"/>
    <cellStyle name="Normal 13 3 2 2 3 2 2" xfId="25559"/>
    <cellStyle name="Normal 13 3 2 2 3 2 2 2" xfId="28646"/>
    <cellStyle name="Normal 13 3 2 2 3 2 3" xfId="27107"/>
    <cellStyle name="Normal 13 3 2 2 3 3" xfId="24286"/>
    <cellStyle name="Normal 13 3 2 2 3 3 2" xfId="27373"/>
    <cellStyle name="Normal 13 3 2 2 3 4" xfId="25830"/>
    <cellStyle name="Normal 13 3 2 2 4" xfId="23565"/>
    <cellStyle name="Normal 13 3 2 2 4 2" xfId="25427"/>
    <cellStyle name="Normal 13 3 2 2 4 2 2" xfId="28514"/>
    <cellStyle name="Normal 13 3 2 2 4 3" xfId="26975"/>
    <cellStyle name="Normal 13 3 2 2 5" xfId="23095"/>
    <cellStyle name="Normal 13 3 2 2 5 2" xfId="25021"/>
    <cellStyle name="Normal 13 3 2 2 5 2 2" xfId="28108"/>
    <cellStyle name="Normal 13 3 2 2 5 3" xfId="26569"/>
    <cellStyle name="Normal 13 3 2 2 6" xfId="24153"/>
    <cellStyle name="Normal 13 3 2 2 6 2" xfId="27241"/>
    <cellStyle name="Normal 13 3 2 2 7" xfId="25696"/>
    <cellStyle name="Normal 13 3 2 3" xfId="4830"/>
    <cellStyle name="Normal 13 3 2 3 2" xfId="5140"/>
    <cellStyle name="Normal 13 3 2 3 2 2" xfId="5542"/>
    <cellStyle name="Normal 13 3 2 3 2 2 2" xfId="24081"/>
    <cellStyle name="Normal 13 3 2 3 2 2 2 2" xfId="25626"/>
    <cellStyle name="Normal 13 3 2 3 2 2 2 2 2" xfId="28713"/>
    <cellStyle name="Normal 13 3 2 3 2 2 2 3" xfId="27174"/>
    <cellStyle name="Normal 13 3 2 3 2 2 3" xfId="24353"/>
    <cellStyle name="Normal 13 3 2 3 2 2 3 2" xfId="27440"/>
    <cellStyle name="Normal 13 3 2 3 2 2 4" xfId="25897"/>
    <cellStyle name="Normal 13 3 2 3 2 3" xfId="23861"/>
    <cellStyle name="Normal 13 3 2 3 2 3 2" xfId="25494"/>
    <cellStyle name="Normal 13 3 2 3 2 3 2 2" xfId="28581"/>
    <cellStyle name="Normal 13 3 2 3 2 3 3" xfId="27042"/>
    <cellStyle name="Normal 13 3 2 3 2 4" xfId="24220"/>
    <cellStyle name="Normal 13 3 2 3 2 4 2" xfId="27308"/>
    <cellStyle name="Normal 13 3 2 3 2 5" xfId="25764"/>
    <cellStyle name="Normal 13 3 2 3 3" xfId="5243"/>
    <cellStyle name="Normal 13 3 2 3 3 2" xfId="23937"/>
    <cellStyle name="Normal 13 3 2 3 3 2 2" xfId="25560"/>
    <cellStyle name="Normal 13 3 2 3 3 2 2 2" xfId="28647"/>
    <cellStyle name="Normal 13 3 2 3 3 2 3" xfId="27108"/>
    <cellStyle name="Normal 13 3 2 3 3 3" xfId="24287"/>
    <cellStyle name="Normal 13 3 2 3 3 3 2" xfId="27374"/>
    <cellStyle name="Normal 13 3 2 3 3 4" xfId="25831"/>
    <cellStyle name="Normal 13 3 2 3 4" xfId="23566"/>
    <cellStyle name="Normal 13 3 2 3 4 2" xfId="25428"/>
    <cellStyle name="Normal 13 3 2 3 4 2 2" xfId="28515"/>
    <cellStyle name="Normal 13 3 2 3 4 3" xfId="26976"/>
    <cellStyle name="Normal 13 3 2 3 5" xfId="23073"/>
    <cellStyle name="Normal 13 3 2 3 5 2" xfId="24999"/>
    <cellStyle name="Normal 13 3 2 3 5 2 2" xfId="28086"/>
    <cellStyle name="Normal 13 3 2 3 5 3" xfId="26547"/>
    <cellStyle name="Normal 13 3 2 3 6" xfId="24154"/>
    <cellStyle name="Normal 13 3 2 3 6 2" xfId="27242"/>
    <cellStyle name="Normal 13 3 2 3 7" xfId="25697"/>
    <cellStyle name="Normal 13 3 2 4" xfId="5138"/>
    <cellStyle name="Normal 13 3 2 4 2" xfId="5540"/>
    <cellStyle name="Normal 13 3 2 4 2 2" xfId="24079"/>
    <cellStyle name="Normal 13 3 2 4 2 2 2" xfId="25624"/>
    <cellStyle name="Normal 13 3 2 4 2 2 2 2" xfId="28711"/>
    <cellStyle name="Normal 13 3 2 4 2 2 3" xfId="27172"/>
    <cellStyle name="Normal 13 3 2 4 2 3" xfId="24351"/>
    <cellStyle name="Normal 13 3 2 4 2 3 2" xfId="27438"/>
    <cellStyle name="Normal 13 3 2 4 2 4" xfId="25895"/>
    <cellStyle name="Normal 13 3 2 4 3" xfId="23859"/>
    <cellStyle name="Normal 13 3 2 4 3 2" xfId="25492"/>
    <cellStyle name="Normal 13 3 2 4 3 2 2" xfId="28579"/>
    <cellStyle name="Normal 13 3 2 4 3 3" xfId="27040"/>
    <cellStyle name="Normal 13 3 2 4 4" xfId="24218"/>
    <cellStyle name="Normal 13 3 2 4 4 2" xfId="27306"/>
    <cellStyle name="Normal 13 3 2 4 5" xfId="25762"/>
    <cellStyle name="Normal 13 3 2 5" xfId="5241"/>
    <cellStyle name="Normal 13 3 2 5 2" xfId="23935"/>
    <cellStyle name="Normal 13 3 2 5 2 2" xfId="25558"/>
    <cellStyle name="Normal 13 3 2 5 2 2 2" xfId="28645"/>
    <cellStyle name="Normal 13 3 2 5 2 3" xfId="27106"/>
    <cellStyle name="Normal 13 3 2 5 3" xfId="24285"/>
    <cellStyle name="Normal 13 3 2 5 3 2" xfId="27372"/>
    <cellStyle name="Normal 13 3 2 5 4" xfId="25829"/>
    <cellStyle name="Normal 13 3 2 6" xfId="23564"/>
    <cellStyle name="Normal 13 3 2 6 2" xfId="25426"/>
    <cellStyle name="Normal 13 3 2 6 2 2" xfId="28513"/>
    <cellStyle name="Normal 13 3 2 6 3" xfId="26974"/>
    <cellStyle name="Normal 13 3 2 7" xfId="23050"/>
    <cellStyle name="Normal 13 3 2 7 2" xfId="24977"/>
    <cellStyle name="Normal 13 3 2 7 2 2" xfId="28064"/>
    <cellStyle name="Normal 13 3 2 7 3" xfId="26525"/>
    <cellStyle name="Normal 13 3 2 8" xfId="24152"/>
    <cellStyle name="Normal 13 3 2 8 2" xfId="27240"/>
    <cellStyle name="Normal 13 3 2 9" xfId="25695"/>
    <cellStyle name="Normal 13 3 3" xfId="4831"/>
    <cellStyle name="Normal 13 3 3 2" xfId="5141"/>
    <cellStyle name="Normal 13 3 3 2 2" xfId="5543"/>
    <cellStyle name="Normal 13 3 3 2 2 2" xfId="24082"/>
    <cellStyle name="Normal 13 3 3 2 2 2 2" xfId="25627"/>
    <cellStyle name="Normal 13 3 3 2 2 2 2 2" xfId="28714"/>
    <cellStyle name="Normal 13 3 3 2 2 2 3" xfId="27175"/>
    <cellStyle name="Normal 13 3 3 2 2 3" xfId="24354"/>
    <cellStyle name="Normal 13 3 3 2 2 3 2" xfId="27441"/>
    <cellStyle name="Normal 13 3 3 2 2 4" xfId="25898"/>
    <cellStyle name="Normal 13 3 3 2 3" xfId="23862"/>
    <cellStyle name="Normal 13 3 3 2 3 2" xfId="25495"/>
    <cellStyle name="Normal 13 3 3 2 3 2 2" xfId="28582"/>
    <cellStyle name="Normal 13 3 3 2 3 3" xfId="27043"/>
    <cellStyle name="Normal 13 3 3 2 4" xfId="24221"/>
    <cellStyle name="Normal 13 3 3 2 4 2" xfId="27309"/>
    <cellStyle name="Normal 13 3 3 2 5" xfId="25765"/>
    <cellStyle name="Normal 13 3 3 3" xfId="5244"/>
    <cellStyle name="Normal 13 3 3 3 2" xfId="23938"/>
    <cellStyle name="Normal 13 3 3 3 2 2" xfId="25561"/>
    <cellStyle name="Normal 13 3 3 3 2 2 2" xfId="28648"/>
    <cellStyle name="Normal 13 3 3 3 2 3" xfId="27109"/>
    <cellStyle name="Normal 13 3 3 3 3" xfId="24288"/>
    <cellStyle name="Normal 13 3 3 3 3 2" xfId="27375"/>
    <cellStyle name="Normal 13 3 3 3 4" xfId="25832"/>
    <cellStyle name="Normal 13 3 3 4" xfId="23567"/>
    <cellStyle name="Normal 13 3 3 4 2" xfId="25429"/>
    <cellStyle name="Normal 13 3 3 4 2 2" xfId="28516"/>
    <cellStyle name="Normal 13 3 3 4 3" xfId="26977"/>
    <cellStyle name="Normal 13 3 3 5" xfId="23086"/>
    <cellStyle name="Normal 13 3 3 5 2" xfId="25012"/>
    <cellStyle name="Normal 13 3 3 5 2 2" xfId="28099"/>
    <cellStyle name="Normal 13 3 3 5 3" xfId="26560"/>
    <cellStyle name="Normal 13 3 3 6" xfId="24155"/>
    <cellStyle name="Normal 13 3 3 6 2" xfId="27243"/>
    <cellStyle name="Normal 13 3 3 7" xfId="25698"/>
    <cellStyle name="Normal 13 3 4" xfId="4832"/>
    <cellStyle name="Normal 13 3 4 2" xfId="5142"/>
    <cellStyle name="Normal 13 3 4 2 2" xfId="5544"/>
    <cellStyle name="Normal 13 3 4 2 2 2" xfId="24083"/>
    <cellStyle name="Normal 13 3 4 2 2 2 2" xfId="25628"/>
    <cellStyle name="Normal 13 3 4 2 2 2 2 2" xfId="28715"/>
    <cellStyle name="Normal 13 3 4 2 2 2 3" xfId="27176"/>
    <cellStyle name="Normal 13 3 4 2 2 3" xfId="24355"/>
    <cellStyle name="Normal 13 3 4 2 2 3 2" xfId="27442"/>
    <cellStyle name="Normal 13 3 4 2 2 4" xfId="25899"/>
    <cellStyle name="Normal 13 3 4 2 3" xfId="23863"/>
    <cellStyle name="Normal 13 3 4 2 3 2" xfId="25496"/>
    <cellStyle name="Normal 13 3 4 2 3 2 2" xfId="28583"/>
    <cellStyle name="Normal 13 3 4 2 3 3" xfId="27044"/>
    <cellStyle name="Normal 13 3 4 2 4" xfId="24222"/>
    <cellStyle name="Normal 13 3 4 2 4 2" xfId="27310"/>
    <cellStyle name="Normal 13 3 4 2 5" xfId="25766"/>
    <cellStyle name="Normal 13 3 4 3" xfId="5245"/>
    <cellStyle name="Normal 13 3 4 3 2" xfId="23939"/>
    <cellStyle name="Normal 13 3 4 3 2 2" xfId="25562"/>
    <cellStyle name="Normal 13 3 4 3 2 2 2" xfId="28649"/>
    <cellStyle name="Normal 13 3 4 3 2 3" xfId="27110"/>
    <cellStyle name="Normal 13 3 4 3 3" xfId="24289"/>
    <cellStyle name="Normal 13 3 4 3 3 2" xfId="27376"/>
    <cellStyle name="Normal 13 3 4 3 4" xfId="25833"/>
    <cellStyle name="Normal 13 3 4 4" xfId="23568"/>
    <cellStyle name="Normal 13 3 4 4 2" xfId="25430"/>
    <cellStyle name="Normal 13 3 4 4 2 2" xfId="28517"/>
    <cellStyle name="Normal 13 3 4 4 3" xfId="26978"/>
    <cellStyle name="Normal 13 3 4 5" xfId="23064"/>
    <cellStyle name="Normal 13 3 4 5 2" xfId="24990"/>
    <cellStyle name="Normal 13 3 4 5 2 2" xfId="28077"/>
    <cellStyle name="Normal 13 3 4 5 3" xfId="26538"/>
    <cellStyle name="Normal 13 3 4 6" xfId="24156"/>
    <cellStyle name="Normal 13 3 4 6 2" xfId="27244"/>
    <cellStyle name="Normal 13 3 4 7" xfId="25699"/>
    <cellStyle name="Normal 13 3 5" xfId="5137"/>
    <cellStyle name="Normal 13 3 5 2" xfId="5539"/>
    <cellStyle name="Normal 13 3 5 2 2" xfId="24078"/>
    <cellStyle name="Normal 13 3 5 2 2 2" xfId="25623"/>
    <cellStyle name="Normal 13 3 5 2 2 2 2" xfId="28710"/>
    <cellStyle name="Normal 13 3 5 2 2 3" xfId="27171"/>
    <cellStyle name="Normal 13 3 5 2 3" xfId="24350"/>
    <cellStyle name="Normal 13 3 5 2 3 2" xfId="27437"/>
    <cellStyle name="Normal 13 3 5 2 4" xfId="25894"/>
    <cellStyle name="Normal 13 3 5 3" xfId="23858"/>
    <cellStyle name="Normal 13 3 5 3 2" xfId="25491"/>
    <cellStyle name="Normal 13 3 5 3 2 2" xfId="28578"/>
    <cellStyle name="Normal 13 3 5 3 3" xfId="27039"/>
    <cellStyle name="Normal 13 3 5 4" xfId="23116"/>
    <cellStyle name="Normal 13 3 5 4 2" xfId="25030"/>
    <cellStyle name="Normal 13 3 5 4 2 2" xfId="28117"/>
    <cellStyle name="Normal 13 3 5 4 3" xfId="26578"/>
    <cellStyle name="Normal 13 3 5 5" xfId="24217"/>
    <cellStyle name="Normal 13 3 5 5 2" xfId="27305"/>
    <cellStyle name="Normal 13 3 5 6" xfId="25761"/>
    <cellStyle name="Normal 13 3 6" xfId="5240"/>
    <cellStyle name="Normal 13 3 6 2" xfId="23934"/>
    <cellStyle name="Normal 13 3 6 2 2" xfId="25557"/>
    <cellStyle name="Normal 13 3 6 2 2 2" xfId="28644"/>
    <cellStyle name="Normal 13 3 6 2 3" xfId="27105"/>
    <cellStyle name="Normal 13 3 6 3" xfId="24284"/>
    <cellStyle name="Normal 13 3 6 3 2" xfId="27371"/>
    <cellStyle name="Normal 13 3 6 4" xfId="25828"/>
    <cellStyle name="Normal 13 3 7" xfId="20282"/>
    <cellStyle name="Normal 13 3 7 2" xfId="23563"/>
    <cellStyle name="Normal 13 3 7 2 2" xfId="25425"/>
    <cellStyle name="Normal 13 3 7 2 2 2" xfId="28512"/>
    <cellStyle name="Normal 13 3 7 2 3" xfId="26973"/>
    <cellStyle name="Normal 13 3 8" xfId="23039"/>
    <cellStyle name="Normal 13 3 8 2" xfId="24968"/>
    <cellStyle name="Normal 13 3 8 2 2" xfId="28055"/>
    <cellStyle name="Normal 13 3 8 3" xfId="26516"/>
    <cellStyle name="Normal 13 3 9" xfId="24151"/>
    <cellStyle name="Normal 13 3 9 2" xfId="27239"/>
    <cellStyle name="Normal 13 4" xfId="5749"/>
    <cellStyle name="Normal 130" xfId="1428"/>
    <cellStyle name="Normal 130 2" xfId="6551"/>
    <cellStyle name="Normal 130 3" xfId="29526"/>
    <cellStyle name="Normal 131" xfId="1429"/>
    <cellStyle name="Normal 131 2" xfId="6552"/>
    <cellStyle name="Normal 131 3" xfId="29527"/>
    <cellStyle name="Normal 132" xfId="1430"/>
    <cellStyle name="Normal 132 2" xfId="6553"/>
    <cellStyle name="Normal 132 3" xfId="29528"/>
    <cellStyle name="Normal 133" xfId="1431"/>
    <cellStyle name="Normal 133 10" xfId="5750"/>
    <cellStyle name="Normal 133 11" xfId="5751"/>
    <cellStyle name="Normal 133 12" xfId="5752"/>
    <cellStyle name="Normal 133 13" xfId="5753"/>
    <cellStyle name="Normal 133 14" xfId="5754"/>
    <cellStyle name="Normal 133 15" xfId="5755"/>
    <cellStyle name="Normal 133 16" xfId="6554"/>
    <cellStyle name="Normal 133 17" xfId="29529"/>
    <cellStyle name="Normal 133 2" xfId="5756"/>
    <cellStyle name="Normal 133 3" xfId="5757"/>
    <cellStyle name="Normal 133 4" xfId="5758"/>
    <cellStyle name="Normal 133 5" xfId="5759"/>
    <cellStyle name="Normal 133 6" xfId="5760"/>
    <cellStyle name="Normal 133 7" xfId="5761"/>
    <cellStyle name="Normal 133 8" xfId="5762"/>
    <cellStyle name="Normal 133 9" xfId="5763"/>
    <cellStyle name="Normal 134" xfId="1432"/>
    <cellStyle name="Normal 134 2" xfId="6555"/>
    <cellStyle name="Normal 134 3" xfId="29530"/>
    <cellStyle name="Normal 135" xfId="1433"/>
    <cellStyle name="Normal 135 2" xfId="6556"/>
    <cellStyle name="Normal 135 3" xfId="29531"/>
    <cellStyle name="Normal 136" xfId="1434"/>
    <cellStyle name="Normal 136 2" xfId="6557"/>
    <cellStyle name="Normal 136 3" xfId="29532"/>
    <cellStyle name="Normal 137" xfId="1435"/>
    <cellStyle name="Normal 137 2" xfId="5764"/>
    <cellStyle name="Normal 137 3" xfId="6558"/>
    <cellStyle name="Normal 137 4" xfId="29533"/>
    <cellStyle name="Normal 138" xfId="1436"/>
    <cellStyle name="Normal 138 10" xfId="5766"/>
    <cellStyle name="Normal 138 11" xfId="5767"/>
    <cellStyle name="Normal 138 12" xfId="5768"/>
    <cellStyle name="Normal 138 13" xfId="5769"/>
    <cellStyle name="Normal 138 14" xfId="5770"/>
    <cellStyle name="Normal 138 15" xfId="5765"/>
    <cellStyle name="Normal 138 2" xfId="5771"/>
    <cellStyle name="Normal 138 3" xfId="5772"/>
    <cellStyle name="Normal 138 4" xfId="5773"/>
    <cellStyle name="Normal 138 5" xfId="5774"/>
    <cellStyle name="Normal 138 6" xfId="5775"/>
    <cellStyle name="Normal 138 7" xfId="5776"/>
    <cellStyle name="Normal 138 8" xfId="5777"/>
    <cellStyle name="Normal 138 9" xfId="5778"/>
    <cellStyle name="Normal 139" xfId="1437"/>
    <cellStyle name="Normal 139 2" xfId="6559"/>
    <cellStyle name="Normal 139 3" xfId="29534"/>
    <cellStyle name="Normal 14" xfId="225"/>
    <cellStyle name="Normal 14 10" xfId="4833"/>
    <cellStyle name="Normal 14 10 2" xfId="28874"/>
    <cellStyle name="Normal 14 11" xfId="4121"/>
    <cellStyle name="Normal 14 12" xfId="28790"/>
    <cellStyle name="Normal 14 2" xfId="243"/>
    <cellStyle name="Normal 14 2 10" xfId="28875"/>
    <cellStyle name="Normal 14 2 2" xfId="3592"/>
    <cellStyle name="Normal 14 2 2 2" xfId="4836"/>
    <cellStyle name="Normal 14 2 2 2 2" xfId="4837"/>
    <cellStyle name="Normal 14 2 2 2 2 2" xfId="5250"/>
    <cellStyle name="Normal 14 2 2 2 2 2 2" xfId="29169"/>
    <cellStyle name="Normal 14 2 2 2 2 3" xfId="23573"/>
    <cellStyle name="Normal 14 2 2 2 2 3 2" xfId="30068"/>
    <cellStyle name="Normal 14 2 2 2 2 4" xfId="28878"/>
    <cellStyle name="Normal 14 2 2 2 3" xfId="4838"/>
    <cellStyle name="Normal 14 2 2 2 3 2" xfId="5251"/>
    <cellStyle name="Normal 14 2 2 2 3 2 2" xfId="29170"/>
    <cellStyle name="Normal 14 2 2 2 3 3" xfId="23574"/>
    <cellStyle name="Normal 14 2 2 2 3 3 2" xfId="30069"/>
    <cellStyle name="Normal 14 2 2 2 3 4" xfId="28879"/>
    <cellStyle name="Normal 14 2 2 2 4" xfId="5249"/>
    <cellStyle name="Normal 14 2 2 2 4 2" xfId="23943"/>
    <cellStyle name="Normal 14 2 2 2 4 2 2" xfId="30324"/>
    <cellStyle name="Normal 14 2 2 2 4 3" xfId="29168"/>
    <cellStyle name="Normal 14 2 2 2 5" xfId="23572"/>
    <cellStyle name="Normal 14 2 2 2 5 2" xfId="30067"/>
    <cellStyle name="Normal 14 2 2 2 6" xfId="28877"/>
    <cellStyle name="Normal 14 2 2 3" xfId="4839"/>
    <cellStyle name="Normal 14 2 2 3 2" xfId="5252"/>
    <cellStyle name="Normal 14 2 2 3 2 2" xfId="29171"/>
    <cellStyle name="Normal 14 2 2 3 3" xfId="23575"/>
    <cellStyle name="Normal 14 2 2 3 3 2" xfId="30070"/>
    <cellStyle name="Normal 14 2 2 3 4" xfId="28880"/>
    <cellStyle name="Normal 14 2 2 4" xfId="4840"/>
    <cellStyle name="Normal 14 2 2 4 2" xfId="5253"/>
    <cellStyle name="Normal 14 2 2 4 2 2" xfId="29172"/>
    <cellStyle name="Normal 14 2 2 4 3" xfId="23576"/>
    <cellStyle name="Normal 14 2 2 4 3 2" xfId="30071"/>
    <cellStyle name="Normal 14 2 2 4 4" xfId="28881"/>
    <cellStyle name="Normal 14 2 2 5" xfId="5248"/>
    <cellStyle name="Normal 14 2 2 5 2" xfId="23942"/>
    <cellStyle name="Normal 14 2 2 5 2 2" xfId="30323"/>
    <cellStyle name="Normal 14 2 2 5 3" xfId="29167"/>
    <cellStyle name="Normal 14 2 2 6" xfId="6602"/>
    <cellStyle name="Normal 14 2 2 6 2" xfId="23571"/>
    <cellStyle name="Normal 14 2 2 6 2 2" xfId="30066"/>
    <cellStyle name="Normal 14 2 2 7" xfId="4835"/>
    <cellStyle name="Normal 14 2 2 8" xfId="28876"/>
    <cellStyle name="Normal 14 2 3" xfId="4841"/>
    <cellStyle name="Normal 14 2 3 2" xfId="4842"/>
    <cellStyle name="Normal 14 2 3 2 2" xfId="5255"/>
    <cellStyle name="Normal 14 2 3 2 2 2" xfId="29174"/>
    <cellStyle name="Normal 14 2 3 2 3" xfId="23578"/>
    <cellStyle name="Normal 14 2 3 2 3 2" xfId="30073"/>
    <cellStyle name="Normal 14 2 3 2 4" xfId="28883"/>
    <cellStyle name="Normal 14 2 3 3" xfId="4843"/>
    <cellStyle name="Normal 14 2 3 3 2" xfId="5256"/>
    <cellStyle name="Normal 14 2 3 3 2 2" xfId="29175"/>
    <cellStyle name="Normal 14 2 3 3 3" xfId="23579"/>
    <cellStyle name="Normal 14 2 3 3 3 2" xfId="30074"/>
    <cellStyle name="Normal 14 2 3 3 4" xfId="28884"/>
    <cellStyle name="Normal 14 2 3 4" xfId="5254"/>
    <cellStyle name="Normal 14 2 3 4 2" xfId="23944"/>
    <cellStyle name="Normal 14 2 3 4 2 2" xfId="30325"/>
    <cellStyle name="Normal 14 2 3 4 3" xfId="29173"/>
    <cellStyle name="Normal 14 2 3 5" xfId="23577"/>
    <cellStyle name="Normal 14 2 3 5 2" xfId="30072"/>
    <cellStyle name="Normal 14 2 3 6" xfId="28882"/>
    <cellStyle name="Normal 14 2 4" xfId="4844"/>
    <cellStyle name="Normal 14 2 4 2" xfId="4845"/>
    <cellStyle name="Normal 14 2 4 2 2" xfId="5258"/>
    <cellStyle name="Normal 14 2 4 2 2 2" xfId="29177"/>
    <cellStyle name="Normal 14 2 4 2 3" xfId="23581"/>
    <cellStyle name="Normal 14 2 4 2 3 2" xfId="30076"/>
    <cellStyle name="Normal 14 2 4 2 4" xfId="28886"/>
    <cellStyle name="Normal 14 2 4 3" xfId="4846"/>
    <cellStyle name="Normal 14 2 4 3 2" xfId="5259"/>
    <cellStyle name="Normal 14 2 4 3 2 2" xfId="29178"/>
    <cellStyle name="Normal 14 2 4 3 3" xfId="23582"/>
    <cellStyle name="Normal 14 2 4 3 3 2" xfId="30077"/>
    <cellStyle name="Normal 14 2 4 3 4" xfId="28887"/>
    <cellStyle name="Normal 14 2 4 4" xfId="5257"/>
    <cellStyle name="Normal 14 2 4 4 2" xfId="29176"/>
    <cellStyle name="Normal 14 2 4 5" xfId="23580"/>
    <cellStyle name="Normal 14 2 4 5 2" xfId="30075"/>
    <cellStyle name="Normal 14 2 4 6" xfId="28885"/>
    <cellStyle name="Normal 14 2 5" xfId="4847"/>
    <cellStyle name="Normal 14 2 5 2" xfId="5260"/>
    <cellStyle name="Normal 14 2 5 2 2" xfId="29179"/>
    <cellStyle name="Normal 14 2 5 3" xfId="23583"/>
    <cellStyle name="Normal 14 2 5 3 2" xfId="30078"/>
    <cellStyle name="Normal 14 2 5 4" xfId="28888"/>
    <cellStyle name="Normal 14 2 6" xfId="4848"/>
    <cellStyle name="Normal 14 2 6 2" xfId="5261"/>
    <cellStyle name="Normal 14 2 6 2 2" xfId="29180"/>
    <cellStyle name="Normal 14 2 6 3" xfId="23584"/>
    <cellStyle name="Normal 14 2 6 3 2" xfId="30079"/>
    <cellStyle name="Normal 14 2 6 4" xfId="28889"/>
    <cellStyle name="Normal 14 2 7" xfId="5247"/>
    <cellStyle name="Normal 14 2 7 2" xfId="23941"/>
    <cellStyle name="Normal 14 2 7 2 2" xfId="30322"/>
    <cellStyle name="Normal 14 2 7 3" xfId="29166"/>
    <cellStyle name="Normal 14 2 8" xfId="23570"/>
    <cellStyle name="Normal 14 2 8 2" xfId="30065"/>
    <cellStyle name="Normal 14 2 9" xfId="4834"/>
    <cellStyle name="Normal 14 3" xfId="350"/>
    <cellStyle name="Normal 14 3 2" xfId="3593"/>
    <cellStyle name="Normal 14 3 2 2" xfId="5610"/>
    <cellStyle name="Normal 14 4" xfId="3591"/>
    <cellStyle name="Normal 14 4 2" xfId="6444"/>
    <cellStyle name="Normal 14 4 2 2" xfId="29424"/>
    <cellStyle name="Normal 14 5" xfId="4084"/>
    <cellStyle name="Normal 14 5 2" xfId="4850"/>
    <cellStyle name="Normal 14 5 2 2" xfId="5263"/>
    <cellStyle name="Normal 14 5 2 2 2" xfId="29182"/>
    <cellStyle name="Normal 14 5 2 3" xfId="23586"/>
    <cellStyle name="Normal 14 5 2 3 2" xfId="30081"/>
    <cellStyle name="Normal 14 5 2 4" xfId="28891"/>
    <cellStyle name="Normal 14 5 3" xfId="4851"/>
    <cellStyle name="Normal 14 5 3 2" xfId="5264"/>
    <cellStyle name="Normal 14 5 3 2 2" xfId="29183"/>
    <cellStyle name="Normal 14 5 3 3" xfId="23587"/>
    <cellStyle name="Normal 14 5 3 3 2" xfId="30082"/>
    <cellStyle name="Normal 14 5 3 4" xfId="28892"/>
    <cellStyle name="Normal 14 5 4" xfId="5262"/>
    <cellStyle name="Normal 14 5 4 2" xfId="23945"/>
    <cellStyle name="Normal 14 5 4 2 2" xfId="30326"/>
    <cellStyle name="Normal 14 5 4 3" xfId="29181"/>
    <cellStyle name="Normal 14 5 5" xfId="22572"/>
    <cellStyle name="Normal 14 5 5 2" xfId="23585"/>
    <cellStyle name="Normal 14 5 5 2 2" xfId="30080"/>
    <cellStyle name="Normal 14 5 6" xfId="4849"/>
    <cellStyle name="Normal 14 5 7" xfId="28890"/>
    <cellStyle name="Normal 14 6" xfId="4094"/>
    <cellStyle name="Normal 14 6 2" xfId="5265"/>
    <cellStyle name="Normal 14 6 2 2" xfId="29184"/>
    <cellStyle name="Normal 14 6 3" xfId="23588"/>
    <cellStyle name="Normal 14 6 3 2" xfId="30083"/>
    <cellStyle name="Normal 14 6 4" xfId="4852"/>
    <cellStyle name="Normal 14 6 5" xfId="28893"/>
    <cellStyle name="Normal 14 7" xfId="4100"/>
    <cellStyle name="Normal 14 7 2" xfId="5266"/>
    <cellStyle name="Normal 14 7 2 2" xfId="29185"/>
    <cellStyle name="Normal 14 7 3" xfId="23589"/>
    <cellStyle name="Normal 14 7 3 2" xfId="30084"/>
    <cellStyle name="Normal 14 7 4" xfId="4853"/>
    <cellStyle name="Normal 14 7 5" xfId="28894"/>
    <cellStyle name="Normal 14 8" xfId="4106"/>
    <cellStyle name="Normal 14 8 2" xfId="23940"/>
    <cellStyle name="Normal 14 8 2 2" xfId="30321"/>
    <cellStyle name="Normal 14 8 3" xfId="5246"/>
    <cellStyle name="Normal 14 8 4" xfId="29165"/>
    <cellStyle name="Normal 14 9" xfId="5602"/>
    <cellStyle name="Normal 14 9 2" xfId="23569"/>
    <cellStyle name="Normal 14 9 2 2" xfId="30064"/>
    <cellStyle name="Normal 140" xfId="1439"/>
    <cellStyle name="Normal 140 2" xfId="6560"/>
    <cellStyle name="Normal 140 3" xfId="29535"/>
    <cellStyle name="Normal 141" xfId="1440"/>
    <cellStyle name="Normal 141 2" xfId="6561"/>
    <cellStyle name="Normal 141 3" xfId="29536"/>
    <cellStyle name="Normal 142" xfId="1441"/>
    <cellStyle name="Normal 142 2" xfId="6562"/>
    <cellStyle name="Normal 142 3" xfId="29537"/>
    <cellStyle name="Normal 143" xfId="1442"/>
    <cellStyle name="Normal 143 2" xfId="6563"/>
    <cellStyle name="Normal 143 3" xfId="29538"/>
    <cellStyle name="Normal 144" xfId="1443"/>
    <cellStyle name="Normal 144 2" xfId="5779"/>
    <cellStyle name="Normal 144 3" xfId="5780"/>
    <cellStyle name="Normal 144 4" xfId="5781"/>
    <cellStyle name="Normal 144 5" xfId="5782"/>
    <cellStyle name="Normal 144 6" xfId="6564"/>
    <cellStyle name="Normal 144 7" xfId="29539"/>
    <cellStyle name="Normal 145" xfId="1444"/>
    <cellStyle name="Normal 145 2" xfId="5783"/>
    <cellStyle name="Normal 145 3" xfId="5784"/>
    <cellStyle name="Normal 145 4" xfId="5785"/>
    <cellStyle name="Normal 145 5" xfId="5786"/>
    <cellStyle name="Normal 145 6" xfId="6565"/>
    <cellStyle name="Normal 145 7" xfId="29540"/>
    <cellStyle name="Normal 146" xfId="1445"/>
    <cellStyle name="Normal 146 2" xfId="5787"/>
    <cellStyle name="Normal 146 3" xfId="5788"/>
    <cellStyle name="Normal 146 4" xfId="5789"/>
    <cellStyle name="Normal 146 5" xfId="5790"/>
    <cellStyle name="Normal 146 6" xfId="6566"/>
    <cellStyle name="Normal 146 7" xfId="29541"/>
    <cellStyle name="Normal 147" xfId="1446"/>
    <cellStyle name="Normal 147 2" xfId="5791"/>
    <cellStyle name="Normal 147 3" xfId="5792"/>
    <cellStyle name="Normal 147 4" xfId="5793"/>
    <cellStyle name="Normal 147 5" xfId="5794"/>
    <cellStyle name="Normal 147 6" xfId="6567"/>
    <cellStyle name="Normal 147 7" xfId="29542"/>
    <cellStyle name="Normal 148" xfId="1447"/>
    <cellStyle name="Normal 148 2" xfId="5795"/>
    <cellStyle name="Normal 148 3" xfId="5796"/>
    <cellStyle name="Normal 148 4" xfId="5797"/>
    <cellStyle name="Normal 148 5" xfId="5798"/>
    <cellStyle name="Normal 148 6" xfId="6568"/>
    <cellStyle name="Normal 148 7" xfId="29543"/>
    <cellStyle name="Normal 149" xfId="1448"/>
    <cellStyle name="Normal 149 2" xfId="5799"/>
    <cellStyle name="Normal 149 3" xfId="5800"/>
    <cellStyle name="Normal 149 4" xfId="5801"/>
    <cellStyle name="Normal 149 5" xfId="5802"/>
    <cellStyle name="Normal 149 6" xfId="6569"/>
    <cellStyle name="Normal 149 7" xfId="29544"/>
    <cellStyle name="Normal 15" xfId="229"/>
    <cellStyle name="Normal 15 2" xfId="247"/>
    <cellStyle name="Normal 15 2 2" xfId="3594"/>
    <cellStyle name="Normal 15 2 2 2" xfId="6635"/>
    <cellStyle name="Normal 15 2 2 3" xfId="29574"/>
    <cellStyle name="Normal 15 2 3" xfId="6603"/>
    <cellStyle name="Normal 15 2 3 2" xfId="29565"/>
    <cellStyle name="Normal 15 2 4" xfId="5611"/>
    <cellStyle name="Normal 15 3" xfId="20283"/>
    <cellStyle name="Normal 15 3 2" xfId="22507"/>
    <cellStyle name="Normal 15 3 2 2" xfId="22561"/>
    <cellStyle name="Normal 15 3 2 2 2" xfId="22802"/>
    <cellStyle name="Normal 15 3 2 2 2 2" xfId="23022"/>
    <cellStyle name="Normal 15 3 2 2 2 2 2" xfId="23282"/>
    <cellStyle name="Normal 15 3 2 2 2 2 2 2" xfId="25180"/>
    <cellStyle name="Normal 15 3 2 2 2 2 2 2 2" xfId="28267"/>
    <cellStyle name="Normal 15 3 2 2 2 2 2 3" xfId="26728"/>
    <cellStyle name="Normal 15 3 2 2 2 2 3" xfId="24956"/>
    <cellStyle name="Normal 15 3 2 2 2 2 3 2" xfId="28043"/>
    <cellStyle name="Normal 15 3 2 2 2 2 4" xfId="26504"/>
    <cellStyle name="Normal 15 3 2 2 2 3" xfId="23281"/>
    <cellStyle name="Normal 15 3 2 2 2 3 2" xfId="25179"/>
    <cellStyle name="Normal 15 3 2 2 2 3 2 2" xfId="28266"/>
    <cellStyle name="Normal 15 3 2 2 2 3 3" xfId="26727"/>
    <cellStyle name="Normal 15 3 2 2 2 4" xfId="24740"/>
    <cellStyle name="Normal 15 3 2 2 2 4 2" xfId="27827"/>
    <cellStyle name="Normal 15 3 2 2 2 5" xfId="26288"/>
    <cellStyle name="Normal 15 3 2 2 3" xfId="22914"/>
    <cellStyle name="Normal 15 3 2 2 3 2" xfId="23283"/>
    <cellStyle name="Normal 15 3 2 2 3 2 2" xfId="25181"/>
    <cellStyle name="Normal 15 3 2 2 3 2 2 2" xfId="28268"/>
    <cellStyle name="Normal 15 3 2 2 3 2 3" xfId="26729"/>
    <cellStyle name="Normal 15 3 2 2 3 3" xfId="24848"/>
    <cellStyle name="Normal 15 3 2 2 3 3 2" xfId="27935"/>
    <cellStyle name="Normal 15 3 2 2 3 4" xfId="26396"/>
    <cellStyle name="Normal 15 3 2 2 4" xfId="22694"/>
    <cellStyle name="Normal 15 3 2 2 4 2" xfId="24632"/>
    <cellStyle name="Normal 15 3 2 2 4 2 2" xfId="27719"/>
    <cellStyle name="Normal 15 3 2 2 4 3" xfId="26180"/>
    <cellStyle name="Normal 15 3 2 2 5" xfId="23280"/>
    <cellStyle name="Normal 15 3 2 2 5 2" xfId="25178"/>
    <cellStyle name="Normal 15 3 2 2 5 2 2" xfId="28265"/>
    <cellStyle name="Normal 15 3 2 2 5 3" xfId="26726"/>
    <cellStyle name="Normal 15 3 2 2 6" xfId="24507"/>
    <cellStyle name="Normal 15 3 2 2 6 2" xfId="27594"/>
    <cellStyle name="Normal 15 3 2 2 7" xfId="26055"/>
    <cellStyle name="Normal 15 3 2 3" xfId="22748"/>
    <cellStyle name="Normal 15 3 2 3 2" xfId="22968"/>
    <cellStyle name="Normal 15 3 2 3 2 2" xfId="23285"/>
    <cellStyle name="Normal 15 3 2 3 2 2 2" xfId="25183"/>
    <cellStyle name="Normal 15 3 2 3 2 2 2 2" xfId="28270"/>
    <cellStyle name="Normal 15 3 2 3 2 2 3" xfId="26731"/>
    <cellStyle name="Normal 15 3 2 3 2 3" xfId="24902"/>
    <cellStyle name="Normal 15 3 2 3 2 3 2" xfId="27989"/>
    <cellStyle name="Normal 15 3 2 3 2 4" xfId="26450"/>
    <cellStyle name="Normal 15 3 2 3 3" xfId="23284"/>
    <cellStyle name="Normal 15 3 2 3 3 2" xfId="25182"/>
    <cellStyle name="Normal 15 3 2 3 3 2 2" xfId="28269"/>
    <cellStyle name="Normal 15 3 2 3 3 3" xfId="26730"/>
    <cellStyle name="Normal 15 3 2 3 4" xfId="24686"/>
    <cellStyle name="Normal 15 3 2 3 4 2" xfId="27773"/>
    <cellStyle name="Normal 15 3 2 3 5" xfId="26234"/>
    <cellStyle name="Normal 15 3 2 4" xfId="22860"/>
    <cellStyle name="Normal 15 3 2 4 2" xfId="23286"/>
    <cellStyle name="Normal 15 3 2 4 2 2" xfId="25184"/>
    <cellStyle name="Normal 15 3 2 4 2 2 2" xfId="28271"/>
    <cellStyle name="Normal 15 3 2 4 2 3" xfId="26732"/>
    <cellStyle name="Normal 15 3 2 4 3" xfId="24794"/>
    <cellStyle name="Normal 15 3 2 4 3 2" xfId="27881"/>
    <cellStyle name="Normal 15 3 2 4 4" xfId="26342"/>
    <cellStyle name="Normal 15 3 2 5" xfId="22640"/>
    <cellStyle name="Normal 15 3 2 5 2" xfId="24578"/>
    <cellStyle name="Normal 15 3 2 5 2 2" xfId="27665"/>
    <cellStyle name="Normal 15 3 2 5 3" xfId="26126"/>
    <cellStyle name="Normal 15 3 2 6" xfId="23279"/>
    <cellStyle name="Normal 15 3 2 6 2" xfId="25177"/>
    <cellStyle name="Normal 15 3 2 6 2 2" xfId="28264"/>
    <cellStyle name="Normal 15 3 2 6 3" xfId="26725"/>
    <cellStyle name="Normal 15 3 2 7" xfId="24453"/>
    <cellStyle name="Normal 15 3 2 7 2" xfId="27540"/>
    <cellStyle name="Normal 15 3 2 8" xfId="26001"/>
    <cellStyle name="Normal 15 3 3" xfId="22534"/>
    <cellStyle name="Normal 15 3 3 2" xfId="22775"/>
    <cellStyle name="Normal 15 3 3 2 2" xfId="22995"/>
    <cellStyle name="Normal 15 3 3 2 2 2" xfId="23289"/>
    <cellStyle name="Normal 15 3 3 2 2 2 2" xfId="25187"/>
    <cellStyle name="Normal 15 3 3 2 2 2 2 2" xfId="28274"/>
    <cellStyle name="Normal 15 3 3 2 2 2 3" xfId="26735"/>
    <cellStyle name="Normal 15 3 3 2 2 3" xfId="24929"/>
    <cellStyle name="Normal 15 3 3 2 2 3 2" xfId="28016"/>
    <cellStyle name="Normal 15 3 3 2 2 4" xfId="26477"/>
    <cellStyle name="Normal 15 3 3 2 3" xfId="23288"/>
    <cellStyle name="Normal 15 3 3 2 3 2" xfId="25186"/>
    <cellStyle name="Normal 15 3 3 2 3 2 2" xfId="28273"/>
    <cellStyle name="Normal 15 3 3 2 3 3" xfId="26734"/>
    <cellStyle name="Normal 15 3 3 2 4" xfId="24713"/>
    <cellStyle name="Normal 15 3 3 2 4 2" xfId="27800"/>
    <cellStyle name="Normal 15 3 3 2 5" xfId="26261"/>
    <cellStyle name="Normal 15 3 3 3" xfId="22887"/>
    <cellStyle name="Normal 15 3 3 3 2" xfId="23290"/>
    <cellStyle name="Normal 15 3 3 3 2 2" xfId="25188"/>
    <cellStyle name="Normal 15 3 3 3 2 2 2" xfId="28275"/>
    <cellStyle name="Normal 15 3 3 3 2 3" xfId="26736"/>
    <cellStyle name="Normal 15 3 3 3 3" xfId="24821"/>
    <cellStyle name="Normal 15 3 3 3 3 2" xfId="27908"/>
    <cellStyle name="Normal 15 3 3 3 4" xfId="26369"/>
    <cellStyle name="Normal 15 3 3 4" xfId="22667"/>
    <cellStyle name="Normal 15 3 3 4 2" xfId="24605"/>
    <cellStyle name="Normal 15 3 3 4 2 2" xfId="27692"/>
    <cellStyle name="Normal 15 3 3 4 3" xfId="26153"/>
    <cellStyle name="Normal 15 3 3 5" xfId="23287"/>
    <cellStyle name="Normal 15 3 3 5 2" xfId="25185"/>
    <cellStyle name="Normal 15 3 3 5 2 2" xfId="28272"/>
    <cellStyle name="Normal 15 3 3 5 3" xfId="26733"/>
    <cellStyle name="Normal 15 3 3 6" xfId="24480"/>
    <cellStyle name="Normal 15 3 3 6 2" xfId="27567"/>
    <cellStyle name="Normal 15 3 3 7" xfId="26028"/>
    <cellStyle name="Normal 15 3 4" xfId="22721"/>
    <cellStyle name="Normal 15 3 4 2" xfId="22941"/>
    <cellStyle name="Normal 15 3 4 2 2" xfId="23292"/>
    <cellStyle name="Normal 15 3 4 2 2 2" xfId="25190"/>
    <cellStyle name="Normal 15 3 4 2 2 2 2" xfId="28277"/>
    <cellStyle name="Normal 15 3 4 2 2 3" xfId="26738"/>
    <cellStyle name="Normal 15 3 4 2 3" xfId="24875"/>
    <cellStyle name="Normal 15 3 4 2 3 2" xfId="27962"/>
    <cellStyle name="Normal 15 3 4 2 4" xfId="26423"/>
    <cellStyle name="Normal 15 3 4 3" xfId="23291"/>
    <cellStyle name="Normal 15 3 4 3 2" xfId="25189"/>
    <cellStyle name="Normal 15 3 4 3 2 2" xfId="28276"/>
    <cellStyle name="Normal 15 3 4 3 3" xfId="26737"/>
    <cellStyle name="Normal 15 3 4 4" xfId="24659"/>
    <cellStyle name="Normal 15 3 4 4 2" xfId="27746"/>
    <cellStyle name="Normal 15 3 4 5" xfId="26207"/>
    <cellStyle name="Normal 15 3 5" xfId="22833"/>
    <cellStyle name="Normal 15 3 5 2" xfId="23293"/>
    <cellStyle name="Normal 15 3 5 2 2" xfId="25191"/>
    <cellStyle name="Normal 15 3 5 2 2 2" xfId="28278"/>
    <cellStyle name="Normal 15 3 5 2 3" xfId="26739"/>
    <cellStyle name="Normal 15 3 5 3" xfId="24767"/>
    <cellStyle name="Normal 15 3 5 3 2" xfId="27854"/>
    <cellStyle name="Normal 15 3 5 4" xfId="26315"/>
    <cellStyle name="Normal 15 3 6" xfId="22613"/>
    <cellStyle name="Normal 15 3 6 2" xfId="24551"/>
    <cellStyle name="Normal 15 3 6 2 2" xfId="27638"/>
    <cellStyle name="Normal 15 3 6 3" xfId="26099"/>
    <cellStyle name="Normal 15 3 7" xfId="23278"/>
    <cellStyle name="Normal 15 3 7 2" xfId="25176"/>
    <cellStyle name="Normal 15 3 7 2 2" xfId="28263"/>
    <cellStyle name="Normal 15 3 7 3" xfId="26724"/>
    <cellStyle name="Normal 15 3 8" xfId="24426"/>
    <cellStyle name="Normal 15 3 8 2" xfId="27513"/>
    <cellStyle name="Normal 15 3 9" xfId="25974"/>
    <cellStyle name="Normal 15 4" xfId="6445"/>
    <cellStyle name="Normal 15 4 2" xfId="29425"/>
    <cellStyle name="Normal 15 5" xfId="22578"/>
    <cellStyle name="Normal 150" xfId="1450"/>
    <cellStyle name="Normal 150 2" xfId="5803"/>
    <cellStyle name="Normal 150 3" xfId="5804"/>
    <cellStyle name="Normal 150 4" xfId="5805"/>
    <cellStyle name="Normal 150 5" xfId="5806"/>
    <cellStyle name="Normal 150 6" xfId="6570"/>
    <cellStyle name="Normal 150 7" xfId="29545"/>
    <cellStyle name="Normal 151" xfId="1451"/>
    <cellStyle name="Normal 151 10" xfId="5807"/>
    <cellStyle name="Normal 151 11" xfId="6571"/>
    <cellStyle name="Normal 151 12" xfId="29546"/>
    <cellStyle name="Normal 151 2" xfId="5808"/>
    <cellStyle name="Normal 151 3" xfId="5809"/>
    <cellStyle name="Normal 151 4" xfId="5810"/>
    <cellStyle name="Normal 151 5" xfId="5811"/>
    <cellStyle name="Normal 151 6" xfId="5812"/>
    <cellStyle name="Normal 151 7" xfId="5813"/>
    <cellStyle name="Normal 151 8" xfId="5814"/>
    <cellStyle name="Normal 151 9" xfId="5815"/>
    <cellStyle name="Normal 152" xfId="1452"/>
    <cellStyle name="Normal 152 10" xfId="5816"/>
    <cellStyle name="Normal 152 11" xfId="6572"/>
    <cellStyle name="Normal 152 12" xfId="29547"/>
    <cellStyle name="Normal 152 2" xfId="5817"/>
    <cellStyle name="Normal 152 3" xfId="5818"/>
    <cellStyle name="Normal 152 4" xfId="5819"/>
    <cellStyle name="Normal 152 5" xfId="5820"/>
    <cellStyle name="Normal 152 6" xfId="5821"/>
    <cellStyle name="Normal 152 7" xfId="5822"/>
    <cellStyle name="Normal 152 8" xfId="5823"/>
    <cellStyle name="Normal 152 9" xfId="5824"/>
    <cellStyle name="Normal 153" xfId="1453"/>
    <cellStyle name="Normal 153 2" xfId="5825"/>
    <cellStyle name="Normal 153 3" xfId="5826"/>
    <cellStyle name="Normal 153 4" xfId="5827"/>
    <cellStyle name="Normal 153 5" xfId="5828"/>
    <cellStyle name="Normal 153 6" xfId="6573"/>
    <cellStyle name="Normal 153 7" xfId="29548"/>
    <cellStyle name="Normal 154" xfId="1454"/>
    <cellStyle name="Normal 154 2" xfId="6574"/>
    <cellStyle name="Normal 154 3" xfId="29549"/>
    <cellStyle name="Normal 155" xfId="1455"/>
    <cellStyle name="Normal 155 2" xfId="6575"/>
    <cellStyle name="Normal 155 3" xfId="29550"/>
    <cellStyle name="Normal 156" xfId="1456"/>
    <cellStyle name="Normal 156 2" xfId="6576"/>
    <cellStyle name="Normal 156 3" xfId="29551"/>
    <cellStyle name="Normal 157" xfId="1457"/>
    <cellStyle name="Normal 157 2" xfId="6577"/>
    <cellStyle name="Normal 158" xfId="1458"/>
    <cellStyle name="Normal 158 2" xfId="6578"/>
    <cellStyle name="Normal 159" xfId="1459"/>
    <cellStyle name="Normal 159 10" xfId="5830"/>
    <cellStyle name="Normal 159 11" xfId="5829"/>
    <cellStyle name="Normal 159 2" xfId="5831"/>
    <cellStyle name="Normal 159 3" xfId="5832"/>
    <cellStyle name="Normal 159 4" xfId="5833"/>
    <cellStyle name="Normal 159 5" xfId="5834"/>
    <cellStyle name="Normal 159 6" xfId="5835"/>
    <cellStyle name="Normal 159 7" xfId="5836"/>
    <cellStyle name="Normal 159 8" xfId="5837"/>
    <cellStyle name="Normal 159 9" xfId="5838"/>
    <cellStyle name="Normal 16" xfId="230"/>
    <cellStyle name="Normal 16 2" xfId="248"/>
    <cellStyle name="Normal 16 2 2" xfId="3595"/>
    <cellStyle name="Normal 16 2 2 2" xfId="4856"/>
    <cellStyle name="Normal 16 2 2 2 2" xfId="5269"/>
    <cellStyle name="Normal 16 2 2 2 2 2" xfId="29188"/>
    <cellStyle name="Normal 16 2 2 2 3" xfId="23592"/>
    <cellStyle name="Normal 16 2 2 2 3 2" xfId="30087"/>
    <cellStyle name="Normal 16 2 2 2 4" xfId="28897"/>
    <cellStyle name="Normal 16 2 2 3" xfId="4857"/>
    <cellStyle name="Normal 16 2 2 3 2" xfId="5270"/>
    <cellStyle name="Normal 16 2 2 3 2 2" xfId="29189"/>
    <cellStyle name="Normal 16 2 2 3 3" xfId="23593"/>
    <cellStyle name="Normal 16 2 2 3 3 2" xfId="30088"/>
    <cellStyle name="Normal 16 2 2 3 4" xfId="28898"/>
    <cellStyle name="Normal 16 2 2 4" xfId="5268"/>
    <cellStyle name="Normal 16 2 2 4 2" xfId="23947"/>
    <cellStyle name="Normal 16 2 2 4 2 2" xfId="30328"/>
    <cellStyle name="Normal 16 2 2 4 3" xfId="29187"/>
    <cellStyle name="Normal 16 2 2 5" xfId="6604"/>
    <cellStyle name="Normal 16 2 2 5 2" xfId="23591"/>
    <cellStyle name="Normal 16 2 2 5 2 2" xfId="30086"/>
    <cellStyle name="Normal 16 2 2 6" xfId="4855"/>
    <cellStyle name="Normal 16 2 2 7" xfId="28896"/>
    <cellStyle name="Normal 16 2 3" xfId="4858"/>
    <cellStyle name="Normal 16 2 3 2" xfId="4859"/>
    <cellStyle name="Normal 16 2 3 2 2" xfId="5272"/>
    <cellStyle name="Normal 16 2 3 2 2 2" xfId="29191"/>
    <cellStyle name="Normal 16 2 3 2 3" xfId="23595"/>
    <cellStyle name="Normal 16 2 3 2 3 2" xfId="30090"/>
    <cellStyle name="Normal 16 2 3 2 4" xfId="28900"/>
    <cellStyle name="Normal 16 2 3 3" xfId="4860"/>
    <cellStyle name="Normal 16 2 3 3 2" xfId="5273"/>
    <cellStyle name="Normal 16 2 3 3 2 2" xfId="29192"/>
    <cellStyle name="Normal 16 2 3 3 3" xfId="23596"/>
    <cellStyle name="Normal 16 2 3 3 3 2" xfId="30091"/>
    <cellStyle name="Normal 16 2 3 3 4" xfId="28901"/>
    <cellStyle name="Normal 16 2 3 4" xfId="5271"/>
    <cellStyle name="Normal 16 2 3 4 2" xfId="29190"/>
    <cellStyle name="Normal 16 2 3 5" xfId="23594"/>
    <cellStyle name="Normal 16 2 3 5 2" xfId="30089"/>
    <cellStyle name="Normal 16 2 3 6" xfId="28899"/>
    <cellStyle name="Normal 16 2 4" xfId="4861"/>
    <cellStyle name="Normal 16 2 4 2" xfId="5274"/>
    <cellStyle name="Normal 16 2 4 2 2" xfId="29193"/>
    <cellStyle name="Normal 16 2 4 3" xfId="23597"/>
    <cellStyle name="Normal 16 2 4 3 2" xfId="30092"/>
    <cellStyle name="Normal 16 2 4 4" xfId="28902"/>
    <cellStyle name="Normal 16 2 5" xfId="4862"/>
    <cellStyle name="Normal 16 2 5 2" xfId="5275"/>
    <cellStyle name="Normal 16 2 5 2 2" xfId="29194"/>
    <cellStyle name="Normal 16 2 5 3" xfId="23598"/>
    <cellStyle name="Normal 16 2 5 3 2" xfId="30093"/>
    <cellStyle name="Normal 16 2 5 4" xfId="28903"/>
    <cellStyle name="Normal 16 2 6" xfId="5267"/>
    <cellStyle name="Normal 16 2 6 2" xfId="23946"/>
    <cellStyle name="Normal 16 2 6 2 2" xfId="30327"/>
    <cellStyle name="Normal 16 2 6 3" xfId="29186"/>
    <cellStyle name="Normal 16 2 7" xfId="5612"/>
    <cellStyle name="Normal 16 2 7 2" xfId="23590"/>
    <cellStyle name="Normal 16 2 7 2 2" xfId="30085"/>
    <cellStyle name="Normal 16 2 8" xfId="4854"/>
    <cellStyle name="Normal 16 2 9" xfId="28895"/>
    <cellStyle name="Normal 16 3" xfId="351"/>
    <cellStyle name="Normal 16 3 2" xfId="6446"/>
    <cellStyle name="Normal 16 3 3" xfId="29426"/>
    <cellStyle name="Normal 160" xfId="1461"/>
    <cellStyle name="Normal 160 2" xfId="6629"/>
    <cellStyle name="Normal 160 3" xfId="29568"/>
    <cellStyle name="Normal 161" xfId="1462"/>
    <cellStyle name="Normal 161 10" xfId="5840"/>
    <cellStyle name="Normal 161 11" xfId="5839"/>
    <cellStyle name="Normal 161 2" xfId="5841"/>
    <cellStyle name="Normal 161 3" xfId="5842"/>
    <cellStyle name="Normal 161 4" xfId="5843"/>
    <cellStyle name="Normal 161 5" xfId="5844"/>
    <cellStyle name="Normal 161 6" xfId="5845"/>
    <cellStyle name="Normal 161 7" xfId="5846"/>
    <cellStyle name="Normal 161 8" xfId="5847"/>
    <cellStyle name="Normal 161 9" xfId="5848"/>
    <cellStyle name="Normal 162" xfId="1463"/>
    <cellStyle name="Normal 162 10" xfId="5850"/>
    <cellStyle name="Normal 162 11" xfId="5849"/>
    <cellStyle name="Normal 162 2" xfId="5851"/>
    <cellStyle name="Normal 162 3" xfId="5852"/>
    <cellStyle name="Normal 162 4" xfId="5853"/>
    <cellStyle name="Normal 162 5" xfId="5854"/>
    <cellStyle name="Normal 162 6" xfId="5855"/>
    <cellStyle name="Normal 162 7" xfId="5856"/>
    <cellStyle name="Normal 162 8" xfId="5857"/>
    <cellStyle name="Normal 162 9" xfId="5858"/>
    <cellStyle name="Normal 163" xfId="1464"/>
    <cellStyle name="Normal 163 10" xfId="5860"/>
    <cellStyle name="Normal 163 11" xfId="5859"/>
    <cellStyle name="Normal 163 2" xfId="5861"/>
    <cellStyle name="Normal 163 3" xfId="5862"/>
    <cellStyle name="Normal 163 4" xfId="5863"/>
    <cellStyle name="Normal 163 5" xfId="5864"/>
    <cellStyle name="Normal 163 6" xfId="5865"/>
    <cellStyle name="Normal 163 7" xfId="5866"/>
    <cellStyle name="Normal 163 8" xfId="5867"/>
    <cellStyle name="Normal 163 9" xfId="5868"/>
    <cellStyle name="Normal 164" xfId="1465"/>
    <cellStyle name="Normal 164 2" xfId="5869"/>
    <cellStyle name="Normal 164 3" xfId="5870"/>
    <cellStyle name="Normal 164 4" xfId="5871"/>
    <cellStyle name="Normal 164 5" xfId="5872"/>
    <cellStyle name="Normal 164 6" xfId="5873"/>
    <cellStyle name="Normal 164 7" xfId="6630"/>
    <cellStyle name="Normal 164 8" xfId="29569"/>
    <cellStyle name="Normal 165" xfId="1466"/>
    <cellStyle name="Normal 165 2" xfId="5874"/>
    <cellStyle name="Normal 165 3" xfId="5875"/>
    <cellStyle name="Normal 165 4" xfId="5876"/>
    <cellStyle name="Normal 165 5" xfId="5877"/>
    <cellStyle name="Normal 165 6" xfId="5878"/>
    <cellStyle name="Normal 165 7" xfId="6631"/>
    <cellStyle name="Normal 165 8" xfId="29570"/>
    <cellStyle name="Normal 166" xfId="1467"/>
    <cellStyle name="Normal 166 2" xfId="5879"/>
    <cellStyle name="Normal 166 3" xfId="5880"/>
    <cellStyle name="Normal 166 4" xfId="5881"/>
    <cellStyle name="Normal 166 5" xfId="5882"/>
    <cellStyle name="Normal 166 6" xfId="5883"/>
    <cellStyle name="Normal 166 7" xfId="6632"/>
    <cellStyle name="Normal 166 8" xfId="29571"/>
    <cellStyle name="Normal 167" xfId="1468"/>
    <cellStyle name="Normal 167 2" xfId="5884"/>
    <cellStyle name="Normal 167 3" xfId="5885"/>
    <cellStyle name="Normal 167 4" xfId="5886"/>
    <cellStyle name="Normal 167 5" xfId="5887"/>
    <cellStyle name="Normal 167 6" xfId="5888"/>
    <cellStyle name="Normal 167 7" xfId="6633"/>
    <cellStyle name="Normal 167 8" xfId="29572"/>
    <cellStyle name="Normal 168" xfId="1469"/>
    <cellStyle name="Normal 168 2" xfId="5889"/>
    <cellStyle name="Normal 168 3" xfId="5890"/>
    <cellStyle name="Normal 168 4" xfId="5891"/>
    <cellStyle name="Normal 168 5" xfId="5892"/>
    <cellStyle name="Normal 168 6" xfId="5893"/>
    <cellStyle name="Normal 168 7" xfId="6634"/>
    <cellStyle name="Normal 168 8" xfId="29573"/>
    <cellStyle name="Normal 169" xfId="1470"/>
    <cellStyle name="Normal 169 2" xfId="22402"/>
    <cellStyle name="Normal 169 3" xfId="29587"/>
    <cellStyle name="Normal 17" xfId="231"/>
    <cellStyle name="Normal 17 10" xfId="4863"/>
    <cellStyle name="Normal 17 10 2" xfId="28904"/>
    <cellStyle name="Normal 17 11" xfId="4112"/>
    <cellStyle name="Normal 17 12" xfId="28781"/>
    <cellStyle name="Normal 17 2" xfId="352"/>
    <cellStyle name="Normal 17 2 10" xfId="28905"/>
    <cellStyle name="Normal 17 2 2" xfId="3597"/>
    <cellStyle name="Normal 17 2 2 2" xfId="4866"/>
    <cellStyle name="Normal 17 2 2 2 2" xfId="4867"/>
    <cellStyle name="Normal 17 2 2 2 2 2" xfId="5280"/>
    <cellStyle name="Normal 17 2 2 2 2 2 2" xfId="23023"/>
    <cellStyle name="Normal 17 2 2 2 2 2 2 2" xfId="23295"/>
    <cellStyle name="Normal 17 2 2 2 2 2 2 2 2" xfId="25193"/>
    <cellStyle name="Normal 17 2 2 2 2 2 2 2 2 2" xfId="28280"/>
    <cellStyle name="Normal 17 2 2 2 2 2 2 2 3" xfId="26741"/>
    <cellStyle name="Normal 17 2 2 2 2 2 2 3" xfId="24957"/>
    <cellStyle name="Normal 17 2 2 2 2 2 2 3 2" xfId="28044"/>
    <cellStyle name="Normal 17 2 2 2 2 2 2 4" xfId="26505"/>
    <cellStyle name="Normal 17 2 2 2 2 2 3" xfId="22803"/>
    <cellStyle name="Normal 17 2 2 2 2 2 3 2" xfId="23952"/>
    <cellStyle name="Normal 17 2 2 2 2 2 3 2 2" xfId="30333"/>
    <cellStyle name="Normal 17 2 2 2 2 2 3 3" xfId="24741"/>
    <cellStyle name="Normal 17 2 2 2 2 2 3 3 2" xfId="27828"/>
    <cellStyle name="Normal 17 2 2 2 2 2 3 4" xfId="26289"/>
    <cellStyle name="Normal 17 2 2 2 2 2 4" xfId="23294"/>
    <cellStyle name="Normal 17 2 2 2 2 2 4 2" xfId="25192"/>
    <cellStyle name="Normal 17 2 2 2 2 2 4 2 2" xfId="28279"/>
    <cellStyle name="Normal 17 2 2 2 2 2 4 3" xfId="26740"/>
    <cellStyle name="Normal 17 2 2 2 2 2 5" xfId="29199"/>
    <cellStyle name="Normal 17 2 2 2 2 3" xfId="22915"/>
    <cellStyle name="Normal 17 2 2 2 2 3 2" xfId="23296"/>
    <cellStyle name="Normal 17 2 2 2 2 3 2 2" xfId="25194"/>
    <cellStyle name="Normal 17 2 2 2 2 3 2 2 2" xfId="28281"/>
    <cellStyle name="Normal 17 2 2 2 2 3 2 3" xfId="26742"/>
    <cellStyle name="Normal 17 2 2 2 2 3 3" xfId="24849"/>
    <cellStyle name="Normal 17 2 2 2 2 3 3 2" xfId="27936"/>
    <cellStyle name="Normal 17 2 2 2 2 3 4" xfId="26397"/>
    <cellStyle name="Normal 17 2 2 2 2 4" xfId="22695"/>
    <cellStyle name="Normal 17 2 2 2 2 4 2" xfId="23603"/>
    <cellStyle name="Normal 17 2 2 2 2 4 2 2" xfId="30098"/>
    <cellStyle name="Normal 17 2 2 2 2 4 3" xfId="24633"/>
    <cellStyle name="Normal 17 2 2 2 2 4 3 2" xfId="27720"/>
    <cellStyle name="Normal 17 2 2 2 2 4 4" xfId="26181"/>
    <cellStyle name="Normal 17 2 2 2 2 5" xfId="22562"/>
    <cellStyle name="Normal 17 2 2 2 2 5 2" xfId="24508"/>
    <cellStyle name="Normal 17 2 2 2 2 5 2 2" xfId="27595"/>
    <cellStyle name="Normal 17 2 2 2 2 5 3" xfId="26056"/>
    <cellStyle name="Normal 17 2 2 2 2 6" xfId="28908"/>
    <cellStyle name="Normal 17 2 2 2 3" xfId="4868"/>
    <cellStyle name="Normal 17 2 2 2 3 2" xfId="5281"/>
    <cellStyle name="Normal 17 2 2 2 3 2 2" xfId="22969"/>
    <cellStyle name="Normal 17 2 2 2 3 2 2 2" xfId="23953"/>
    <cellStyle name="Normal 17 2 2 2 3 2 2 2 2" xfId="30334"/>
    <cellStyle name="Normal 17 2 2 2 3 2 2 3" xfId="24903"/>
    <cellStyle name="Normal 17 2 2 2 3 2 2 3 2" xfId="27990"/>
    <cellStyle name="Normal 17 2 2 2 3 2 2 4" xfId="26451"/>
    <cellStyle name="Normal 17 2 2 2 3 2 3" xfId="23297"/>
    <cellStyle name="Normal 17 2 2 2 3 2 3 2" xfId="25195"/>
    <cellStyle name="Normal 17 2 2 2 3 2 3 2 2" xfId="28282"/>
    <cellStyle name="Normal 17 2 2 2 3 2 3 3" xfId="26743"/>
    <cellStyle name="Normal 17 2 2 2 3 2 4" xfId="29200"/>
    <cellStyle name="Normal 17 2 2 2 3 3" xfId="22749"/>
    <cellStyle name="Normal 17 2 2 2 3 3 2" xfId="23604"/>
    <cellStyle name="Normal 17 2 2 2 3 3 2 2" xfId="30099"/>
    <cellStyle name="Normal 17 2 2 2 3 3 3" xfId="24687"/>
    <cellStyle name="Normal 17 2 2 2 3 3 3 2" xfId="27774"/>
    <cellStyle name="Normal 17 2 2 2 3 3 4" xfId="26235"/>
    <cellStyle name="Normal 17 2 2 2 3 4" xfId="28909"/>
    <cellStyle name="Normal 17 2 2 2 4" xfId="5279"/>
    <cellStyle name="Normal 17 2 2 2 4 2" xfId="22861"/>
    <cellStyle name="Normal 17 2 2 2 4 2 2" xfId="23951"/>
    <cellStyle name="Normal 17 2 2 2 4 2 2 2" xfId="30332"/>
    <cellStyle name="Normal 17 2 2 2 4 2 3" xfId="24795"/>
    <cellStyle name="Normal 17 2 2 2 4 2 3 2" xfId="27882"/>
    <cellStyle name="Normal 17 2 2 2 4 2 4" xfId="26343"/>
    <cellStyle name="Normal 17 2 2 2 4 3" xfId="29198"/>
    <cellStyle name="Normal 17 2 2 2 5" xfId="22641"/>
    <cellStyle name="Normal 17 2 2 2 5 2" xfId="23602"/>
    <cellStyle name="Normal 17 2 2 2 5 2 2" xfId="30097"/>
    <cellStyle name="Normal 17 2 2 2 5 3" xfId="24579"/>
    <cellStyle name="Normal 17 2 2 2 5 3 2" xfId="27666"/>
    <cellStyle name="Normal 17 2 2 2 5 4" xfId="26127"/>
    <cellStyle name="Normal 17 2 2 2 6" xfId="22508"/>
    <cellStyle name="Normal 17 2 2 2 6 2" xfId="24454"/>
    <cellStyle name="Normal 17 2 2 2 6 2 2" xfId="27541"/>
    <cellStyle name="Normal 17 2 2 2 6 3" xfId="26002"/>
    <cellStyle name="Normal 17 2 2 2 7" xfId="28907"/>
    <cellStyle name="Normal 17 2 2 3" xfId="4869"/>
    <cellStyle name="Normal 17 2 2 3 2" xfId="5282"/>
    <cellStyle name="Normal 17 2 2 3 2 2" xfId="22996"/>
    <cellStyle name="Normal 17 2 2 3 2 2 2" xfId="23299"/>
    <cellStyle name="Normal 17 2 2 3 2 2 2 2" xfId="25197"/>
    <cellStyle name="Normal 17 2 2 3 2 2 2 2 2" xfId="28284"/>
    <cellStyle name="Normal 17 2 2 3 2 2 2 3" xfId="26745"/>
    <cellStyle name="Normal 17 2 2 3 2 2 3" xfId="24930"/>
    <cellStyle name="Normal 17 2 2 3 2 2 3 2" xfId="28017"/>
    <cellStyle name="Normal 17 2 2 3 2 2 4" xfId="26478"/>
    <cellStyle name="Normal 17 2 2 3 2 3" xfId="22776"/>
    <cellStyle name="Normal 17 2 2 3 2 3 2" xfId="23954"/>
    <cellStyle name="Normal 17 2 2 3 2 3 2 2" xfId="30335"/>
    <cellStyle name="Normal 17 2 2 3 2 3 3" xfId="24714"/>
    <cellStyle name="Normal 17 2 2 3 2 3 3 2" xfId="27801"/>
    <cellStyle name="Normal 17 2 2 3 2 3 4" xfId="26262"/>
    <cellStyle name="Normal 17 2 2 3 2 4" xfId="23298"/>
    <cellStyle name="Normal 17 2 2 3 2 4 2" xfId="25196"/>
    <cellStyle name="Normal 17 2 2 3 2 4 2 2" xfId="28283"/>
    <cellStyle name="Normal 17 2 2 3 2 4 3" xfId="26744"/>
    <cellStyle name="Normal 17 2 2 3 2 5" xfId="29201"/>
    <cellStyle name="Normal 17 2 2 3 3" xfId="22888"/>
    <cellStyle name="Normal 17 2 2 3 3 2" xfId="23300"/>
    <cellStyle name="Normal 17 2 2 3 3 2 2" xfId="25198"/>
    <cellStyle name="Normal 17 2 2 3 3 2 2 2" xfId="28285"/>
    <cellStyle name="Normal 17 2 2 3 3 2 3" xfId="26746"/>
    <cellStyle name="Normal 17 2 2 3 3 3" xfId="24822"/>
    <cellStyle name="Normal 17 2 2 3 3 3 2" xfId="27909"/>
    <cellStyle name="Normal 17 2 2 3 3 4" xfId="26370"/>
    <cellStyle name="Normal 17 2 2 3 4" xfId="22668"/>
    <cellStyle name="Normal 17 2 2 3 4 2" xfId="23605"/>
    <cellStyle name="Normal 17 2 2 3 4 2 2" xfId="30100"/>
    <cellStyle name="Normal 17 2 2 3 4 3" xfId="24606"/>
    <cellStyle name="Normal 17 2 2 3 4 3 2" xfId="27693"/>
    <cellStyle name="Normal 17 2 2 3 4 4" xfId="26154"/>
    <cellStyle name="Normal 17 2 2 3 5" xfId="22535"/>
    <cellStyle name="Normal 17 2 2 3 5 2" xfId="24481"/>
    <cellStyle name="Normal 17 2 2 3 5 2 2" xfId="27568"/>
    <cellStyle name="Normal 17 2 2 3 5 3" xfId="26029"/>
    <cellStyle name="Normal 17 2 2 3 6" xfId="28910"/>
    <cellStyle name="Normal 17 2 2 4" xfId="4870"/>
    <cellStyle name="Normal 17 2 2 4 2" xfId="5283"/>
    <cellStyle name="Normal 17 2 2 4 2 2" xfId="22942"/>
    <cellStyle name="Normal 17 2 2 4 2 2 2" xfId="23955"/>
    <cellStyle name="Normal 17 2 2 4 2 2 2 2" xfId="30336"/>
    <cellStyle name="Normal 17 2 2 4 2 2 3" xfId="24876"/>
    <cellStyle name="Normal 17 2 2 4 2 2 3 2" xfId="27963"/>
    <cellStyle name="Normal 17 2 2 4 2 2 4" xfId="26424"/>
    <cellStyle name="Normal 17 2 2 4 2 3" xfId="23301"/>
    <cellStyle name="Normal 17 2 2 4 2 3 2" xfId="25199"/>
    <cellStyle name="Normal 17 2 2 4 2 3 2 2" xfId="28286"/>
    <cellStyle name="Normal 17 2 2 4 2 3 3" xfId="26747"/>
    <cellStyle name="Normal 17 2 2 4 2 4" xfId="29202"/>
    <cellStyle name="Normal 17 2 2 4 3" xfId="22722"/>
    <cellStyle name="Normal 17 2 2 4 3 2" xfId="23606"/>
    <cellStyle name="Normal 17 2 2 4 3 2 2" xfId="30101"/>
    <cellStyle name="Normal 17 2 2 4 3 3" xfId="24660"/>
    <cellStyle name="Normal 17 2 2 4 3 3 2" xfId="27747"/>
    <cellStyle name="Normal 17 2 2 4 3 4" xfId="26208"/>
    <cellStyle name="Normal 17 2 2 4 4" xfId="28911"/>
    <cellStyle name="Normal 17 2 2 5" xfId="5278"/>
    <cellStyle name="Normal 17 2 2 5 2" xfId="22834"/>
    <cellStyle name="Normal 17 2 2 5 2 2" xfId="23950"/>
    <cellStyle name="Normal 17 2 2 5 2 2 2" xfId="30331"/>
    <cellStyle name="Normal 17 2 2 5 2 3" xfId="24768"/>
    <cellStyle name="Normal 17 2 2 5 2 3 2" xfId="27855"/>
    <cellStyle name="Normal 17 2 2 5 2 4" xfId="26316"/>
    <cellStyle name="Normal 17 2 2 5 3" xfId="29197"/>
    <cellStyle name="Normal 17 2 2 6" xfId="22614"/>
    <cellStyle name="Normal 17 2 2 6 2" xfId="23601"/>
    <cellStyle name="Normal 17 2 2 6 2 2" xfId="30096"/>
    <cellStyle name="Normal 17 2 2 6 3" xfId="24552"/>
    <cellStyle name="Normal 17 2 2 6 3 2" xfId="27639"/>
    <cellStyle name="Normal 17 2 2 6 4" xfId="26100"/>
    <cellStyle name="Normal 17 2 2 7" xfId="20284"/>
    <cellStyle name="Normal 17 2 2 7 2" xfId="24427"/>
    <cellStyle name="Normal 17 2 2 7 2 2" xfId="27514"/>
    <cellStyle name="Normal 17 2 2 7 3" xfId="25975"/>
    <cellStyle name="Normal 17 2 2 8" xfId="4865"/>
    <cellStyle name="Normal 17 2 2 9" xfId="28906"/>
    <cellStyle name="Normal 17 2 3" xfId="4871"/>
    <cellStyle name="Normal 17 2 3 2" xfId="4872"/>
    <cellStyle name="Normal 17 2 3 2 2" xfId="5285"/>
    <cellStyle name="Normal 17 2 3 2 2 2" xfId="29204"/>
    <cellStyle name="Normal 17 2 3 2 3" xfId="23608"/>
    <cellStyle name="Normal 17 2 3 2 3 2" xfId="30103"/>
    <cellStyle name="Normal 17 2 3 2 4" xfId="28913"/>
    <cellStyle name="Normal 17 2 3 3" xfId="4873"/>
    <cellStyle name="Normal 17 2 3 3 2" xfId="5286"/>
    <cellStyle name="Normal 17 2 3 3 2 2" xfId="29205"/>
    <cellStyle name="Normal 17 2 3 3 3" xfId="23609"/>
    <cellStyle name="Normal 17 2 3 3 3 2" xfId="30104"/>
    <cellStyle name="Normal 17 2 3 3 4" xfId="28914"/>
    <cellStyle name="Normal 17 2 3 4" xfId="5284"/>
    <cellStyle name="Normal 17 2 3 4 2" xfId="23956"/>
    <cellStyle name="Normal 17 2 3 4 2 2" xfId="30337"/>
    <cellStyle name="Normal 17 2 3 4 3" xfId="29203"/>
    <cellStyle name="Normal 17 2 3 5" xfId="6605"/>
    <cellStyle name="Normal 17 2 3 5 2" xfId="23607"/>
    <cellStyle name="Normal 17 2 3 5 2 2" xfId="30102"/>
    <cellStyle name="Normal 17 2 3 6" xfId="28912"/>
    <cellStyle name="Normal 17 2 4" xfId="4874"/>
    <cellStyle name="Normal 17 2 4 2" xfId="4875"/>
    <cellStyle name="Normal 17 2 4 2 2" xfId="5288"/>
    <cellStyle name="Normal 17 2 4 2 2 2" xfId="29207"/>
    <cellStyle name="Normal 17 2 4 2 3" xfId="23611"/>
    <cellStyle name="Normal 17 2 4 2 3 2" xfId="30106"/>
    <cellStyle name="Normal 17 2 4 2 4" xfId="28916"/>
    <cellStyle name="Normal 17 2 4 3" xfId="4876"/>
    <cellStyle name="Normal 17 2 4 3 2" xfId="5289"/>
    <cellStyle name="Normal 17 2 4 3 2 2" xfId="29208"/>
    <cellStyle name="Normal 17 2 4 3 3" xfId="23612"/>
    <cellStyle name="Normal 17 2 4 3 3 2" xfId="30107"/>
    <cellStyle name="Normal 17 2 4 3 4" xfId="28917"/>
    <cellStyle name="Normal 17 2 4 4" xfId="5287"/>
    <cellStyle name="Normal 17 2 4 4 2" xfId="29206"/>
    <cellStyle name="Normal 17 2 4 5" xfId="23610"/>
    <cellStyle name="Normal 17 2 4 5 2" xfId="30105"/>
    <cellStyle name="Normal 17 2 4 6" xfId="28915"/>
    <cellStyle name="Normal 17 2 5" xfId="4877"/>
    <cellStyle name="Normal 17 2 5 2" xfId="5290"/>
    <cellStyle name="Normal 17 2 5 2 2" xfId="29209"/>
    <cellStyle name="Normal 17 2 5 3" xfId="23613"/>
    <cellStyle name="Normal 17 2 5 3 2" xfId="30108"/>
    <cellStyle name="Normal 17 2 5 4" xfId="28918"/>
    <cellStyle name="Normal 17 2 6" xfId="4878"/>
    <cellStyle name="Normal 17 2 6 2" xfId="5291"/>
    <cellStyle name="Normal 17 2 6 2 2" xfId="29210"/>
    <cellStyle name="Normal 17 2 6 3" xfId="23614"/>
    <cellStyle name="Normal 17 2 6 3 2" xfId="30109"/>
    <cellStyle name="Normal 17 2 6 4" xfId="28919"/>
    <cellStyle name="Normal 17 2 7" xfId="5277"/>
    <cellStyle name="Normal 17 2 7 2" xfId="23949"/>
    <cellStyle name="Normal 17 2 7 2 2" xfId="30330"/>
    <cellStyle name="Normal 17 2 7 3" xfId="29196"/>
    <cellStyle name="Normal 17 2 8" xfId="23600"/>
    <cellStyle name="Normal 17 2 8 2" xfId="30095"/>
    <cellStyle name="Normal 17 2 9" xfId="4864"/>
    <cellStyle name="Normal 17 3" xfId="3596"/>
    <cellStyle name="Normal 17 3 2" xfId="4880"/>
    <cellStyle name="Normal 17 3 2 2" xfId="4881"/>
    <cellStyle name="Normal 17 3 2 2 2" xfId="5294"/>
    <cellStyle name="Normal 17 3 2 2 2 2" xfId="23024"/>
    <cellStyle name="Normal 17 3 2 2 2 2 2" xfId="23303"/>
    <cellStyle name="Normal 17 3 2 2 2 2 2 2" xfId="25201"/>
    <cellStyle name="Normal 17 3 2 2 2 2 2 2 2" xfId="28288"/>
    <cellStyle name="Normal 17 3 2 2 2 2 2 3" xfId="26749"/>
    <cellStyle name="Normal 17 3 2 2 2 2 3" xfId="24958"/>
    <cellStyle name="Normal 17 3 2 2 2 2 3 2" xfId="28045"/>
    <cellStyle name="Normal 17 3 2 2 2 2 4" xfId="26506"/>
    <cellStyle name="Normal 17 3 2 2 2 3" xfId="22804"/>
    <cellStyle name="Normal 17 3 2 2 2 3 2" xfId="23959"/>
    <cellStyle name="Normal 17 3 2 2 2 3 2 2" xfId="30340"/>
    <cellStyle name="Normal 17 3 2 2 2 3 3" xfId="24742"/>
    <cellStyle name="Normal 17 3 2 2 2 3 3 2" xfId="27829"/>
    <cellStyle name="Normal 17 3 2 2 2 3 4" xfId="26290"/>
    <cellStyle name="Normal 17 3 2 2 2 4" xfId="23302"/>
    <cellStyle name="Normal 17 3 2 2 2 4 2" xfId="25200"/>
    <cellStyle name="Normal 17 3 2 2 2 4 2 2" xfId="28287"/>
    <cellStyle name="Normal 17 3 2 2 2 4 3" xfId="26748"/>
    <cellStyle name="Normal 17 3 2 2 2 5" xfId="29213"/>
    <cellStyle name="Normal 17 3 2 2 3" xfId="22916"/>
    <cellStyle name="Normal 17 3 2 2 3 2" xfId="23304"/>
    <cellStyle name="Normal 17 3 2 2 3 2 2" xfId="25202"/>
    <cellStyle name="Normal 17 3 2 2 3 2 2 2" xfId="28289"/>
    <cellStyle name="Normal 17 3 2 2 3 2 3" xfId="26750"/>
    <cellStyle name="Normal 17 3 2 2 3 3" xfId="24850"/>
    <cellStyle name="Normal 17 3 2 2 3 3 2" xfId="27937"/>
    <cellStyle name="Normal 17 3 2 2 3 4" xfId="26398"/>
    <cellStyle name="Normal 17 3 2 2 4" xfId="22696"/>
    <cellStyle name="Normal 17 3 2 2 4 2" xfId="23617"/>
    <cellStyle name="Normal 17 3 2 2 4 2 2" xfId="30112"/>
    <cellStyle name="Normal 17 3 2 2 4 3" xfId="24634"/>
    <cellStyle name="Normal 17 3 2 2 4 3 2" xfId="27721"/>
    <cellStyle name="Normal 17 3 2 2 4 4" xfId="26182"/>
    <cellStyle name="Normal 17 3 2 2 5" xfId="22563"/>
    <cellStyle name="Normal 17 3 2 2 5 2" xfId="24509"/>
    <cellStyle name="Normal 17 3 2 2 5 2 2" xfId="27596"/>
    <cellStyle name="Normal 17 3 2 2 5 3" xfId="26057"/>
    <cellStyle name="Normal 17 3 2 2 6" xfId="28922"/>
    <cellStyle name="Normal 17 3 2 3" xfId="4882"/>
    <cellStyle name="Normal 17 3 2 3 2" xfId="5295"/>
    <cellStyle name="Normal 17 3 2 3 2 2" xfId="22970"/>
    <cellStyle name="Normal 17 3 2 3 2 2 2" xfId="23960"/>
    <cellStyle name="Normal 17 3 2 3 2 2 2 2" xfId="30341"/>
    <cellStyle name="Normal 17 3 2 3 2 2 3" xfId="24904"/>
    <cellStyle name="Normal 17 3 2 3 2 2 3 2" xfId="27991"/>
    <cellStyle name="Normal 17 3 2 3 2 2 4" xfId="26452"/>
    <cellStyle name="Normal 17 3 2 3 2 3" xfId="23305"/>
    <cellStyle name="Normal 17 3 2 3 2 3 2" xfId="25203"/>
    <cellStyle name="Normal 17 3 2 3 2 3 2 2" xfId="28290"/>
    <cellStyle name="Normal 17 3 2 3 2 3 3" xfId="26751"/>
    <cellStyle name="Normal 17 3 2 3 2 4" xfId="29214"/>
    <cellStyle name="Normal 17 3 2 3 3" xfId="22750"/>
    <cellStyle name="Normal 17 3 2 3 3 2" xfId="23618"/>
    <cellStyle name="Normal 17 3 2 3 3 2 2" xfId="30113"/>
    <cellStyle name="Normal 17 3 2 3 3 3" xfId="24688"/>
    <cellStyle name="Normal 17 3 2 3 3 3 2" xfId="27775"/>
    <cellStyle name="Normal 17 3 2 3 3 4" xfId="26236"/>
    <cellStyle name="Normal 17 3 2 3 4" xfId="28923"/>
    <cellStyle name="Normal 17 3 2 4" xfId="5293"/>
    <cellStyle name="Normal 17 3 2 4 2" xfId="22862"/>
    <cellStyle name="Normal 17 3 2 4 2 2" xfId="23958"/>
    <cellStyle name="Normal 17 3 2 4 2 2 2" xfId="30339"/>
    <cellStyle name="Normal 17 3 2 4 2 3" xfId="24796"/>
    <cellStyle name="Normal 17 3 2 4 2 3 2" xfId="27883"/>
    <cellStyle name="Normal 17 3 2 4 2 4" xfId="26344"/>
    <cellStyle name="Normal 17 3 2 4 3" xfId="29212"/>
    <cellStyle name="Normal 17 3 2 5" xfId="22642"/>
    <cellStyle name="Normal 17 3 2 5 2" xfId="23616"/>
    <cellStyle name="Normal 17 3 2 5 2 2" xfId="30111"/>
    <cellStyle name="Normal 17 3 2 5 3" xfId="24580"/>
    <cellStyle name="Normal 17 3 2 5 3 2" xfId="27667"/>
    <cellStyle name="Normal 17 3 2 5 4" xfId="26128"/>
    <cellStyle name="Normal 17 3 2 6" xfId="22509"/>
    <cellStyle name="Normal 17 3 2 6 2" xfId="24455"/>
    <cellStyle name="Normal 17 3 2 6 2 2" xfId="27542"/>
    <cellStyle name="Normal 17 3 2 6 3" xfId="26003"/>
    <cellStyle name="Normal 17 3 2 7" xfId="28921"/>
    <cellStyle name="Normal 17 3 3" xfId="4883"/>
    <cellStyle name="Normal 17 3 3 2" xfId="5296"/>
    <cellStyle name="Normal 17 3 3 2 2" xfId="22997"/>
    <cellStyle name="Normal 17 3 3 2 2 2" xfId="23307"/>
    <cellStyle name="Normal 17 3 3 2 2 2 2" xfId="25205"/>
    <cellStyle name="Normal 17 3 3 2 2 2 2 2" xfId="28292"/>
    <cellStyle name="Normal 17 3 3 2 2 2 3" xfId="26753"/>
    <cellStyle name="Normal 17 3 3 2 2 3" xfId="24931"/>
    <cellStyle name="Normal 17 3 3 2 2 3 2" xfId="28018"/>
    <cellStyle name="Normal 17 3 3 2 2 4" xfId="26479"/>
    <cellStyle name="Normal 17 3 3 2 3" xfId="22777"/>
    <cellStyle name="Normal 17 3 3 2 3 2" xfId="23961"/>
    <cellStyle name="Normal 17 3 3 2 3 2 2" xfId="30342"/>
    <cellStyle name="Normal 17 3 3 2 3 3" xfId="24715"/>
    <cellStyle name="Normal 17 3 3 2 3 3 2" xfId="27802"/>
    <cellStyle name="Normal 17 3 3 2 3 4" xfId="26263"/>
    <cellStyle name="Normal 17 3 3 2 4" xfId="23306"/>
    <cellStyle name="Normal 17 3 3 2 4 2" xfId="25204"/>
    <cellStyle name="Normal 17 3 3 2 4 2 2" xfId="28291"/>
    <cellStyle name="Normal 17 3 3 2 4 3" xfId="26752"/>
    <cellStyle name="Normal 17 3 3 2 5" xfId="29215"/>
    <cellStyle name="Normal 17 3 3 3" xfId="22889"/>
    <cellStyle name="Normal 17 3 3 3 2" xfId="23308"/>
    <cellStyle name="Normal 17 3 3 3 2 2" xfId="25206"/>
    <cellStyle name="Normal 17 3 3 3 2 2 2" xfId="28293"/>
    <cellStyle name="Normal 17 3 3 3 2 3" xfId="26754"/>
    <cellStyle name="Normal 17 3 3 3 3" xfId="24823"/>
    <cellStyle name="Normal 17 3 3 3 3 2" xfId="27910"/>
    <cellStyle name="Normal 17 3 3 3 4" xfId="26371"/>
    <cellStyle name="Normal 17 3 3 4" xfId="22669"/>
    <cellStyle name="Normal 17 3 3 4 2" xfId="23619"/>
    <cellStyle name="Normal 17 3 3 4 2 2" xfId="30114"/>
    <cellStyle name="Normal 17 3 3 4 3" xfId="24607"/>
    <cellStyle name="Normal 17 3 3 4 3 2" xfId="27694"/>
    <cellStyle name="Normal 17 3 3 4 4" xfId="26155"/>
    <cellStyle name="Normal 17 3 3 5" xfId="22536"/>
    <cellStyle name="Normal 17 3 3 5 2" xfId="24482"/>
    <cellStyle name="Normal 17 3 3 5 2 2" xfId="27569"/>
    <cellStyle name="Normal 17 3 3 5 3" xfId="26030"/>
    <cellStyle name="Normal 17 3 3 6" xfId="28924"/>
    <cellStyle name="Normal 17 3 4" xfId="4884"/>
    <cellStyle name="Normal 17 3 4 2" xfId="5297"/>
    <cellStyle name="Normal 17 3 4 2 2" xfId="22943"/>
    <cellStyle name="Normal 17 3 4 2 2 2" xfId="23962"/>
    <cellStyle name="Normal 17 3 4 2 2 2 2" xfId="30343"/>
    <cellStyle name="Normal 17 3 4 2 2 3" xfId="24877"/>
    <cellStyle name="Normal 17 3 4 2 2 3 2" xfId="27964"/>
    <cellStyle name="Normal 17 3 4 2 2 4" xfId="26425"/>
    <cellStyle name="Normal 17 3 4 2 3" xfId="23309"/>
    <cellStyle name="Normal 17 3 4 2 3 2" xfId="25207"/>
    <cellStyle name="Normal 17 3 4 2 3 2 2" xfId="28294"/>
    <cellStyle name="Normal 17 3 4 2 3 3" xfId="26755"/>
    <cellStyle name="Normal 17 3 4 2 4" xfId="29216"/>
    <cellStyle name="Normal 17 3 4 3" xfId="22723"/>
    <cellStyle name="Normal 17 3 4 3 2" xfId="23620"/>
    <cellStyle name="Normal 17 3 4 3 2 2" xfId="30115"/>
    <cellStyle name="Normal 17 3 4 3 3" xfId="24661"/>
    <cellStyle name="Normal 17 3 4 3 3 2" xfId="27748"/>
    <cellStyle name="Normal 17 3 4 3 4" xfId="26209"/>
    <cellStyle name="Normal 17 3 4 4" xfId="28925"/>
    <cellStyle name="Normal 17 3 5" xfId="5292"/>
    <cellStyle name="Normal 17 3 5 2" xfId="22835"/>
    <cellStyle name="Normal 17 3 5 2 2" xfId="23957"/>
    <cellStyle name="Normal 17 3 5 2 2 2" xfId="30338"/>
    <cellStyle name="Normal 17 3 5 2 3" xfId="24769"/>
    <cellStyle name="Normal 17 3 5 2 3 2" xfId="27856"/>
    <cellStyle name="Normal 17 3 5 2 4" xfId="26317"/>
    <cellStyle name="Normal 17 3 5 3" xfId="29211"/>
    <cellStyle name="Normal 17 3 6" xfId="22615"/>
    <cellStyle name="Normal 17 3 6 2" xfId="23615"/>
    <cellStyle name="Normal 17 3 6 2 2" xfId="30110"/>
    <cellStyle name="Normal 17 3 6 3" xfId="24553"/>
    <cellStyle name="Normal 17 3 6 3 2" xfId="27640"/>
    <cellStyle name="Normal 17 3 6 4" xfId="26101"/>
    <cellStyle name="Normal 17 3 7" xfId="20285"/>
    <cellStyle name="Normal 17 3 7 2" xfId="24428"/>
    <cellStyle name="Normal 17 3 7 2 2" xfId="27515"/>
    <cellStyle name="Normal 17 3 7 3" xfId="25976"/>
    <cellStyle name="Normal 17 3 8" xfId="4879"/>
    <cellStyle name="Normal 17 3 9" xfId="28920"/>
    <cellStyle name="Normal 17 4" xfId="4081"/>
    <cellStyle name="Normal 17 4 2" xfId="4886"/>
    <cellStyle name="Normal 17 4 2 2" xfId="5299"/>
    <cellStyle name="Normal 17 4 2 2 2" xfId="29218"/>
    <cellStyle name="Normal 17 4 2 3" xfId="23622"/>
    <cellStyle name="Normal 17 4 2 3 2" xfId="30117"/>
    <cellStyle name="Normal 17 4 2 4" xfId="28927"/>
    <cellStyle name="Normal 17 4 3" xfId="4887"/>
    <cellStyle name="Normal 17 4 3 2" xfId="5300"/>
    <cellStyle name="Normal 17 4 3 2 2" xfId="29219"/>
    <cellStyle name="Normal 17 4 3 3" xfId="23623"/>
    <cellStyle name="Normal 17 4 3 3 2" xfId="30118"/>
    <cellStyle name="Normal 17 4 3 4" xfId="28928"/>
    <cellStyle name="Normal 17 4 4" xfId="5298"/>
    <cellStyle name="Normal 17 4 4 2" xfId="23963"/>
    <cellStyle name="Normal 17 4 4 2 2" xfId="30344"/>
    <cellStyle name="Normal 17 4 4 3" xfId="29217"/>
    <cellStyle name="Normal 17 4 5" xfId="23621"/>
    <cellStyle name="Normal 17 4 5 2" xfId="30116"/>
    <cellStyle name="Normal 17 4 6" xfId="4885"/>
    <cellStyle name="Normal 17 4 7" xfId="28926"/>
    <cellStyle name="Normal 17 5" xfId="4092"/>
    <cellStyle name="Normal 17 5 2" xfId="4889"/>
    <cellStyle name="Normal 17 5 2 2" xfId="5302"/>
    <cellStyle name="Normal 17 5 2 2 2" xfId="29221"/>
    <cellStyle name="Normal 17 5 2 3" xfId="23625"/>
    <cellStyle name="Normal 17 5 2 3 2" xfId="30120"/>
    <cellStyle name="Normal 17 5 2 4" xfId="28930"/>
    <cellStyle name="Normal 17 5 3" xfId="4890"/>
    <cellStyle name="Normal 17 5 3 2" xfId="5303"/>
    <cellStyle name="Normal 17 5 3 2 2" xfId="29222"/>
    <cellStyle name="Normal 17 5 3 3" xfId="23626"/>
    <cellStyle name="Normal 17 5 3 3 2" xfId="30121"/>
    <cellStyle name="Normal 17 5 3 4" xfId="28931"/>
    <cellStyle name="Normal 17 5 4" xfId="5301"/>
    <cellStyle name="Normal 17 5 4 2" xfId="29220"/>
    <cellStyle name="Normal 17 5 5" xfId="22582"/>
    <cellStyle name="Normal 17 5 5 2" xfId="23624"/>
    <cellStyle name="Normal 17 5 5 2 2" xfId="30119"/>
    <cellStyle name="Normal 17 5 6" xfId="4888"/>
    <cellStyle name="Normal 17 5 7" xfId="28929"/>
    <cellStyle name="Normal 17 6" xfId="4098"/>
    <cellStyle name="Normal 17 6 2" xfId="5304"/>
    <cellStyle name="Normal 17 6 2 2" xfId="29223"/>
    <cellStyle name="Normal 17 6 3" xfId="23627"/>
    <cellStyle name="Normal 17 6 3 2" xfId="30122"/>
    <cellStyle name="Normal 17 6 4" xfId="4891"/>
    <cellStyle name="Normal 17 6 5" xfId="28932"/>
    <cellStyle name="Normal 17 7" xfId="4104"/>
    <cellStyle name="Normal 17 7 2" xfId="5305"/>
    <cellStyle name="Normal 17 7 2 2" xfId="29224"/>
    <cellStyle name="Normal 17 7 3" xfId="23628"/>
    <cellStyle name="Normal 17 7 3 2" xfId="30123"/>
    <cellStyle name="Normal 17 7 4" xfId="4892"/>
    <cellStyle name="Normal 17 7 5" xfId="28933"/>
    <cellStyle name="Normal 17 8" xfId="5276"/>
    <cellStyle name="Normal 17 8 2" xfId="23948"/>
    <cellStyle name="Normal 17 8 2 2" xfId="30329"/>
    <cellStyle name="Normal 17 8 3" xfId="29195"/>
    <cellStyle name="Normal 17 9" xfId="23599"/>
    <cellStyle name="Normal 17 9 2" xfId="30094"/>
    <cellStyle name="Normal 170" xfId="1472"/>
    <cellStyle name="Normal 170 2" xfId="22403"/>
    <cellStyle name="Normal 170 3" xfId="29588"/>
    <cellStyle name="Normal 171" xfId="1473"/>
    <cellStyle name="Normal 171 2" xfId="22404"/>
    <cellStyle name="Normal 171 3" xfId="29589"/>
    <cellStyle name="Normal 172" xfId="1474"/>
    <cellStyle name="Normal 172 2" xfId="22405"/>
    <cellStyle name="Normal 172 3" xfId="29590"/>
    <cellStyle name="Normal 173" xfId="1475"/>
    <cellStyle name="Normal 173 2" xfId="22406"/>
    <cellStyle name="Normal 173 3" xfId="29591"/>
    <cellStyle name="Normal 174" xfId="1476"/>
    <cellStyle name="Normal 174 2" xfId="5894"/>
    <cellStyle name="Normal 174 3" xfId="5895"/>
    <cellStyle name="Normal 174 4" xfId="5896"/>
    <cellStyle name="Normal 174 5" xfId="5897"/>
    <cellStyle name="Normal 174 6" xfId="5898"/>
    <cellStyle name="Normal 174 7" xfId="22407"/>
    <cellStyle name="Normal 174 8" xfId="29592"/>
    <cellStyle name="Normal 175" xfId="1477"/>
    <cellStyle name="Normal 175 2" xfId="22408"/>
    <cellStyle name="Normal 175 3" xfId="29593"/>
    <cellStyle name="Normal 176" xfId="1478"/>
    <cellStyle name="Normal 176 2" xfId="5899"/>
    <cellStyle name="Normal 176 3" xfId="5900"/>
    <cellStyle name="Normal 176 4" xfId="5901"/>
    <cellStyle name="Normal 176 5" xfId="5902"/>
    <cellStyle name="Normal 176 6" xfId="5903"/>
    <cellStyle name="Normal 176 7" xfId="22409"/>
    <cellStyle name="Normal 176 8" xfId="29594"/>
    <cellStyle name="Normal 177" xfId="1479"/>
    <cellStyle name="Normal 177 2" xfId="5904"/>
    <cellStyle name="Normal 177 3" xfId="5905"/>
    <cellStyle name="Normal 177 4" xfId="5906"/>
    <cellStyle name="Normal 177 5" xfId="5907"/>
    <cellStyle name="Normal 177 6" xfId="5908"/>
    <cellStyle name="Normal 177 7" xfId="22410"/>
    <cellStyle name="Normal 177 8" xfId="29595"/>
    <cellStyle name="Normal 178" xfId="1480"/>
    <cellStyle name="Normal 178 2" xfId="22411"/>
    <cellStyle name="Normal 178 3" xfId="29596"/>
    <cellStyle name="Normal 179" xfId="1481"/>
    <cellStyle name="Normal 179 10" xfId="5910"/>
    <cellStyle name="Normal 179 11" xfId="5909"/>
    <cellStyle name="Normal 179 2" xfId="5911"/>
    <cellStyle name="Normal 179 3" xfId="5912"/>
    <cellStyle name="Normal 179 4" xfId="5913"/>
    <cellStyle name="Normal 179 5" xfId="5914"/>
    <cellStyle name="Normal 179 6" xfId="5915"/>
    <cellStyle name="Normal 179 7" xfId="5916"/>
    <cellStyle name="Normal 179 8" xfId="5917"/>
    <cellStyle name="Normal 179 9" xfId="5918"/>
    <cellStyle name="Normal 18" xfId="242"/>
    <cellStyle name="Normal 18 10" xfId="20286"/>
    <cellStyle name="Normal 18 11" xfId="20287"/>
    <cellStyle name="Normal 18 12" xfId="6447"/>
    <cellStyle name="Normal 18 12 2" xfId="29427"/>
    <cellStyle name="Normal 18 13" xfId="22585"/>
    <cellStyle name="Normal 18 13 2" xfId="24523"/>
    <cellStyle name="Normal 18 13 2 2" xfId="27610"/>
    <cellStyle name="Normal 18 13 3" xfId="26071"/>
    <cellStyle name="Normal 18 14" xfId="4893"/>
    <cellStyle name="Normal 18 15" xfId="28934"/>
    <cellStyle name="Normal 18 2" xfId="353"/>
    <cellStyle name="Normal 18 2 10" xfId="28935"/>
    <cellStyle name="Normal 18 2 2" xfId="3599"/>
    <cellStyle name="Normal 18 2 2 2" xfId="4896"/>
    <cellStyle name="Normal 18 2 2 2 2" xfId="4897"/>
    <cellStyle name="Normal 18 2 2 2 2 2" xfId="5310"/>
    <cellStyle name="Normal 18 2 2 2 2 2 2" xfId="29229"/>
    <cellStyle name="Normal 18 2 2 2 2 3" xfId="23632"/>
    <cellStyle name="Normal 18 2 2 2 2 3 2" xfId="30127"/>
    <cellStyle name="Normal 18 2 2 2 2 4" xfId="28938"/>
    <cellStyle name="Normal 18 2 2 2 3" xfId="4898"/>
    <cellStyle name="Normal 18 2 2 2 3 2" xfId="5311"/>
    <cellStyle name="Normal 18 2 2 2 3 2 2" xfId="29230"/>
    <cellStyle name="Normal 18 2 2 2 3 3" xfId="23633"/>
    <cellStyle name="Normal 18 2 2 2 3 3 2" xfId="30128"/>
    <cellStyle name="Normal 18 2 2 2 3 4" xfId="28939"/>
    <cellStyle name="Normal 18 2 2 2 4" xfId="5309"/>
    <cellStyle name="Normal 18 2 2 2 4 2" xfId="23967"/>
    <cellStyle name="Normal 18 2 2 2 4 2 2" xfId="30348"/>
    <cellStyle name="Normal 18 2 2 2 4 3" xfId="29228"/>
    <cellStyle name="Normal 18 2 2 2 5" xfId="23631"/>
    <cellStyle name="Normal 18 2 2 2 5 2" xfId="30126"/>
    <cellStyle name="Normal 18 2 2 2 6" xfId="28937"/>
    <cellStyle name="Normal 18 2 2 3" xfId="4899"/>
    <cellStyle name="Normal 18 2 2 3 2" xfId="5312"/>
    <cellStyle name="Normal 18 2 2 3 2 2" xfId="29231"/>
    <cellStyle name="Normal 18 2 2 3 3" xfId="23634"/>
    <cellStyle name="Normal 18 2 2 3 3 2" xfId="30129"/>
    <cellStyle name="Normal 18 2 2 3 4" xfId="28940"/>
    <cellStyle name="Normal 18 2 2 4" xfId="4900"/>
    <cellStyle name="Normal 18 2 2 4 2" xfId="5313"/>
    <cellStyle name="Normal 18 2 2 4 2 2" xfId="29232"/>
    <cellStyle name="Normal 18 2 2 4 3" xfId="23635"/>
    <cellStyle name="Normal 18 2 2 4 3 2" xfId="30130"/>
    <cellStyle name="Normal 18 2 2 4 4" xfId="28941"/>
    <cellStyle name="Normal 18 2 2 5" xfId="5308"/>
    <cellStyle name="Normal 18 2 2 5 2" xfId="23966"/>
    <cellStyle name="Normal 18 2 2 5 2 2" xfId="30347"/>
    <cellStyle name="Normal 18 2 2 5 3" xfId="29227"/>
    <cellStyle name="Normal 18 2 2 6" xfId="6606"/>
    <cellStyle name="Normal 18 2 2 6 2" xfId="23630"/>
    <cellStyle name="Normal 18 2 2 6 2 2" xfId="30125"/>
    <cellStyle name="Normal 18 2 2 7" xfId="4895"/>
    <cellStyle name="Normal 18 2 2 8" xfId="28936"/>
    <cellStyle name="Normal 18 2 3" xfId="4901"/>
    <cellStyle name="Normal 18 2 3 2" xfId="4902"/>
    <cellStyle name="Normal 18 2 3 2 2" xfId="5315"/>
    <cellStyle name="Normal 18 2 3 2 2 2" xfId="29234"/>
    <cellStyle name="Normal 18 2 3 2 3" xfId="23637"/>
    <cellStyle name="Normal 18 2 3 2 3 2" xfId="30132"/>
    <cellStyle name="Normal 18 2 3 2 4" xfId="28943"/>
    <cellStyle name="Normal 18 2 3 3" xfId="4903"/>
    <cellStyle name="Normal 18 2 3 3 2" xfId="5316"/>
    <cellStyle name="Normal 18 2 3 3 2 2" xfId="29235"/>
    <cellStyle name="Normal 18 2 3 3 3" xfId="23638"/>
    <cellStyle name="Normal 18 2 3 3 3 2" xfId="30133"/>
    <cellStyle name="Normal 18 2 3 3 4" xfId="28944"/>
    <cellStyle name="Normal 18 2 3 4" xfId="5314"/>
    <cellStyle name="Normal 18 2 3 4 2" xfId="23968"/>
    <cellStyle name="Normal 18 2 3 4 2 2" xfId="30349"/>
    <cellStyle name="Normal 18 2 3 4 3" xfId="29233"/>
    <cellStyle name="Normal 18 2 3 5" xfId="23636"/>
    <cellStyle name="Normal 18 2 3 5 2" xfId="30131"/>
    <cellStyle name="Normal 18 2 3 6" xfId="28942"/>
    <cellStyle name="Normal 18 2 4" xfId="4904"/>
    <cellStyle name="Normal 18 2 4 2" xfId="4905"/>
    <cellStyle name="Normal 18 2 4 2 2" xfId="5318"/>
    <cellStyle name="Normal 18 2 4 2 2 2" xfId="29237"/>
    <cellStyle name="Normal 18 2 4 2 3" xfId="23640"/>
    <cellStyle name="Normal 18 2 4 2 3 2" xfId="30135"/>
    <cellStyle name="Normal 18 2 4 2 4" xfId="28946"/>
    <cellStyle name="Normal 18 2 4 3" xfId="4906"/>
    <cellStyle name="Normal 18 2 4 3 2" xfId="5319"/>
    <cellStyle name="Normal 18 2 4 3 2 2" xfId="29238"/>
    <cellStyle name="Normal 18 2 4 3 3" xfId="23641"/>
    <cellStyle name="Normal 18 2 4 3 3 2" xfId="30136"/>
    <cellStyle name="Normal 18 2 4 3 4" xfId="28947"/>
    <cellStyle name="Normal 18 2 4 4" xfId="5317"/>
    <cellStyle name="Normal 18 2 4 4 2" xfId="29236"/>
    <cellStyle name="Normal 18 2 4 5" xfId="23639"/>
    <cellStyle name="Normal 18 2 4 5 2" xfId="30134"/>
    <cellStyle name="Normal 18 2 4 6" xfId="28945"/>
    <cellStyle name="Normal 18 2 5" xfId="4907"/>
    <cellStyle name="Normal 18 2 5 2" xfId="5320"/>
    <cellStyle name="Normal 18 2 5 2 2" xfId="29239"/>
    <cellStyle name="Normal 18 2 5 3" xfId="23642"/>
    <cellStyle name="Normal 18 2 5 3 2" xfId="30137"/>
    <cellStyle name="Normal 18 2 5 4" xfId="28948"/>
    <cellStyle name="Normal 18 2 6" xfId="4908"/>
    <cellStyle name="Normal 18 2 6 2" xfId="5321"/>
    <cellStyle name="Normal 18 2 6 2 2" xfId="29240"/>
    <cellStyle name="Normal 18 2 6 3" xfId="23643"/>
    <cellStyle name="Normal 18 2 6 3 2" xfId="30138"/>
    <cellStyle name="Normal 18 2 6 4" xfId="28949"/>
    <cellStyle name="Normal 18 2 7" xfId="5307"/>
    <cellStyle name="Normal 18 2 7 2" xfId="23965"/>
    <cellStyle name="Normal 18 2 7 2 2" xfId="30346"/>
    <cellStyle name="Normal 18 2 7 3" xfId="29226"/>
    <cellStyle name="Normal 18 2 8" xfId="23629"/>
    <cellStyle name="Normal 18 2 8 2" xfId="30124"/>
    <cellStyle name="Normal 18 2 9" xfId="4894"/>
    <cellStyle name="Normal 18 3" xfId="3598"/>
    <cellStyle name="Normal 18 3 2" xfId="4910"/>
    <cellStyle name="Normal 18 3 2 2" xfId="4911"/>
    <cellStyle name="Normal 18 3 2 2 2" xfId="5324"/>
    <cellStyle name="Normal 18 3 2 2 2 2" xfId="29243"/>
    <cellStyle name="Normal 18 3 2 2 3" xfId="23646"/>
    <cellStyle name="Normal 18 3 2 2 3 2" xfId="30141"/>
    <cellStyle name="Normal 18 3 2 2 4" xfId="28952"/>
    <cellStyle name="Normal 18 3 2 3" xfId="4912"/>
    <cellStyle name="Normal 18 3 2 3 2" xfId="5325"/>
    <cellStyle name="Normal 18 3 2 3 2 2" xfId="29244"/>
    <cellStyle name="Normal 18 3 2 3 3" xfId="23647"/>
    <cellStyle name="Normal 18 3 2 3 3 2" xfId="30142"/>
    <cellStyle name="Normal 18 3 2 3 4" xfId="28953"/>
    <cellStyle name="Normal 18 3 2 4" xfId="5323"/>
    <cellStyle name="Normal 18 3 2 4 2" xfId="23970"/>
    <cellStyle name="Normal 18 3 2 4 2 2" xfId="30351"/>
    <cellStyle name="Normal 18 3 2 4 3" xfId="29242"/>
    <cellStyle name="Normal 18 3 2 5" xfId="23645"/>
    <cellStyle name="Normal 18 3 2 5 2" xfId="30140"/>
    <cellStyle name="Normal 18 3 2 6" xfId="28951"/>
    <cellStyle name="Normal 18 3 3" xfId="4913"/>
    <cellStyle name="Normal 18 3 3 2" xfId="5326"/>
    <cellStyle name="Normal 18 3 3 2 2" xfId="29245"/>
    <cellStyle name="Normal 18 3 3 3" xfId="23648"/>
    <cellStyle name="Normal 18 3 3 3 2" xfId="30143"/>
    <cellStyle name="Normal 18 3 3 4" xfId="28954"/>
    <cellStyle name="Normal 18 3 4" xfId="4914"/>
    <cellStyle name="Normal 18 3 4 2" xfId="5327"/>
    <cellStyle name="Normal 18 3 4 2 2" xfId="29246"/>
    <cellStyle name="Normal 18 3 4 3" xfId="23649"/>
    <cellStyle name="Normal 18 3 4 3 2" xfId="30144"/>
    <cellStyle name="Normal 18 3 4 4" xfId="28955"/>
    <cellStyle name="Normal 18 3 5" xfId="5322"/>
    <cellStyle name="Normal 18 3 5 2" xfId="23969"/>
    <cellStyle name="Normal 18 3 5 2 2" xfId="30350"/>
    <cellStyle name="Normal 18 3 5 3" xfId="29241"/>
    <cellStyle name="Normal 18 3 6" xfId="20288"/>
    <cellStyle name="Normal 18 3 6 2" xfId="23644"/>
    <cellStyle name="Normal 18 3 6 2 2" xfId="30139"/>
    <cellStyle name="Normal 18 3 7" xfId="4909"/>
    <cellStyle name="Normal 18 3 8" xfId="28950"/>
    <cellStyle name="Normal 18 4" xfId="4915"/>
    <cellStyle name="Normal 18 4 2" xfId="4916"/>
    <cellStyle name="Normal 18 4 2 2" xfId="5329"/>
    <cellStyle name="Normal 18 4 2 2 2" xfId="29248"/>
    <cellStyle name="Normal 18 4 2 3" xfId="23651"/>
    <cellStyle name="Normal 18 4 2 3 2" xfId="30146"/>
    <cellStyle name="Normal 18 4 2 4" xfId="28957"/>
    <cellStyle name="Normal 18 4 3" xfId="4917"/>
    <cellStyle name="Normal 18 4 3 2" xfId="5330"/>
    <cellStyle name="Normal 18 4 3 2 2" xfId="29249"/>
    <cellStyle name="Normal 18 4 3 3" xfId="23652"/>
    <cellStyle name="Normal 18 4 3 3 2" xfId="30147"/>
    <cellStyle name="Normal 18 4 3 4" xfId="28958"/>
    <cellStyle name="Normal 18 4 4" xfId="5328"/>
    <cellStyle name="Normal 18 4 4 2" xfId="23971"/>
    <cellStyle name="Normal 18 4 4 2 2" xfId="30352"/>
    <cellStyle name="Normal 18 4 4 3" xfId="29247"/>
    <cellStyle name="Normal 18 4 5" xfId="20289"/>
    <cellStyle name="Normal 18 4 5 2" xfId="23650"/>
    <cellStyle name="Normal 18 4 5 2 2" xfId="30145"/>
    <cellStyle name="Normal 18 4 6" xfId="28956"/>
    <cellStyle name="Normal 18 5" xfId="4918"/>
    <cellStyle name="Normal 18 5 2" xfId="4919"/>
    <cellStyle name="Normal 18 5 2 2" xfId="5332"/>
    <cellStyle name="Normal 18 5 2 2 2" xfId="29251"/>
    <cellStyle name="Normal 18 5 2 3" xfId="23654"/>
    <cellStyle name="Normal 18 5 2 3 2" xfId="30149"/>
    <cellStyle name="Normal 18 5 2 4" xfId="28960"/>
    <cellStyle name="Normal 18 5 3" xfId="4920"/>
    <cellStyle name="Normal 18 5 3 2" xfId="5333"/>
    <cellStyle name="Normal 18 5 3 2 2" xfId="29252"/>
    <cellStyle name="Normal 18 5 3 3" xfId="23655"/>
    <cellStyle name="Normal 18 5 3 3 2" xfId="30150"/>
    <cellStyle name="Normal 18 5 3 4" xfId="28961"/>
    <cellStyle name="Normal 18 5 4" xfId="5331"/>
    <cellStyle name="Normal 18 5 4 2" xfId="29250"/>
    <cellStyle name="Normal 18 5 5" xfId="20290"/>
    <cellStyle name="Normal 18 5 5 2" xfId="23653"/>
    <cellStyle name="Normal 18 5 5 2 2" xfId="30148"/>
    <cellStyle name="Normal 18 5 6" xfId="28959"/>
    <cellStyle name="Normal 18 6" xfId="4921"/>
    <cellStyle name="Normal 18 6 2" xfId="5334"/>
    <cellStyle name="Normal 18 6 2 2" xfId="29253"/>
    <cellStyle name="Normal 18 6 3" xfId="20291"/>
    <cellStyle name="Normal 18 6 3 2" xfId="23656"/>
    <cellStyle name="Normal 18 6 3 2 2" xfId="30151"/>
    <cellStyle name="Normal 18 6 4" xfId="28962"/>
    <cellStyle name="Normal 18 7" xfId="4922"/>
    <cellStyle name="Normal 18 7 2" xfId="5335"/>
    <cellStyle name="Normal 18 7 2 2" xfId="29254"/>
    <cellStyle name="Normal 18 7 3" xfId="20292"/>
    <cellStyle name="Normal 18 7 3 2" xfId="23657"/>
    <cellStyle name="Normal 18 7 3 2 2" xfId="30152"/>
    <cellStyle name="Normal 18 7 4" xfId="28963"/>
    <cellStyle name="Normal 18 8" xfId="5306"/>
    <cellStyle name="Normal 18 8 2" xfId="20293"/>
    <cellStyle name="Normal 18 8 2 2" xfId="23964"/>
    <cellStyle name="Normal 18 8 2 2 2" xfId="30345"/>
    <cellStyle name="Normal 18 8 3" xfId="29225"/>
    <cellStyle name="Normal 18 9" xfId="20294"/>
    <cellStyle name="Normal 180" xfId="1483"/>
    <cellStyle name="Normal 180 10" xfId="5920"/>
    <cellStyle name="Normal 180 11" xfId="5919"/>
    <cellStyle name="Normal 180 2" xfId="5921"/>
    <cellStyle name="Normal 180 3" xfId="5922"/>
    <cellStyle name="Normal 180 4" xfId="5923"/>
    <cellStyle name="Normal 180 5" xfId="5924"/>
    <cellStyle name="Normal 180 6" xfId="5925"/>
    <cellStyle name="Normal 180 7" xfId="5926"/>
    <cellStyle name="Normal 180 8" xfId="5927"/>
    <cellStyle name="Normal 180 9" xfId="5928"/>
    <cellStyle name="Normal 181" xfId="1484"/>
    <cellStyle name="Normal 181 10" xfId="5930"/>
    <cellStyle name="Normal 181 11" xfId="5929"/>
    <cellStyle name="Normal 181 2" xfId="5931"/>
    <cellStyle name="Normal 181 3" xfId="5932"/>
    <cellStyle name="Normal 181 4" xfId="5933"/>
    <cellStyle name="Normal 181 5" xfId="5934"/>
    <cellStyle name="Normal 181 6" xfId="5935"/>
    <cellStyle name="Normal 181 7" xfId="5936"/>
    <cellStyle name="Normal 181 8" xfId="5937"/>
    <cellStyle name="Normal 181 9" xfId="5938"/>
    <cellStyle name="Normal 182" xfId="1485"/>
    <cellStyle name="Normal 182 10" xfId="5940"/>
    <cellStyle name="Normal 182 11" xfId="5939"/>
    <cellStyle name="Normal 182 2" xfId="5941"/>
    <cellStyle name="Normal 182 3" xfId="5942"/>
    <cellStyle name="Normal 182 4" xfId="5943"/>
    <cellStyle name="Normal 182 5" xfId="5944"/>
    <cellStyle name="Normal 182 6" xfId="5945"/>
    <cellStyle name="Normal 182 7" xfId="5946"/>
    <cellStyle name="Normal 182 8" xfId="5947"/>
    <cellStyle name="Normal 182 9" xfId="5948"/>
    <cellStyle name="Normal 183" xfId="1486"/>
    <cellStyle name="Normal 183 2" xfId="22412"/>
    <cellStyle name="Normal 183 3" xfId="29597"/>
    <cellStyle name="Normal 184" xfId="1487"/>
    <cellStyle name="Normal 184 2" xfId="22413"/>
    <cellStyle name="Normal 184 3" xfId="29598"/>
    <cellStyle name="Normal 185" xfId="1488"/>
    <cellStyle name="Normal 185 2" xfId="5949"/>
    <cellStyle name="Normal 185 3" xfId="5950"/>
    <cellStyle name="Normal 185 4" xfId="5951"/>
    <cellStyle name="Normal 185 5" xfId="5952"/>
    <cellStyle name="Normal 185 6" xfId="22414"/>
    <cellStyle name="Normal 185 7" xfId="29599"/>
    <cellStyle name="Normal 186" xfId="1489"/>
    <cellStyle name="Normal 186 2" xfId="5953"/>
    <cellStyle name="Normal 186 3" xfId="5954"/>
    <cellStyle name="Normal 186 4" xfId="5955"/>
    <cellStyle name="Normal 186 5" xfId="5956"/>
    <cellStyle name="Normal 186 6" xfId="22415"/>
    <cellStyle name="Normal 186 7" xfId="29600"/>
    <cellStyle name="Normal 187" xfId="1490"/>
    <cellStyle name="Normal 187 2" xfId="22416"/>
    <cellStyle name="Normal 187 3" xfId="29601"/>
    <cellStyle name="Normal 188" xfId="1491"/>
    <cellStyle name="Normal 188 2" xfId="22417"/>
    <cellStyle name="Normal 188 3" xfId="29602"/>
    <cellStyle name="Normal 189" xfId="1492"/>
    <cellStyle name="Normal 189 2" xfId="22418"/>
    <cellStyle name="Normal 189 3" xfId="29603"/>
    <cellStyle name="Normal 19" xfId="245"/>
    <cellStyle name="Normal 19 10" xfId="4923"/>
    <cellStyle name="Normal 19 11" xfId="28964"/>
    <cellStyle name="Normal 19 2" xfId="354"/>
    <cellStyle name="Normal 19 2 10" xfId="28965"/>
    <cellStyle name="Normal 19 2 2" xfId="3601"/>
    <cellStyle name="Normal 19 2 2 2" xfId="4926"/>
    <cellStyle name="Normal 19 2 2 2 2" xfId="4927"/>
    <cellStyle name="Normal 19 2 2 2 2 2" xfId="5340"/>
    <cellStyle name="Normal 19 2 2 2 2 2 2" xfId="29259"/>
    <cellStyle name="Normal 19 2 2 2 2 3" xfId="23662"/>
    <cellStyle name="Normal 19 2 2 2 2 3 2" xfId="30157"/>
    <cellStyle name="Normal 19 2 2 2 2 4" xfId="28968"/>
    <cellStyle name="Normal 19 2 2 2 3" xfId="4928"/>
    <cellStyle name="Normal 19 2 2 2 3 2" xfId="5341"/>
    <cellStyle name="Normal 19 2 2 2 3 2 2" xfId="29260"/>
    <cellStyle name="Normal 19 2 2 2 3 3" xfId="23663"/>
    <cellStyle name="Normal 19 2 2 2 3 3 2" xfId="30158"/>
    <cellStyle name="Normal 19 2 2 2 3 4" xfId="28969"/>
    <cellStyle name="Normal 19 2 2 2 4" xfId="5339"/>
    <cellStyle name="Normal 19 2 2 2 4 2" xfId="23975"/>
    <cellStyle name="Normal 19 2 2 2 4 2 2" xfId="30356"/>
    <cellStyle name="Normal 19 2 2 2 4 3" xfId="29258"/>
    <cellStyle name="Normal 19 2 2 2 5" xfId="23661"/>
    <cellStyle name="Normal 19 2 2 2 5 2" xfId="30156"/>
    <cellStyle name="Normal 19 2 2 2 6" xfId="28967"/>
    <cellStyle name="Normal 19 2 2 3" xfId="4929"/>
    <cellStyle name="Normal 19 2 2 3 2" xfId="5342"/>
    <cellStyle name="Normal 19 2 2 3 2 2" xfId="29261"/>
    <cellStyle name="Normal 19 2 2 3 3" xfId="23664"/>
    <cellStyle name="Normal 19 2 2 3 3 2" xfId="30159"/>
    <cellStyle name="Normal 19 2 2 3 4" xfId="28970"/>
    <cellStyle name="Normal 19 2 2 4" xfId="4930"/>
    <cellStyle name="Normal 19 2 2 4 2" xfId="5343"/>
    <cellStyle name="Normal 19 2 2 4 2 2" xfId="29262"/>
    <cellStyle name="Normal 19 2 2 4 3" xfId="23665"/>
    <cellStyle name="Normal 19 2 2 4 3 2" xfId="30160"/>
    <cellStyle name="Normal 19 2 2 4 4" xfId="28971"/>
    <cellStyle name="Normal 19 2 2 5" xfId="5338"/>
    <cellStyle name="Normal 19 2 2 5 2" xfId="23974"/>
    <cellStyle name="Normal 19 2 2 5 2 2" xfId="30355"/>
    <cellStyle name="Normal 19 2 2 5 3" xfId="29257"/>
    <cellStyle name="Normal 19 2 2 6" xfId="23660"/>
    <cellStyle name="Normal 19 2 2 6 2" xfId="30155"/>
    <cellStyle name="Normal 19 2 2 7" xfId="4925"/>
    <cellStyle name="Normal 19 2 2 8" xfId="28966"/>
    <cellStyle name="Normal 19 2 3" xfId="4931"/>
    <cellStyle name="Normal 19 2 3 2" xfId="4932"/>
    <cellStyle name="Normal 19 2 3 2 2" xfId="5345"/>
    <cellStyle name="Normal 19 2 3 2 2 2" xfId="29264"/>
    <cellStyle name="Normal 19 2 3 2 3" xfId="23667"/>
    <cellStyle name="Normal 19 2 3 2 3 2" xfId="30162"/>
    <cellStyle name="Normal 19 2 3 2 4" xfId="28973"/>
    <cellStyle name="Normal 19 2 3 3" xfId="4933"/>
    <cellStyle name="Normal 19 2 3 3 2" xfId="5346"/>
    <cellStyle name="Normal 19 2 3 3 2 2" xfId="29265"/>
    <cellStyle name="Normal 19 2 3 3 3" xfId="23668"/>
    <cellStyle name="Normal 19 2 3 3 3 2" xfId="30163"/>
    <cellStyle name="Normal 19 2 3 3 4" xfId="28974"/>
    <cellStyle name="Normal 19 2 3 4" xfId="5344"/>
    <cellStyle name="Normal 19 2 3 4 2" xfId="23976"/>
    <cellStyle name="Normal 19 2 3 4 2 2" xfId="30357"/>
    <cellStyle name="Normal 19 2 3 4 3" xfId="29263"/>
    <cellStyle name="Normal 19 2 3 5" xfId="23666"/>
    <cellStyle name="Normal 19 2 3 5 2" xfId="30161"/>
    <cellStyle name="Normal 19 2 3 6" xfId="28972"/>
    <cellStyle name="Normal 19 2 4" xfId="4934"/>
    <cellStyle name="Normal 19 2 4 2" xfId="4935"/>
    <cellStyle name="Normal 19 2 4 2 2" xfId="5348"/>
    <cellStyle name="Normal 19 2 4 2 2 2" xfId="29267"/>
    <cellStyle name="Normal 19 2 4 2 3" xfId="23670"/>
    <cellStyle name="Normal 19 2 4 2 3 2" xfId="30165"/>
    <cellStyle name="Normal 19 2 4 2 4" xfId="28976"/>
    <cellStyle name="Normal 19 2 4 3" xfId="4936"/>
    <cellStyle name="Normal 19 2 4 3 2" xfId="5349"/>
    <cellStyle name="Normal 19 2 4 3 2 2" xfId="29268"/>
    <cellStyle name="Normal 19 2 4 3 3" xfId="23671"/>
    <cellStyle name="Normal 19 2 4 3 3 2" xfId="30166"/>
    <cellStyle name="Normal 19 2 4 3 4" xfId="28977"/>
    <cellStyle name="Normal 19 2 4 4" xfId="5347"/>
    <cellStyle name="Normal 19 2 4 4 2" xfId="29266"/>
    <cellStyle name="Normal 19 2 4 5" xfId="23669"/>
    <cellStyle name="Normal 19 2 4 5 2" xfId="30164"/>
    <cellStyle name="Normal 19 2 4 6" xfId="28975"/>
    <cellStyle name="Normal 19 2 5" xfId="4937"/>
    <cellStyle name="Normal 19 2 5 2" xfId="5350"/>
    <cellStyle name="Normal 19 2 5 2 2" xfId="29269"/>
    <cellStyle name="Normal 19 2 5 3" xfId="23672"/>
    <cellStyle name="Normal 19 2 5 3 2" xfId="30167"/>
    <cellStyle name="Normal 19 2 5 4" xfId="28978"/>
    <cellStyle name="Normal 19 2 6" xfId="4938"/>
    <cellStyle name="Normal 19 2 6 2" xfId="5351"/>
    <cellStyle name="Normal 19 2 6 2 2" xfId="29270"/>
    <cellStyle name="Normal 19 2 6 3" xfId="23673"/>
    <cellStyle name="Normal 19 2 6 3 2" xfId="30168"/>
    <cellStyle name="Normal 19 2 6 4" xfId="28979"/>
    <cellStyle name="Normal 19 2 7" xfId="5337"/>
    <cellStyle name="Normal 19 2 7 2" xfId="23973"/>
    <cellStyle name="Normal 19 2 7 2 2" xfId="30354"/>
    <cellStyle name="Normal 19 2 7 3" xfId="29256"/>
    <cellStyle name="Normal 19 2 8" xfId="23659"/>
    <cellStyle name="Normal 19 2 8 2" xfId="30154"/>
    <cellStyle name="Normal 19 2 9" xfId="4924"/>
    <cellStyle name="Normal 19 3" xfId="3600"/>
    <cellStyle name="Normal 19 3 2" xfId="4940"/>
    <cellStyle name="Normal 19 3 2 2" xfId="4941"/>
    <cellStyle name="Normal 19 3 2 2 2" xfId="5354"/>
    <cellStyle name="Normal 19 3 2 2 2 2" xfId="23011"/>
    <cellStyle name="Normal 19 3 2 2 2 2 2" xfId="23311"/>
    <cellStyle name="Normal 19 3 2 2 2 2 2 2" xfId="25209"/>
    <cellStyle name="Normal 19 3 2 2 2 2 2 2 2" xfId="28296"/>
    <cellStyle name="Normal 19 3 2 2 2 2 2 3" xfId="26757"/>
    <cellStyle name="Normal 19 3 2 2 2 2 3" xfId="24945"/>
    <cellStyle name="Normal 19 3 2 2 2 2 3 2" xfId="28032"/>
    <cellStyle name="Normal 19 3 2 2 2 2 4" xfId="26493"/>
    <cellStyle name="Normal 19 3 2 2 2 3" xfId="22791"/>
    <cellStyle name="Normal 19 3 2 2 2 3 2" xfId="23979"/>
    <cellStyle name="Normal 19 3 2 2 2 3 2 2" xfId="30360"/>
    <cellStyle name="Normal 19 3 2 2 2 3 3" xfId="24729"/>
    <cellStyle name="Normal 19 3 2 2 2 3 3 2" xfId="27816"/>
    <cellStyle name="Normal 19 3 2 2 2 3 4" xfId="26277"/>
    <cellStyle name="Normal 19 3 2 2 2 4" xfId="23310"/>
    <cellStyle name="Normal 19 3 2 2 2 4 2" xfId="25208"/>
    <cellStyle name="Normal 19 3 2 2 2 4 2 2" xfId="28295"/>
    <cellStyle name="Normal 19 3 2 2 2 4 3" xfId="26756"/>
    <cellStyle name="Normal 19 3 2 2 2 5" xfId="29273"/>
    <cellStyle name="Normal 19 3 2 2 3" xfId="22903"/>
    <cellStyle name="Normal 19 3 2 2 3 2" xfId="23312"/>
    <cellStyle name="Normal 19 3 2 2 3 2 2" xfId="25210"/>
    <cellStyle name="Normal 19 3 2 2 3 2 2 2" xfId="28297"/>
    <cellStyle name="Normal 19 3 2 2 3 2 3" xfId="26758"/>
    <cellStyle name="Normal 19 3 2 2 3 3" xfId="24837"/>
    <cellStyle name="Normal 19 3 2 2 3 3 2" xfId="27924"/>
    <cellStyle name="Normal 19 3 2 2 3 4" xfId="26385"/>
    <cellStyle name="Normal 19 3 2 2 4" xfId="22683"/>
    <cellStyle name="Normal 19 3 2 2 4 2" xfId="23676"/>
    <cellStyle name="Normal 19 3 2 2 4 2 2" xfId="30171"/>
    <cellStyle name="Normal 19 3 2 2 4 3" xfId="24621"/>
    <cellStyle name="Normal 19 3 2 2 4 3 2" xfId="27708"/>
    <cellStyle name="Normal 19 3 2 2 4 4" xfId="26169"/>
    <cellStyle name="Normal 19 3 2 2 5" xfId="22550"/>
    <cellStyle name="Normal 19 3 2 2 5 2" xfId="24496"/>
    <cellStyle name="Normal 19 3 2 2 5 2 2" xfId="27583"/>
    <cellStyle name="Normal 19 3 2 2 5 3" xfId="26044"/>
    <cellStyle name="Normal 19 3 2 2 6" xfId="28982"/>
    <cellStyle name="Normal 19 3 2 3" xfId="4942"/>
    <cellStyle name="Normal 19 3 2 3 2" xfId="5355"/>
    <cellStyle name="Normal 19 3 2 3 2 2" xfId="22957"/>
    <cellStyle name="Normal 19 3 2 3 2 2 2" xfId="23980"/>
    <cellStyle name="Normal 19 3 2 3 2 2 2 2" xfId="30361"/>
    <cellStyle name="Normal 19 3 2 3 2 2 3" xfId="24891"/>
    <cellStyle name="Normal 19 3 2 3 2 2 3 2" xfId="27978"/>
    <cellStyle name="Normal 19 3 2 3 2 2 4" xfId="26439"/>
    <cellStyle name="Normal 19 3 2 3 2 3" xfId="23313"/>
    <cellStyle name="Normal 19 3 2 3 2 3 2" xfId="25211"/>
    <cellStyle name="Normal 19 3 2 3 2 3 2 2" xfId="28298"/>
    <cellStyle name="Normal 19 3 2 3 2 3 3" xfId="26759"/>
    <cellStyle name="Normal 19 3 2 3 2 4" xfId="29274"/>
    <cellStyle name="Normal 19 3 2 3 3" xfId="22737"/>
    <cellStyle name="Normal 19 3 2 3 3 2" xfId="23677"/>
    <cellStyle name="Normal 19 3 2 3 3 2 2" xfId="30172"/>
    <cellStyle name="Normal 19 3 2 3 3 3" xfId="24675"/>
    <cellStyle name="Normal 19 3 2 3 3 3 2" xfId="27762"/>
    <cellStyle name="Normal 19 3 2 3 3 4" xfId="26223"/>
    <cellStyle name="Normal 19 3 2 3 4" xfId="28983"/>
    <cellStyle name="Normal 19 3 2 4" xfId="5353"/>
    <cellStyle name="Normal 19 3 2 4 2" xfId="22849"/>
    <cellStyle name="Normal 19 3 2 4 2 2" xfId="23978"/>
    <cellStyle name="Normal 19 3 2 4 2 2 2" xfId="30359"/>
    <cellStyle name="Normal 19 3 2 4 2 3" xfId="24783"/>
    <cellStyle name="Normal 19 3 2 4 2 3 2" xfId="27870"/>
    <cellStyle name="Normal 19 3 2 4 2 4" xfId="26331"/>
    <cellStyle name="Normal 19 3 2 4 3" xfId="29272"/>
    <cellStyle name="Normal 19 3 2 5" xfId="22629"/>
    <cellStyle name="Normal 19 3 2 5 2" xfId="23675"/>
    <cellStyle name="Normal 19 3 2 5 2 2" xfId="30170"/>
    <cellStyle name="Normal 19 3 2 5 3" xfId="24567"/>
    <cellStyle name="Normal 19 3 2 5 3 2" xfId="27654"/>
    <cellStyle name="Normal 19 3 2 5 4" xfId="26115"/>
    <cellStyle name="Normal 19 3 2 6" xfId="22496"/>
    <cellStyle name="Normal 19 3 2 6 2" xfId="24442"/>
    <cellStyle name="Normal 19 3 2 6 2 2" xfId="27529"/>
    <cellStyle name="Normal 19 3 2 6 3" xfId="25990"/>
    <cellStyle name="Normal 19 3 2 7" xfId="28981"/>
    <cellStyle name="Normal 19 3 3" xfId="4943"/>
    <cellStyle name="Normal 19 3 3 2" xfId="5356"/>
    <cellStyle name="Normal 19 3 3 2 2" xfId="22984"/>
    <cellStyle name="Normal 19 3 3 2 2 2" xfId="23315"/>
    <cellStyle name="Normal 19 3 3 2 2 2 2" xfId="25213"/>
    <cellStyle name="Normal 19 3 3 2 2 2 2 2" xfId="28300"/>
    <cellStyle name="Normal 19 3 3 2 2 2 3" xfId="26761"/>
    <cellStyle name="Normal 19 3 3 2 2 3" xfId="24918"/>
    <cellStyle name="Normal 19 3 3 2 2 3 2" xfId="28005"/>
    <cellStyle name="Normal 19 3 3 2 2 4" xfId="26466"/>
    <cellStyle name="Normal 19 3 3 2 3" xfId="22764"/>
    <cellStyle name="Normal 19 3 3 2 3 2" xfId="23981"/>
    <cellStyle name="Normal 19 3 3 2 3 2 2" xfId="30362"/>
    <cellStyle name="Normal 19 3 3 2 3 3" xfId="24702"/>
    <cellStyle name="Normal 19 3 3 2 3 3 2" xfId="27789"/>
    <cellStyle name="Normal 19 3 3 2 3 4" xfId="26250"/>
    <cellStyle name="Normal 19 3 3 2 4" xfId="23314"/>
    <cellStyle name="Normal 19 3 3 2 4 2" xfId="25212"/>
    <cellStyle name="Normal 19 3 3 2 4 2 2" xfId="28299"/>
    <cellStyle name="Normal 19 3 3 2 4 3" xfId="26760"/>
    <cellStyle name="Normal 19 3 3 2 5" xfId="29275"/>
    <cellStyle name="Normal 19 3 3 3" xfId="22876"/>
    <cellStyle name="Normal 19 3 3 3 2" xfId="23316"/>
    <cellStyle name="Normal 19 3 3 3 2 2" xfId="25214"/>
    <cellStyle name="Normal 19 3 3 3 2 2 2" xfId="28301"/>
    <cellStyle name="Normal 19 3 3 3 2 3" xfId="26762"/>
    <cellStyle name="Normal 19 3 3 3 3" xfId="24810"/>
    <cellStyle name="Normal 19 3 3 3 3 2" xfId="27897"/>
    <cellStyle name="Normal 19 3 3 3 4" xfId="26358"/>
    <cellStyle name="Normal 19 3 3 4" xfId="22656"/>
    <cellStyle name="Normal 19 3 3 4 2" xfId="23678"/>
    <cellStyle name="Normal 19 3 3 4 2 2" xfId="30173"/>
    <cellStyle name="Normal 19 3 3 4 3" xfId="24594"/>
    <cellStyle name="Normal 19 3 3 4 3 2" xfId="27681"/>
    <cellStyle name="Normal 19 3 3 4 4" xfId="26142"/>
    <cellStyle name="Normal 19 3 3 5" xfId="22523"/>
    <cellStyle name="Normal 19 3 3 5 2" xfId="24469"/>
    <cellStyle name="Normal 19 3 3 5 2 2" xfId="27556"/>
    <cellStyle name="Normal 19 3 3 5 3" xfId="26017"/>
    <cellStyle name="Normal 19 3 3 6" xfId="28984"/>
    <cellStyle name="Normal 19 3 4" xfId="4944"/>
    <cellStyle name="Normal 19 3 4 2" xfId="5357"/>
    <cellStyle name="Normal 19 3 4 2 2" xfId="22930"/>
    <cellStyle name="Normal 19 3 4 2 2 2" xfId="23982"/>
    <cellStyle name="Normal 19 3 4 2 2 2 2" xfId="30363"/>
    <cellStyle name="Normal 19 3 4 2 2 3" xfId="24864"/>
    <cellStyle name="Normal 19 3 4 2 2 3 2" xfId="27951"/>
    <cellStyle name="Normal 19 3 4 2 2 4" xfId="26412"/>
    <cellStyle name="Normal 19 3 4 2 3" xfId="23317"/>
    <cellStyle name="Normal 19 3 4 2 3 2" xfId="25215"/>
    <cellStyle name="Normal 19 3 4 2 3 2 2" xfId="28302"/>
    <cellStyle name="Normal 19 3 4 2 3 3" xfId="26763"/>
    <cellStyle name="Normal 19 3 4 2 4" xfId="29276"/>
    <cellStyle name="Normal 19 3 4 3" xfId="22710"/>
    <cellStyle name="Normal 19 3 4 3 2" xfId="23679"/>
    <cellStyle name="Normal 19 3 4 3 2 2" xfId="30174"/>
    <cellStyle name="Normal 19 3 4 3 3" xfId="24648"/>
    <cellStyle name="Normal 19 3 4 3 3 2" xfId="27735"/>
    <cellStyle name="Normal 19 3 4 3 4" xfId="26196"/>
    <cellStyle name="Normal 19 3 4 4" xfId="28985"/>
    <cellStyle name="Normal 19 3 5" xfId="5352"/>
    <cellStyle name="Normal 19 3 5 2" xfId="22822"/>
    <cellStyle name="Normal 19 3 5 2 2" xfId="23977"/>
    <cellStyle name="Normal 19 3 5 2 2 2" xfId="30358"/>
    <cellStyle name="Normal 19 3 5 2 3" xfId="24756"/>
    <cellStyle name="Normal 19 3 5 2 3 2" xfId="27843"/>
    <cellStyle name="Normal 19 3 5 2 4" xfId="26304"/>
    <cellStyle name="Normal 19 3 5 3" xfId="29271"/>
    <cellStyle name="Normal 19 3 6" xfId="22602"/>
    <cellStyle name="Normal 19 3 6 2" xfId="23674"/>
    <cellStyle name="Normal 19 3 6 2 2" xfId="30169"/>
    <cellStyle name="Normal 19 3 6 3" xfId="24540"/>
    <cellStyle name="Normal 19 3 6 3 2" xfId="27627"/>
    <cellStyle name="Normal 19 3 6 4" xfId="26088"/>
    <cellStyle name="Normal 19 3 7" xfId="6607"/>
    <cellStyle name="Normal 19 3 7 2" xfId="24415"/>
    <cellStyle name="Normal 19 3 7 2 2" xfId="27502"/>
    <cellStyle name="Normal 19 3 7 3" xfId="25960"/>
    <cellStyle name="Normal 19 3 8" xfId="4939"/>
    <cellStyle name="Normal 19 3 9" xfId="28980"/>
    <cellStyle name="Normal 19 4" xfId="4945"/>
    <cellStyle name="Normal 19 4 2" xfId="4946"/>
    <cellStyle name="Normal 19 4 2 2" xfId="5359"/>
    <cellStyle name="Normal 19 4 2 2 2" xfId="29278"/>
    <cellStyle name="Normal 19 4 2 3" xfId="23681"/>
    <cellStyle name="Normal 19 4 2 3 2" xfId="30176"/>
    <cellStyle name="Normal 19 4 2 4" xfId="28987"/>
    <cellStyle name="Normal 19 4 3" xfId="4947"/>
    <cellStyle name="Normal 19 4 3 2" xfId="5360"/>
    <cellStyle name="Normal 19 4 3 2 2" xfId="29279"/>
    <cellStyle name="Normal 19 4 3 3" xfId="23682"/>
    <cellStyle name="Normal 19 4 3 3 2" xfId="30177"/>
    <cellStyle name="Normal 19 4 3 4" xfId="28988"/>
    <cellStyle name="Normal 19 4 4" xfId="5358"/>
    <cellStyle name="Normal 19 4 4 2" xfId="23983"/>
    <cellStyle name="Normal 19 4 4 2 2" xfId="30364"/>
    <cellStyle name="Normal 19 4 4 3" xfId="29277"/>
    <cellStyle name="Normal 19 4 5" xfId="23680"/>
    <cellStyle name="Normal 19 4 5 2" xfId="30175"/>
    <cellStyle name="Normal 19 4 6" xfId="28986"/>
    <cellStyle name="Normal 19 5" xfId="4948"/>
    <cellStyle name="Normal 19 5 2" xfId="4949"/>
    <cellStyle name="Normal 19 5 2 2" xfId="5362"/>
    <cellStyle name="Normal 19 5 2 2 2" xfId="29281"/>
    <cellStyle name="Normal 19 5 2 3" xfId="23684"/>
    <cellStyle name="Normal 19 5 2 3 2" xfId="30179"/>
    <cellStyle name="Normal 19 5 2 4" xfId="28990"/>
    <cellStyle name="Normal 19 5 3" xfId="4950"/>
    <cellStyle name="Normal 19 5 3 2" xfId="5363"/>
    <cellStyle name="Normal 19 5 3 2 2" xfId="29282"/>
    <cellStyle name="Normal 19 5 3 3" xfId="23685"/>
    <cellStyle name="Normal 19 5 3 3 2" xfId="30180"/>
    <cellStyle name="Normal 19 5 3 4" xfId="28991"/>
    <cellStyle name="Normal 19 5 4" xfId="5361"/>
    <cellStyle name="Normal 19 5 4 2" xfId="29280"/>
    <cellStyle name="Normal 19 5 5" xfId="23683"/>
    <cellStyle name="Normal 19 5 5 2" xfId="30178"/>
    <cellStyle name="Normal 19 5 6" xfId="28989"/>
    <cellStyle name="Normal 19 6" xfId="4951"/>
    <cellStyle name="Normal 19 6 2" xfId="5364"/>
    <cellStyle name="Normal 19 6 2 2" xfId="29283"/>
    <cellStyle name="Normal 19 6 3" xfId="23686"/>
    <cellStyle name="Normal 19 6 3 2" xfId="30181"/>
    <cellStyle name="Normal 19 6 4" xfId="28992"/>
    <cellStyle name="Normal 19 7" xfId="4952"/>
    <cellStyle name="Normal 19 7 2" xfId="5365"/>
    <cellStyle name="Normal 19 7 2 2" xfId="29284"/>
    <cellStyle name="Normal 19 7 3" xfId="23687"/>
    <cellStyle name="Normal 19 7 3 2" xfId="30182"/>
    <cellStyle name="Normal 19 7 4" xfId="28993"/>
    <cellStyle name="Normal 19 8" xfId="5336"/>
    <cellStyle name="Normal 19 8 2" xfId="23972"/>
    <cellStyle name="Normal 19 8 2 2" xfId="30353"/>
    <cellStyle name="Normal 19 8 3" xfId="29255"/>
    <cellStyle name="Normal 19 9" xfId="23658"/>
    <cellStyle name="Normal 19 9 2" xfId="30153"/>
    <cellStyle name="Normal 190" xfId="1494"/>
    <cellStyle name="Normal 190 2" xfId="22419"/>
    <cellStyle name="Normal 190 3" xfId="29604"/>
    <cellStyle name="Normal 191" xfId="1495"/>
    <cellStyle name="Normal 191 2" xfId="22420"/>
    <cellStyle name="Normal 191 3" xfId="29605"/>
    <cellStyle name="Normal 192" xfId="1496"/>
    <cellStyle name="Normal 192 2" xfId="5958"/>
    <cellStyle name="Normal 192 3" xfId="5959"/>
    <cellStyle name="Normal 192 4" xfId="5960"/>
    <cellStyle name="Normal 192 5" xfId="5961"/>
    <cellStyle name="Normal 192 6" xfId="5957"/>
    <cellStyle name="Normal 193" xfId="1497"/>
    <cellStyle name="Normal 193 2" xfId="5963"/>
    <cellStyle name="Normal 193 3" xfId="5964"/>
    <cellStyle name="Normal 193 4" xfId="5965"/>
    <cellStyle name="Normal 193 5" xfId="5966"/>
    <cellStyle name="Normal 193 6" xfId="5962"/>
    <cellStyle name="Normal 194" xfId="1498"/>
    <cellStyle name="Normal 194 2" xfId="5968"/>
    <cellStyle name="Normal 194 3" xfId="5969"/>
    <cellStyle name="Normal 194 4" xfId="5970"/>
    <cellStyle name="Normal 194 5" xfId="5971"/>
    <cellStyle name="Normal 194 6" xfId="5967"/>
    <cellStyle name="Normal 195" xfId="1499"/>
    <cellStyle name="Normal 195 2" xfId="5973"/>
    <cellStyle name="Normal 195 3" xfId="5974"/>
    <cellStyle name="Normal 195 4" xfId="5975"/>
    <cellStyle name="Normal 195 5" xfId="5976"/>
    <cellStyle name="Normal 195 6" xfId="5972"/>
    <cellStyle name="Normal 196" xfId="1500"/>
    <cellStyle name="Normal 196 2" xfId="22421"/>
    <cellStyle name="Normal 196 3" xfId="29606"/>
    <cellStyle name="Normal 197" xfId="1501"/>
    <cellStyle name="Normal 197 2" xfId="22422"/>
    <cellStyle name="Normal 197 3" xfId="29607"/>
    <cellStyle name="Normal 198" xfId="1502"/>
    <cellStyle name="Normal 198 2" xfId="22423"/>
    <cellStyle name="Normal 198 3" xfId="29608"/>
    <cellStyle name="Normal 199" xfId="1503"/>
    <cellStyle name="Normal 199 2" xfId="22424"/>
    <cellStyle name="Normal 199 3" xfId="29609"/>
    <cellStyle name="Normal 2" xfId="139"/>
    <cellStyle name="Normal 2 10" xfId="6608"/>
    <cellStyle name="Normal 2 11" xfId="20295"/>
    <cellStyle name="Normal 2 12" xfId="20296"/>
    <cellStyle name="Normal 2 13" xfId="20297"/>
    <cellStyle name="Normal 2 14" xfId="20298"/>
    <cellStyle name="Normal 2 15" xfId="20299"/>
    <cellStyle name="Normal 2 16" xfId="20300"/>
    <cellStyle name="Normal 2 17" xfId="20301"/>
    <cellStyle name="Normal 2 18" xfId="20302"/>
    <cellStyle name="Normal 2 19" xfId="20303"/>
    <cellStyle name="Normal 2 2" xfId="140"/>
    <cellStyle name="Normal 2 2 2" xfId="1506"/>
    <cellStyle name="Normal 2 2 2 2" xfId="3603"/>
    <cellStyle name="Normal 2 2 3" xfId="3602"/>
    <cellStyle name="Normal 2 2_20101130ตารางคำนวณ EGAT Renew" xfId="20304"/>
    <cellStyle name="Normal 2 20" xfId="20305"/>
    <cellStyle name="Normal 2 21" xfId="20306"/>
    <cellStyle name="Normal 2 22" xfId="20307"/>
    <cellStyle name="Normal 2 23" xfId="20308"/>
    <cellStyle name="Normal 2 24" xfId="20309"/>
    <cellStyle name="Normal 2 25" xfId="20310"/>
    <cellStyle name="Normal 2 26" xfId="20311"/>
    <cellStyle name="Normal 2 27" xfId="20312"/>
    <cellStyle name="Normal 2 28" xfId="20313"/>
    <cellStyle name="Normal 2 29" xfId="20314"/>
    <cellStyle name="Normal 2 3" xfId="141"/>
    <cellStyle name="Normal 2 3 2" xfId="1507"/>
    <cellStyle name="Normal 2 3 2 2" xfId="3604"/>
    <cellStyle name="Normal 2 3 2 2 10" xfId="20315"/>
    <cellStyle name="Normal 2 3 2 2 2" xfId="22510"/>
    <cellStyle name="Normal 2 3 2 2 2 2" xfId="22564"/>
    <cellStyle name="Normal 2 3 2 2 2 2 2" xfId="22805"/>
    <cellStyle name="Normal 2 3 2 2 2 2 2 2" xfId="23025"/>
    <cellStyle name="Normal 2 3 2 2 2 2 2 2 2" xfId="23322"/>
    <cellStyle name="Normal 2 3 2 2 2 2 2 2 2 2" xfId="25220"/>
    <cellStyle name="Normal 2 3 2 2 2 2 2 2 2 2 2" xfId="28307"/>
    <cellStyle name="Normal 2 3 2 2 2 2 2 2 2 3" xfId="26768"/>
    <cellStyle name="Normal 2 3 2 2 2 2 2 2 3" xfId="24959"/>
    <cellStyle name="Normal 2 3 2 2 2 2 2 2 3 2" xfId="28046"/>
    <cellStyle name="Normal 2 3 2 2 2 2 2 2 4" xfId="26507"/>
    <cellStyle name="Normal 2 3 2 2 2 2 2 3" xfId="23321"/>
    <cellStyle name="Normal 2 3 2 2 2 2 2 3 2" xfId="25219"/>
    <cellStyle name="Normal 2 3 2 2 2 2 2 3 2 2" xfId="28306"/>
    <cellStyle name="Normal 2 3 2 2 2 2 2 3 3" xfId="26767"/>
    <cellStyle name="Normal 2 3 2 2 2 2 2 4" xfId="24743"/>
    <cellStyle name="Normal 2 3 2 2 2 2 2 4 2" xfId="27830"/>
    <cellStyle name="Normal 2 3 2 2 2 2 2 5" xfId="26291"/>
    <cellStyle name="Normal 2 3 2 2 2 2 3" xfId="22917"/>
    <cellStyle name="Normal 2 3 2 2 2 2 3 2" xfId="23323"/>
    <cellStyle name="Normal 2 3 2 2 2 2 3 2 2" xfId="25221"/>
    <cellStyle name="Normal 2 3 2 2 2 2 3 2 2 2" xfId="28308"/>
    <cellStyle name="Normal 2 3 2 2 2 2 3 2 3" xfId="26769"/>
    <cellStyle name="Normal 2 3 2 2 2 2 3 3" xfId="24851"/>
    <cellStyle name="Normal 2 3 2 2 2 2 3 3 2" xfId="27938"/>
    <cellStyle name="Normal 2 3 2 2 2 2 3 4" xfId="26399"/>
    <cellStyle name="Normal 2 3 2 2 2 2 4" xfId="22697"/>
    <cellStyle name="Normal 2 3 2 2 2 2 4 2" xfId="24635"/>
    <cellStyle name="Normal 2 3 2 2 2 2 4 2 2" xfId="27722"/>
    <cellStyle name="Normal 2 3 2 2 2 2 4 3" xfId="26183"/>
    <cellStyle name="Normal 2 3 2 2 2 2 5" xfId="23320"/>
    <cellStyle name="Normal 2 3 2 2 2 2 5 2" xfId="25218"/>
    <cellStyle name="Normal 2 3 2 2 2 2 5 2 2" xfId="28305"/>
    <cellStyle name="Normal 2 3 2 2 2 2 5 3" xfId="26766"/>
    <cellStyle name="Normal 2 3 2 2 2 2 6" xfId="24510"/>
    <cellStyle name="Normal 2 3 2 2 2 2 6 2" xfId="27597"/>
    <cellStyle name="Normal 2 3 2 2 2 2 7" xfId="26058"/>
    <cellStyle name="Normal 2 3 2 2 2 3" xfId="22751"/>
    <cellStyle name="Normal 2 3 2 2 2 3 2" xfId="22971"/>
    <cellStyle name="Normal 2 3 2 2 2 3 2 2" xfId="23325"/>
    <cellStyle name="Normal 2 3 2 2 2 3 2 2 2" xfId="25223"/>
    <cellStyle name="Normal 2 3 2 2 2 3 2 2 2 2" xfId="28310"/>
    <cellStyle name="Normal 2 3 2 2 2 3 2 2 3" xfId="26771"/>
    <cellStyle name="Normal 2 3 2 2 2 3 2 3" xfId="24905"/>
    <cellStyle name="Normal 2 3 2 2 2 3 2 3 2" xfId="27992"/>
    <cellStyle name="Normal 2 3 2 2 2 3 2 4" xfId="26453"/>
    <cellStyle name="Normal 2 3 2 2 2 3 3" xfId="23324"/>
    <cellStyle name="Normal 2 3 2 2 2 3 3 2" xfId="25222"/>
    <cellStyle name="Normal 2 3 2 2 2 3 3 2 2" xfId="28309"/>
    <cellStyle name="Normal 2 3 2 2 2 3 3 3" xfId="26770"/>
    <cellStyle name="Normal 2 3 2 2 2 3 4" xfId="24689"/>
    <cellStyle name="Normal 2 3 2 2 2 3 4 2" xfId="27776"/>
    <cellStyle name="Normal 2 3 2 2 2 3 5" xfId="26237"/>
    <cellStyle name="Normal 2 3 2 2 2 4" xfId="22863"/>
    <cellStyle name="Normal 2 3 2 2 2 4 2" xfId="23326"/>
    <cellStyle name="Normal 2 3 2 2 2 4 2 2" xfId="25224"/>
    <cellStyle name="Normal 2 3 2 2 2 4 2 2 2" xfId="28311"/>
    <cellStyle name="Normal 2 3 2 2 2 4 2 3" xfId="26772"/>
    <cellStyle name="Normal 2 3 2 2 2 4 3" xfId="24797"/>
    <cellStyle name="Normal 2 3 2 2 2 4 3 2" xfId="27884"/>
    <cellStyle name="Normal 2 3 2 2 2 4 4" xfId="26345"/>
    <cellStyle name="Normal 2 3 2 2 2 5" xfId="22643"/>
    <cellStyle name="Normal 2 3 2 2 2 5 2" xfId="24581"/>
    <cellStyle name="Normal 2 3 2 2 2 5 2 2" xfId="27668"/>
    <cellStyle name="Normal 2 3 2 2 2 5 3" xfId="26129"/>
    <cellStyle name="Normal 2 3 2 2 2 6" xfId="23319"/>
    <cellStyle name="Normal 2 3 2 2 2 6 2" xfId="25217"/>
    <cellStyle name="Normal 2 3 2 2 2 6 2 2" xfId="28304"/>
    <cellStyle name="Normal 2 3 2 2 2 6 3" xfId="26765"/>
    <cellStyle name="Normal 2 3 2 2 2 7" xfId="24456"/>
    <cellStyle name="Normal 2 3 2 2 2 7 2" xfId="27543"/>
    <cellStyle name="Normal 2 3 2 2 2 8" xfId="26004"/>
    <cellStyle name="Normal 2 3 2 2 3" xfId="22537"/>
    <cellStyle name="Normal 2 3 2 2 3 2" xfId="22778"/>
    <cellStyle name="Normal 2 3 2 2 3 2 2" xfId="22998"/>
    <cellStyle name="Normal 2 3 2 2 3 2 2 2" xfId="23329"/>
    <cellStyle name="Normal 2 3 2 2 3 2 2 2 2" xfId="25227"/>
    <cellStyle name="Normal 2 3 2 2 3 2 2 2 2 2" xfId="28314"/>
    <cellStyle name="Normal 2 3 2 2 3 2 2 2 3" xfId="26775"/>
    <cellStyle name="Normal 2 3 2 2 3 2 2 3" xfId="24932"/>
    <cellStyle name="Normal 2 3 2 2 3 2 2 3 2" xfId="28019"/>
    <cellStyle name="Normal 2 3 2 2 3 2 2 4" xfId="26480"/>
    <cellStyle name="Normal 2 3 2 2 3 2 3" xfId="23328"/>
    <cellStyle name="Normal 2 3 2 2 3 2 3 2" xfId="25226"/>
    <cellStyle name="Normal 2 3 2 2 3 2 3 2 2" xfId="28313"/>
    <cellStyle name="Normal 2 3 2 2 3 2 3 3" xfId="26774"/>
    <cellStyle name="Normal 2 3 2 2 3 2 4" xfId="24716"/>
    <cellStyle name="Normal 2 3 2 2 3 2 4 2" xfId="27803"/>
    <cellStyle name="Normal 2 3 2 2 3 2 5" xfId="26264"/>
    <cellStyle name="Normal 2 3 2 2 3 3" xfId="22890"/>
    <cellStyle name="Normal 2 3 2 2 3 3 2" xfId="23330"/>
    <cellStyle name="Normal 2 3 2 2 3 3 2 2" xfId="25228"/>
    <cellStyle name="Normal 2 3 2 2 3 3 2 2 2" xfId="28315"/>
    <cellStyle name="Normal 2 3 2 2 3 3 2 3" xfId="26776"/>
    <cellStyle name="Normal 2 3 2 2 3 3 3" xfId="24824"/>
    <cellStyle name="Normal 2 3 2 2 3 3 3 2" xfId="27911"/>
    <cellStyle name="Normal 2 3 2 2 3 3 4" xfId="26372"/>
    <cellStyle name="Normal 2 3 2 2 3 4" xfId="22670"/>
    <cellStyle name="Normal 2 3 2 2 3 4 2" xfId="24608"/>
    <cellStyle name="Normal 2 3 2 2 3 4 2 2" xfId="27695"/>
    <cellStyle name="Normal 2 3 2 2 3 4 3" xfId="26156"/>
    <cellStyle name="Normal 2 3 2 2 3 5" xfId="23327"/>
    <cellStyle name="Normal 2 3 2 2 3 5 2" xfId="25225"/>
    <cellStyle name="Normal 2 3 2 2 3 5 2 2" xfId="28312"/>
    <cellStyle name="Normal 2 3 2 2 3 5 3" xfId="26773"/>
    <cellStyle name="Normal 2 3 2 2 3 6" xfId="24483"/>
    <cellStyle name="Normal 2 3 2 2 3 6 2" xfId="27570"/>
    <cellStyle name="Normal 2 3 2 2 3 7" xfId="26031"/>
    <cellStyle name="Normal 2 3 2 2 4" xfId="22724"/>
    <cellStyle name="Normal 2 3 2 2 4 2" xfId="22944"/>
    <cellStyle name="Normal 2 3 2 2 4 2 2" xfId="23332"/>
    <cellStyle name="Normal 2 3 2 2 4 2 2 2" xfId="25230"/>
    <cellStyle name="Normal 2 3 2 2 4 2 2 2 2" xfId="28317"/>
    <cellStyle name="Normal 2 3 2 2 4 2 2 3" xfId="26778"/>
    <cellStyle name="Normal 2 3 2 2 4 2 3" xfId="24878"/>
    <cellStyle name="Normal 2 3 2 2 4 2 3 2" xfId="27965"/>
    <cellStyle name="Normal 2 3 2 2 4 2 4" xfId="26426"/>
    <cellStyle name="Normal 2 3 2 2 4 3" xfId="23331"/>
    <cellStyle name="Normal 2 3 2 2 4 3 2" xfId="25229"/>
    <cellStyle name="Normal 2 3 2 2 4 3 2 2" xfId="28316"/>
    <cellStyle name="Normal 2 3 2 2 4 3 3" xfId="26777"/>
    <cellStyle name="Normal 2 3 2 2 4 4" xfId="24662"/>
    <cellStyle name="Normal 2 3 2 2 4 4 2" xfId="27749"/>
    <cellStyle name="Normal 2 3 2 2 4 5" xfId="26210"/>
    <cellStyle name="Normal 2 3 2 2 5" xfId="22836"/>
    <cellStyle name="Normal 2 3 2 2 5 2" xfId="23333"/>
    <cellStyle name="Normal 2 3 2 2 5 2 2" xfId="25231"/>
    <cellStyle name="Normal 2 3 2 2 5 2 2 2" xfId="28318"/>
    <cellStyle name="Normal 2 3 2 2 5 2 3" xfId="26779"/>
    <cellStyle name="Normal 2 3 2 2 5 3" xfId="24770"/>
    <cellStyle name="Normal 2 3 2 2 5 3 2" xfId="27857"/>
    <cellStyle name="Normal 2 3 2 2 5 4" xfId="26318"/>
    <cellStyle name="Normal 2 3 2 2 6" xfId="22616"/>
    <cellStyle name="Normal 2 3 2 2 6 2" xfId="24554"/>
    <cellStyle name="Normal 2 3 2 2 6 2 2" xfId="27641"/>
    <cellStyle name="Normal 2 3 2 2 6 3" xfId="26102"/>
    <cellStyle name="Normal 2 3 2 2 7" xfId="23318"/>
    <cellStyle name="Normal 2 3 2 2 7 2" xfId="25216"/>
    <cellStyle name="Normal 2 3 2 2 7 2 2" xfId="28303"/>
    <cellStyle name="Normal 2 3 2 2 7 3" xfId="26764"/>
    <cellStyle name="Normal 2 3 2 2 8" xfId="24429"/>
    <cellStyle name="Normal 2 3 2 2 8 2" xfId="27516"/>
    <cellStyle name="Normal 2 3 2 2 9" xfId="25977"/>
    <cellStyle name="Normal 2 3 3" xfId="20316"/>
    <cellStyle name="Normal 2 3 3 2" xfId="22511"/>
    <cellStyle name="Normal 2 3 3 2 2" xfId="22565"/>
    <cellStyle name="Normal 2 3 3 2 2 2" xfId="22806"/>
    <cellStyle name="Normal 2 3 3 2 2 2 2" xfId="23026"/>
    <cellStyle name="Normal 2 3 3 2 2 2 2 2" xfId="23338"/>
    <cellStyle name="Normal 2 3 3 2 2 2 2 2 2" xfId="25236"/>
    <cellStyle name="Normal 2 3 3 2 2 2 2 2 2 2" xfId="28323"/>
    <cellStyle name="Normal 2 3 3 2 2 2 2 2 3" xfId="26784"/>
    <cellStyle name="Normal 2 3 3 2 2 2 2 3" xfId="24960"/>
    <cellStyle name="Normal 2 3 3 2 2 2 2 3 2" xfId="28047"/>
    <cellStyle name="Normal 2 3 3 2 2 2 2 4" xfId="26508"/>
    <cellStyle name="Normal 2 3 3 2 2 2 3" xfId="23337"/>
    <cellStyle name="Normal 2 3 3 2 2 2 3 2" xfId="25235"/>
    <cellStyle name="Normal 2 3 3 2 2 2 3 2 2" xfId="28322"/>
    <cellStyle name="Normal 2 3 3 2 2 2 3 3" xfId="26783"/>
    <cellStyle name="Normal 2 3 3 2 2 2 4" xfId="24744"/>
    <cellStyle name="Normal 2 3 3 2 2 2 4 2" xfId="27831"/>
    <cellStyle name="Normal 2 3 3 2 2 2 5" xfId="26292"/>
    <cellStyle name="Normal 2 3 3 2 2 3" xfId="22918"/>
    <cellStyle name="Normal 2 3 3 2 2 3 2" xfId="23339"/>
    <cellStyle name="Normal 2 3 3 2 2 3 2 2" xfId="25237"/>
    <cellStyle name="Normal 2 3 3 2 2 3 2 2 2" xfId="28324"/>
    <cellStyle name="Normal 2 3 3 2 2 3 2 3" xfId="26785"/>
    <cellStyle name="Normal 2 3 3 2 2 3 3" xfId="24852"/>
    <cellStyle name="Normal 2 3 3 2 2 3 3 2" xfId="27939"/>
    <cellStyle name="Normal 2 3 3 2 2 3 4" xfId="26400"/>
    <cellStyle name="Normal 2 3 3 2 2 4" xfId="22698"/>
    <cellStyle name="Normal 2 3 3 2 2 4 2" xfId="24636"/>
    <cellStyle name="Normal 2 3 3 2 2 4 2 2" xfId="27723"/>
    <cellStyle name="Normal 2 3 3 2 2 4 3" xfId="26184"/>
    <cellStyle name="Normal 2 3 3 2 2 5" xfId="23336"/>
    <cellStyle name="Normal 2 3 3 2 2 5 2" xfId="25234"/>
    <cellStyle name="Normal 2 3 3 2 2 5 2 2" xfId="28321"/>
    <cellStyle name="Normal 2 3 3 2 2 5 3" xfId="26782"/>
    <cellStyle name="Normal 2 3 3 2 2 6" xfId="24511"/>
    <cellStyle name="Normal 2 3 3 2 2 6 2" xfId="27598"/>
    <cellStyle name="Normal 2 3 3 2 2 7" xfId="26059"/>
    <cellStyle name="Normal 2 3 3 2 3" xfId="22752"/>
    <cellStyle name="Normal 2 3 3 2 3 2" xfId="22972"/>
    <cellStyle name="Normal 2 3 3 2 3 2 2" xfId="23341"/>
    <cellStyle name="Normal 2 3 3 2 3 2 2 2" xfId="25239"/>
    <cellStyle name="Normal 2 3 3 2 3 2 2 2 2" xfId="28326"/>
    <cellStyle name="Normal 2 3 3 2 3 2 2 3" xfId="26787"/>
    <cellStyle name="Normal 2 3 3 2 3 2 3" xfId="24906"/>
    <cellStyle name="Normal 2 3 3 2 3 2 3 2" xfId="27993"/>
    <cellStyle name="Normal 2 3 3 2 3 2 4" xfId="26454"/>
    <cellStyle name="Normal 2 3 3 2 3 3" xfId="23340"/>
    <cellStyle name="Normal 2 3 3 2 3 3 2" xfId="25238"/>
    <cellStyle name="Normal 2 3 3 2 3 3 2 2" xfId="28325"/>
    <cellStyle name="Normal 2 3 3 2 3 3 3" xfId="26786"/>
    <cellStyle name="Normal 2 3 3 2 3 4" xfId="24690"/>
    <cellStyle name="Normal 2 3 3 2 3 4 2" xfId="27777"/>
    <cellStyle name="Normal 2 3 3 2 3 5" xfId="26238"/>
    <cellStyle name="Normal 2 3 3 2 4" xfId="22864"/>
    <cellStyle name="Normal 2 3 3 2 4 2" xfId="23342"/>
    <cellStyle name="Normal 2 3 3 2 4 2 2" xfId="25240"/>
    <cellStyle name="Normal 2 3 3 2 4 2 2 2" xfId="28327"/>
    <cellStyle name="Normal 2 3 3 2 4 2 3" xfId="26788"/>
    <cellStyle name="Normal 2 3 3 2 4 3" xfId="24798"/>
    <cellStyle name="Normal 2 3 3 2 4 3 2" xfId="27885"/>
    <cellStyle name="Normal 2 3 3 2 4 4" xfId="26346"/>
    <cellStyle name="Normal 2 3 3 2 5" xfId="22644"/>
    <cellStyle name="Normal 2 3 3 2 5 2" xfId="24582"/>
    <cellStyle name="Normal 2 3 3 2 5 2 2" xfId="27669"/>
    <cellStyle name="Normal 2 3 3 2 5 3" xfId="26130"/>
    <cellStyle name="Normal 2 3 3 2 6" xfId="23335"/>
    <cellStyle name="Normal 2 3 3 2 6 2" xfId="25233"/>
    <cellStyle name="Normal 2 3 3 2 6 2 2" xfId="28320"/>
    <cellStyle name="Normal 2 3 3 2 6 3" xfId="26781"/>
    <cellStyle name="Normal 2 3 3 2 7" xfId="24457"/>
    <cellStyle name="Normal 2 3 3 2 7 2" xfId="27544"/>
    <cellStyle name="Normal 2 3 3 2 8" xfId="26005"/>
    <cellStyle name="Normal 2 3 3 3" xfId="22538"/>
    <cellStyle name="Normal 2 3 3 3 2" xfId="22779"/>
    <cellStyle name="Normal 2 3 3 3 2 2" xfId="22999"/>
    <cellStyle name="Normal 2 3 3 3 2 2 2" xfId="23345"/>
    <cellStyle name="Normal 2 3 3 3 2 2 2 2" xfId="25243"/>
    <cellStyle name="Normal 2 3 3 3 2 2 2 2 2" xfId="28330"/>
    <cellStyle name="Normal 2 3 3 3 2 2 2 3" xfId="26791"/>
    <cellStyle name="Normal 2 3 3 3 2 2 3" xfId="24933"/>
    <cellStyle name="Normal 2 3 3 3 2 2 3 2" xfId="28020"/>
    <cellStyle name="Normal 2 3 3 3 2 2 4" xfId="26481"/>
    <cellStyle name="Normal 2 3 3 3 2 3" xfId="23344"/>
    <cellStyle name="Normal 2 3 3 3 2 3 2" xfId="25242"/>
    <cellStyle name="Normal 2 3 3 3 2 3 2 2" xfId="28329"/>
    <cellStyle name="Normal 2 3 3 3 2 3 3" xfId="26790"/>
    <cellStyle name="Normal 2 3 3 3 2 4" xfId="24717"/>
    <cellStyle name="Normal 2 3 3 3 2 4 2" xfId="27804"/>
    <cellStyle name="Normal 2 3 3 3 2 5" xfId="26265"/>
    <cellStyle name="Normal 2 3 3 3 3" xfId="22891"/>
    <cellStyle name="Normal 2 3 3 3 3 2" xfId="23346"/>
    <cellStyle name="Normal 2 3 3 3 3 2 2" xfId="25244"/>
    <cellStyle name="Normal 2 3 3 3 3 2 2 2" xfId="28331"/>
    <cellStyle name="Normal 2 3 3 3 3 2 3" xfId="26792"/>
    <cellStyle name="Normal 2 3 3 3 3 3" xfId="24825"/>
    <cellStyle name="Normal 2 3 3 3 3 3 2" xfId="27912"/>
    <cellStyle name="Normal 2 3 3 3 3 4" xfId="26373"/>
    <cellStyle name="Normal 2 3 3 3 4" xfId="22671"/>
    <cellStyle name="Normal 2 3 3 3 4 2" xfId="24609"/>
    <cellStyle name="Normal 2 3 3 3 4 2 2" xfId="27696"/>
    <cellStyle name="Normal 2 3 3 3 4 3" xfId="26157"/>
    <cellStyle name="Normal 2 3 3 3 5" xfId="23343"/>
    <cellStyle name="Normal 2 3 3 3 5 2" xfId="25241"/>
    <cellStyle name="Normal 2 3 3 3 5 2 2" xfId="28328"/>
    <cellStyle name="Normal 2 3 3 3 5 3" xfId="26789"/>
    <cellStyle name="Normal 2 3 3 3 6" xfId="24484"/>
    <cellStyle name="Normal 2 3 3 3 6 2" xfId="27571"/>
    <cellStyle name="Normal 2 3 3 3 7" xfId="26032"/>
    <cellStyle name="Normal 2 3 3 4" xfId="22725"/>
    <cellStyle name="Normal 2 3 3 4 2" xfId="22945"/>
    <cellStyle name="Normal 2 3 3 4 2 2" xfId="23348"/>
    <cellStyle name="Normal 2 3 3 4 2 2 2" xfId="25246"/>
    <cellStyle name="Normal 2 3 3 4 2 2 2 2" xfId="28333"/>
    <cellStyle name="Normal 2 3 3 4 2 2 3" xfId="26794"/>
    <cellStyle name="Normal 2 3 3 4 2 3" xfId="24879"/>
    <cellStyle name="Normal 2 3 3 4 2 3 2" xfId="27966"/>
    <cellStyle name="Normal 2 3 3 4 2 4" xfId="26427"/>
    <cellStyle name="Normal 2 3 3 4 3" xfId="23347"/>
    <cellStyle name="Normal 2 3 3 4 3 2" xfId="25245"/>
    <cellStyle name="Normal 2 3 3 4 3 2 2" xfId="28332"/>
    <cellStyle name="Normal 2 3 3 4 3 3" xfId="26793"/>
    <cellStyle name="Normal 2 3 3 4 4" xfId="24663"/>
    <cellStyle name="Normal 2 3 3 4 4 2" xfId="27750"/>
    <cellStyle name="Normal 2 3 3 4 5" xfId="26211"/>
    <cellStyle name="Normal 2 3 3 5" xfId="22837"/>
    <cellStyle name="Normal 2 3 3 5 2" xfId="23349"/>
    <cellStyle name="Normal 2 3 3 5 2 2" xfId="25247"/>
    <cellStyle name="Normal 2 3 3 5 2 2 2" xfId="28334"/>
    <cellStyle name="Normal 2 3 3 5 2 3" xfId="26795"/>
    <cellStyle name="Normal 2 3 3 5 3" xfId="24771"/>
    <cellStyle name="Normal 2 3 3 5 3 2" xfId="27858"/>
    <cellStyle name="Normal 2 3 3 5 4" xfId="26319"/>
    <cellStyle name="Normal 2 3 3 6" xfId="22617"/>
    <cellStyle name="Normal 2 3 3 6 2" xfId="24555"/>
    <cellStyle name="Normal 2 3 3 6 2 2" xfId="27642"/>
    <cellStyle name="Normal 2 3 3 6 3" xfId="26103"/>
    <cellStyle name="Normal 2 3 3 7" xfId="23334"/>
    <cellStyle name="Normal 2 3 3 7 2" xfId="25232"/>
    <cellStyle name="Normal 2 3 3 7 2 2" xfId="28319"/>
    <cellStyle name="Normal 2 3 3 7 3" xfId="26780"/>
    <cellStyle name="Normal 2 3 3 8" xfId="24430"/>
    <cellStyle name="Normal 2 3 3 8 2" xfId="27517"/>
    <cellStyle name="Normal 2 3 3 9" xfId="25978"/>
    <cellStyle name="Normal 2 3 4" xfId="22580"/>
    <cellStyle name="Normal 2 30" xfId="20317"/>
    <cellStyle name="Normal 2 31" xfId="20318"/>
    <cellStyle name="Normal 2 32" xfId="20319"/>
    <cellStyle name="Normal 2 33" xfId="20320"/>
    <cellStyle name="Normal 2 34" xfId="20321"/>
    <cellStyle name="Normal 2 35" xfId="20322"/>
    <cellStyle name="Normal 2 36" xfId="20323"/>
    <cellStyle name="Normal 2 37" xfId="20324"/>
    <cellStyle name="Normal 2 38" xfId="20325"/>
    <cellStyle name="Normal 2 39" xfId="20326"/>
    <cellStyle name="Normal 2 4" xfId="173"/>
    <cellStyle name="Normal 2 4 2" xfId="1508"/>
    <cellStyle name="Normal 2 4 2 2" xfId="6514"/>
    <cellStyle name="Normal 2 4 3" xfId="3605"/>
    <cellStyle name="Normal 2 40" xfId="20327"/>
    <cellStyle name="Normal 2 41" xfId="20328"/>
    <cellStyle name="Normal 2 42" xfId="20329"/>
    <cellStyle name="Normal 2 43" xfId="20330"/>
    <cellStyle name="Normal 2 44" xfId="20331"/>
    <cellStyle name="Normal 2 45" xfId="20332"/>
    <cellStyle name="Normal 2 46" xfId="20333"/>
    <cellStyle name="Normal 2 47" xfId="20334"/>
    <cellStyle name="Normal 2 48" xfId="20335"/>
    <cellStyle name="Normal 2 49" xfId="20336"/>
    <cellStyle name="Normal 2 5" xfId="249"/>
    <cellStyle name="Normal 2 5 2" xfId="1509"/>
    <cellStyle name="Normal 2 5 3" xfId="3606"/>
    <cellStyle name="Normal 2 50" xfId="20337"/>
    <cellStyle name="Normal 2 51" xfId="20338"/>
    <cellStyle name="Normal 2 52" xfId="20339"/>
    <cellStyle name="Normal 2 52 2" xfId="22512"/>
    <cellStyle name="Normal 2 52 2 2" xfId="22566"/>
    <cellStyle name="Normal 2 52 2 2 2" xfId="22807"/>
    <cellStyle name="Normal 2 52 2 2 2 2" xfId="23027"/>
    <cellStyle name="Normal 2 52 2 2 2 2 2" xfId="23354"/>
    <cellStyle name="Normal 2 52 2 2 2 2 2 2" xfId="25252"/>
    <cellStyle name="Normal 2 52 2 2 2 2 2 2 2" xfId="28339"/>
    <cellStyle name="Normal 2 52 2 2 2 2 2 3" xfId="26800"/>
    <cellStyle name="Normal 2 52 2 2 2 2 3" xfId="24961"/>
    <cellStyle name="Normal 2 52 2 2 2 2 3 2" xfId="28048"/>
    <cellStyle name="Normal 2 52 2 2 2 2 4" xfId="26509"/>
    <cellStyle name="Normal 2 52 2 2 2 3" xfId="23353"/>
    <cellStyle name="Normal 2 52 2 2 2 3 2" xfId="25251"/>
    <cellStyle name="Normal 2 52 2 2 2 3 2 2" xfId="28338"/>
    <cellStyle name="Normal 2 52 2 2 2 3 3" xfId="26799"/>
    <cellStyle name="Normal 2 52 2 2 2 4" xfId="24745"/>
    <cellStyle name="Normal 2 52 2 2 2 4 2" xfId="27832"/>
    <cellStyle name="Normal 2 52 2 2 2 5" xfId="26293"/>
    <cellStyle name="Normal 2 52 2 2 3" xfId="22919"/>
    <cellStyle name="Normal 2 52 2 2 3 2" xfId="23355"/>
    <cellStyle name="Normal 2 52 2 2 3 2 2" xfId="25253"/>
    <cellStyle name="Normal 2 52 2 2 3 2 2 2" xfId="28340"/>
    <cellStyle name="Normal 2 52 2 2 3 2 3" xfId="26801"/>
    <cellStyle name="Normal 2 52 2 2 3 3" xfId="24853"/>
    <cellStyle name="Normal 2 52 2 2 3 3 2" xfId="27940"/>
    <cellStyle name="Normal 2 52 2 2 3 4" xfId="26401"/>
    <cellStyle name="Normal 2 52 2 2 4" xfId="22699"/>
    <cellStyle name="Normal 2 52 2 2 4 2" xfId="24637"/>
    <cellStyle name="Normal 2 52 2 2 4 2 2" xfId="27724"/>
    <cellStyle name="Normal 2 52 2 2 4 3" xfId="26185"/>
    <cellStyle name="Normal 2 52 2 2 5" xfId="23352"/>
    <cellStyle name="Normal 2 52 2 2 5 2" xfId="25250"/>
    <cellStyle name="Normal 2 52 2 2 5 2 2" xfId="28337"/>
    <cellStyle name="Normal 2 52 2 2 5 3" xfId="26798"/>
    <cellStyle name="Normal 2 52 2 2 6" xfId="24512"/>
    <cellStyle name="Normal 2 52 2 2 6 2" xfId="27599"/>
    <cellStyle name="Normal 2 52 2 2 7" xfId="26060"/>
    <cellStyle name="Normal 2 52 2 3" xfId="22753"/>
    <cellStyle name="Normal 2 52 2 3 2" xfId="22973"/>
    <cellStyle name="Normal 2 52 2 3 2 2" xfId="23357"/>
    <cellStyle name="Normal 2 52 2 3 2 2 2" xfId="25255"/>
    <cellStyle name="Normal 2 52 2 3 2 2 2 2" xfId="28342"/>
    <cellStyle name="Normal 2 52 2 3 2 2 3" xfId="26803"/>
    <cellStyle name="Normal 2 52 2 3 2 3" xfId="24907"/>
    <cellStyle name="Normal 2 52 2 3 2 3 2" xfId="27994"/>
    <cellStyle name="Normal 2 52 2 3 2 4" xfId="26455"/>
    <cellStyle name="Normal 2 52 2 3 3" xfId="23356"/>
    <cellStyle name="Normal 2 52 2 3 3 2" xfId="25254"/>
    <cellStyle name="Normal 2 52 2 3 3 2 2" xfId="28341"/>
    <cellStyle name="Normal 2 52 2 3 3 3" xfId="26802"/>
    <cellStyle name="Normal 2 52 2 3 4" xfId="24691"/>
    <cellStyle name="Normal 2 52 2 3 4 2" xfId="27778"/>
    <cellStyle name="Normal 2 52 2 3 5" xfId="26239"/>
    <cellStyle name="Normal 2 52 2 4" xfId="22865"/>
    <cellStyle name="Normal 2 52 2 4 2" xfId="23358"/>
    <cellStyle name="Normal 2 52 2 4 2 2" xfId="25256"/>
    <cellStyle name="Normal 2 52 2 4 2 2 2" xfId="28343"/>
    <cellStyle name="Normal 2 52 2 4 2 3" xfId="26804"/>
    <cellStyle name="Normal 2 52 2 4 3" xfId="24799"/>
    <cellStyle name="Normal 2 52 2 4 3 2" xfId="27886"/>
    <cellStyle name="Normal 2 52 2 4 4" xfId="26347"/>
    <cellStyle name="Normal 2 52 2 5" xfId="22645"/>
    <cellStyle name="Normal 2 52 2 5 2" xfId="24583"/>
    <cellStyle name="Normal 2 52 2 5 2 2" xfId="27670"/>
    <cellStyle name="Normal 2 52 2 5 3" xfId="26131"/>
    <cellStyle name="Normal 2 52 2 6" xfId="23351"/>
    <cellStyle name="Normal 2 52 2 6 2" xfId="25249"/>
    <cellStyle name="Normal 2 52 2 6 2 2" xfId="28336"/>
    <cellStyle name="Normal 2 52 2 6 3" xfId="26797"/>
    <cellStyle name="Normal 2 52 2 7" xfId="24458"/>
    <cellStyle name="Normal 2 52 2 7 2" xfId="27545"/>
    <cellStyle name="Normal 2 52 2 8" xfId="26006"/>
    <cellStyle name="Normal 2 52 3" xfId="22539"/>
    <cellStyle name="Normal 2 52 3 2" xfId="22780"/>
    <cellStyle name="Normal 2 52 3 2 2" xfId="23000"/>
    <cellStyle name="Normal 2 52 3 2 2 2" xfId="23361"/>
    <cellStyle name="Normal 2 52 3 2 2 2 2" xfId="25259"/>
    <cellStyle name="Normal 2 52 3 2 2 2 2 2" xfId="28346"/>
    <cellStyle name="Normal 2 52 3 2 2 2 3" xfId="26807"/>
    <cellStyle name="Normal 2 52 3 2 2 3" xfId="24934"/>
    <cellStyle name="Normal 2 52 3 2 2 3 2" xfId="28021"/>
    <cellStyle name="Normal 2 52 3 2 2 4" xfId="26482"/>
    <cellStyle name="Normal 2 52 3 2 3" xfId="23360"/>
    <cellStyle name="Normal 2 52 3 2 3 2" xfId="25258"/>
    <cellStyle name="Normal 2 52 3 2 3 2 2" xfId="28345"/>
    <cellStyle name="Normal 2 52 3 2 3 3" xfId="26806"/>
    <cellStyle name="Normal 2 52 3 2 4" xfId="24718"/>
    <cellStyle name="Normal 2 52 3 2 4 2" xfId="27805"/>
    <cellStyle name="Normal 2 52 3 2 5" xfId="26266"/>
    <cellStyle name="Normal 2 52 3 3" xfId="22892"/>
    <cellStyle name="Normal 2 52 3 3 2" xfId="23362"/>
    <cellStyle name="Normal 2 52 3 3 2 2" xfId="25260"/>
    <cellStyle name="Normal 2 52 3 3 2 2 2" xfId="28347"/>
    <cellStyle name="Normal 2 52 3 3 2 3" xfId="26808"/>
    <cellStyle name="Normal 2 52 3 3 3" xfId="24826"/>
    <cellStyle name="Normal 2 52 3 3 3 2" xfId="27913"/>
    <cellStyle name="Normal 2 52 3 3 4" xfId="26374"/>
    <cellStyle name="Normal 2 52 3 4" xfId="22672"/>
    <cellStyle name="Normal 2 52 3 4 2" xfId="24610"/>
    <cellStyle name="Normal 2 52 3 4 2 2" xfId="27697"/>
    <cellStyle name="Normal 2 52 3 4 3" xfId="26158"/>
    <cellStyle name="Normal 2 52 3 5" xfId="23359"/>
    <cellStyle name="Normal 2 52 3 5 2" xfId="25257"/>
    <cellStyle name="Normal 2 52 3 5 2 2" xfId="28344"/>
    <cellStyle name="Normal 2 52 3 5 3" xfId="26805"/>
    <cellStyle name="Normal 2 52 3 6" xfId="24485"/>
    <cellStyle name="Normal 2 52 3 6 2" xfId="27572"/>
    <cellStyle name="Normal 2 52 3 7" xfId="26033"/>
    <cellStyle name="Normal 2 52 4" xfId="22726"/>
    <cellStyle name="Normal 2 52 4 2" xfId="22946"/>
    <cellStyle name="Normal 2 52 4 2 2" xfId="23364"/>
    <cellStyle name="Normal 2 52 4 2 2 2" xfId="25262"/>
    <cellStyle name="Normal 2 52 4 2 2 2 2" xfId="28349"/>
    <cellStyle name="Normal 2 52 4 2 2 3" xfId="26810"/>
    <cellStyle name="Normal 2 52 4 2 3" xfId="24880"/>
    <cellStyle name="Normal 2 52 4 2 3 2" xfId="27967"/>
    <cellStyle name="Normal 2 52 4 2 4" xfId="26428"/>
    <cellStyle name="Normal 2 52 4 3" xfId="23363"/>
    <cellStyle name="Normal 2 52 4 3 2" xfId="25261"/>
    <cellStyle name="Normal 2 52 4 3 2 2" xfId="28348"/>
    <cellStyle name="Normal 2 52 4 3 3" xfId="26809"/>
    <cellStyle name="Normal 2 52 4 4" xfId="24664"/>
    <cellStyle name="Normal 2 52 4 4 2" xfId="27751"/>
    <cellStyle name="Normal 2 52 4 5" xfId="26212"/>
    <cellStyle name="Normal 2 52 5" xfId="22838"/>
    <cellStyle name="Normal 2 52 5 2" xfId="23365"/>
    <cellStyle name="Normal 2 52 5 2 2" xfId="25263"/>
    <cellStyle name="Normal 2 52 5 2 2 2" xfId="28350"/>
    <cellStyle name="Normal 2 52 5 2 3" xfId="26811"/>
    <cellStyle name="Normal 2 52 5 3" xfId="24772"/>
    <cellStyle name="Normal 2 52 5 3 2" xfId="27859"/>
    <cellStyle name="Normal 2 52 5 4" xfId="26320"/>
    <cellStyle name="Normal 2 52 6" xfId="22618"/>
    <cellStyle name="Normal 2 52 6 2" xfId="24556"/>
    <cellStyle name="Normal 2 52 6 2 2" xfId="27643"/>
    <cellStyle name="Normal 2 52 6 3" xfId="26104"/>
    <cellStyle name="Normal 2 52 7" xfId="23350"/>
    <cellStyle name="Normal 2 52 7 2" xfId="25248"/>
    <cellStyle name="Normal 2 52 7 2 2" xfId="28335"/>
    <cellStyle name="Normal 2 52 7 3" xfId="26796"/>
    <cellStyle name="Normal 2 52 8" xfId="24431"/>
    <cellStyle name="Normal 2 52 8 2" xfId="27518"/>
    <cellStyle name="Normal 2 52 9" xfId="25979"/>
    <cellStyle name="Normal 2 53" xfId="5126"/>
    <cellStyle name="Normal 2 54" xfId="28773"/>
    <cellStyle name="Normal 2 55" xfId="28775"/>
    <cellStyle name="Normal 2 56" xfId="28791"/>
    <cellStyle name="Normal 2 6" xfId="1510"/>
    <cellStyle name="Normal 2 6 2" xfId="3607"/>
    <cellStyle name="Normal 2 7" xfId="1511"/>
    <cellStyle name="Normal 2 7 2" xfId="3608"/>
    <cellStyle name="Normal 2 8" xfId="3609"/>
    <cellStyle name="Normal 2 9" xfId="5613"/>
    <cellStyle name="Normal 2 9 2" xfId="23140"/>
    <cellStyle name="Normal 2 9 2 2" xfId="25040"/>
    <cellStyle name="Normal 2 9 2 2 2" xfId="28127"/>
    <cellStyle name="Normal 2 9 2 3" xfId="26588"/>
    <cellStyle name="Normal 2_20121206 FGas ธ.ค 55-ธค56 Fx30.82" xfId="20340"/>
    <cellStyle name="Normal 20" xfId="265"/>
    <cellStyle name="Normal 20 10" xfId="4953"/>
    <cellStyle name="Normal 20 11" xfId="28994"/>
    <cellStyle name="Normal 20 2" xfId="355"/>
    <cellStyle name="Normal 20 2 10" xfId="28995"/>
    <cellStyle name="Normal 20 2 2" xfId="3611"/>
    <cellStyle name="Normal 20 2 2 2" xfId="4956"/>
    <cellStyle name="Normal 20 2 2 2 2" xfId="4957"/>
    <cellStyle name="Normal 20 2 2 2 2 2" xfId="5370"/>
    <cellStyle name="Normal 20 2 2 2 2 2 2" xfId="29289"/>
    <cellStyle name="Normal 20 2 2 2 2 3" xfId="23692"/>
    <cellStyle name="Normal 20 2 2 2 2 3 2" xfId="30187"/>
    <cellStyle name="Normal 20 2 2 2 2 4" xfId="28998"/>
    <cellStyle name="Normal 20 2 2 2 3" xfId="4958"/>
    <cellStyle name="Normal 20 2 2 2 3 2" xfId="5371"/>
    <cellStyle name="Normal 20 2 2 2 3 2 2" xfId="29290"/>
    <cellStyle name="Normal 20 2 2 2 3 3" xfId="23693"/>
    <cellStyle name="Normal 20 2 2 2 3 3 2" xfId="30188"/>
    <cellStyle name="Normal 20 2 2 2 3 4" xfId="28999"/>
    <cellStyle name="Normal 20 2 2 2 4" xfId="5369"/>
    <cellStyle name="Normal 20 2 2 2 4 2" xfId="23987"/>
    <cellStyle name="Normal 20 2 2 2 4 2 2" xfId="30368"/>
    <cellStyle name="Normal 20 2 2 2 4 3" xfId="29288"/>
    <cellStyle name="Normal 20 2 2 2 5" xfId="23691"/>
    <cellStyle name="Normal 20 2 2 2 5 2" xfId="30186"/>
    <cellStyle name="Normal 20 2 2 2 6" xfId="28997"/>
    <cellStyle name="Normal 20 2 2 3" xfId="4959"/>
    <cellStyle name="Normal 20 2 2 3 2" xfId="5372"/>
    <cellStyle name="Normal 20 2 2 3 2 2" xfId="29291"/>
    <cellStyle name="Normal 20 2 2 3 3" xfId="23694"/>
    <cellStyle name="Normal 20 2 2 3 3 2" xfId="30189"/>
    <cellStyle name="Normal 20 2 2 3 4" xfId="29000"/>
    <cellStyle name="Normal 20 2 2 4" xfId="4960"/>
    <cellStyle name="Normal 20 2 2 4 2" xfId="5373"/>
    <cellStyle name="Normal 20 2 2 4 2 2" xfId="29292"/>
    <cellStyle name="Normal 20 2 2 4 3" xfId="23695"/>
    <cellStyle name="Normal 20 2 2 4 3 2" xfId="30190"/>
    <cellStyle name="Normal 20 2 2 4 4" xfId="29001"/>
    <cellStyle name="Normal 20 2 2 5" xfId="5368"/>
    <cellStyle name="Normal 20 2 2 5 2" xfId="23986"/>
    <cellStyle name="Normal 20 2 2 5 2 2" xfId="30367"/>
    <cellStyle name="Normal 20 2 2 5 3" xfId="29287"/>
    <cellStyle name="Normal 20 2 2 6" xfId="23690"/>
    <cellStyle name="Normal 20 2 2 6 2" xfId="30185"/>
    <cellStyle name="Normal 20 2 2 7" xfId="4955"/>
    <cellStyle name="Normal 20 2 2 8" xfId="28996"/>
    <cellStyle name="Normal 20 2 3" xfId="4961"/>
    <cellStyle name="Normal 20 2 3 2" xfId="4962"/>
    <cellStyle name="Normal 20 2 3 2 2" xfId="5375"/>
    <cellStyle name="Normal 20 2 3 2 2 2" xfId="29294"/>
    <cellStyle name="Normal 20 2 3 2 3" xfId="23697"/>
    <cellStyle name="Normal 20 2 3 2 3 2" xfId="30192"/>
    <cellStyle name="Normal 20 2 3 2 4" xfId="29003"/>
    <cellStyle name="Normal 20 2 3 3" xfId="4963"/>
    <cellStyle name="Normal 20 2 3 3 2" xfId="5376"/>
    <cellStyle name="Normal 20 2 3 3 2 2" xfId="29295"/>
    <cellStyle name="Normal 20 2 3 3 3" xfId="23698"/>
    <cellStyle name="Normal 20 2 3 3 3 2" xfId="30193"/>
    <cellStyle name="Normal 20 2 3 3 4" xfId="29004"/>
    <cellStyle name="Normal 20 2 3 4" xfId="5374"/>
    <cellStyle name="Normal 20 2 3 4 2" xfId="23988"/>
    <cellStyle name="Normal 20 2 3 4 2 2" xfId="30369"/>
    <cellStyle name="Normal 20 2 3 4 3" xfId="29293"/>
    <cellStyle name="Normal 20 2 3 5" xfId="23696"/>
    <cellStyle name="Normal 20 2 3 5 2" xfId="30191"/>
    <cellStyle name="Normal 20 2 3 6" xfId="29002"/>
    <cellStyle name="Normal 20 2 4" xfId="4964"/>
    <cellStyle name="Normal 20 2 4 2" xfId="4965"/>
    <cellStyle name="Normal 20 2 4 2 2" xfId="5378"/>
    <cellStyle name="Normal 20 2 4 2 2 2" xfId="29297"/>
    <cellStyle name="Normal 20 2 4 2 3" xfId="23700"/>
    <cellStyle name="Normal 20 2 4 2 3 2" xfId="30195"/>
    <cellStyle name="Normal 20 2 4 2 4" xfId="29006"/>
    <cellStyle name="Normal 20 2 4 3" xfId="4966"/>
    <cellStyle name="Normal 20 2 4 3 2" xfId="5379"/>
    <cellStyle name="Normal 20 2 4 3 2 2" xfId="29298"/>
    <cellStyle name="Normal 20 2 4 3 3" xfId="23701"/>
    <cellStyle name="Normal 20 2 4 3 3 2" xfId="30196"/>
    <cellStyle name="Normal 20 2 4 3 4" xfId="29007"/>
    <cellStyle name="Normal 20 2 4 4" xfId="5377"/>
    <cellStyle name="Normal 20 2 4 4 2" xfId="29296"/>
    <cellStyle name="Normal 20 2 4 5" xfId="23699"/>
    <cellStyle name="Normal 20 2 4 5 2" xfId="30194"/>
    <cellStyle name="Normal 20 2 4 6" xfId="29005"/>
    <cellStyle name="Normal 20 2 5" xfId="4967"/>
    <cellStyle name="Normal 20 2 5 2" xfId="5380"/>
    <cellStyle name="Normal 20 2 5 2 2" xfId="29299"/>
    <cellStyle name="Normal 20 2 5 3" xfId="23702"/>
    <cellStyle name="Normal 20 2 5 3 2" xfId="30197"/>
    <cellStyle name="Normal 20 2 5 4" xfId="29008"/>
    <cellStyle name="Normal 20 2 6" xfId="4968"/>
    <cellStyle name="Normal 20 2 6 2" xfId="5381"/>
    <cellStyle name="Normal 20 2 6 2 2" xfId="29300"/>
    <cellStyle name="Normal 20 2 6 3" xfId="23703"/>
    <cellStyle name="Normal 20 2 6 3 2" xfId="30198"/>
    <cellStyle name="Normal 20 2 6 4" xfId="29009"/>
    <cellStyle name="Normal 20 2 7" xfId="5367"/>
    <cellStyle name="Normal 20 2 7 2" xfId="23985"/>
    <cellStyle name="Normal 20 2 7 2 2" xfId="30366"/>
    <cellStyle name="Normal 20 2 7 3" xfId="29286"/>
    <cellStyle name="Normal 20 2 8" xfId="23689"/>
    <cellStyle name="Normal 20 2 8 2" xfId="30184"/>
    <cellStyle name="Normal 20 2 9" xfId="4954"/>
    <cellStyle name="Normal 20 3" xfId="3610"/>
    <cellStyle name="Normal 20 3 2" xfId="4970"/>
    <cellStyle name="Normal 20 3 2 2" xfId="4971"/>
    <cellStyle name="Normal 20 3 2 2 2" xfId="5384"/>
    <cellStyle name="Normal 20 3 2 2 2 2" xfId="29303"/>
    <cellStyle name="Normal 20 3 2 2 3" xfId="23706"/>
    <cellStyle name="Normal 20 3 2 2 3 2" xfId="30201"/>
    <cellStyle name="Normal 20 3 2 2 4" xfId="29012"/>
    <cellStyle name="Normal 20 3 2 3" xfId="4972"/>
    <cellStyle name="Normal 20 3 2 3 2" xfId="5385"/>
    <cellStyle name="Normal 20 3 2 3 2 2" xfId="29304"/>
    <cellStyle name="Normal 20 3 2 3 3" xfId="23707"/>
    <cellStyle name="Normal 20 3 2 3 3 2" xfId="30202"/>
    <cellStyle name="Normal 20 3 2 3 4" xfId="29013"/>
    <cellStyle name="Normal 20 3 2 4" xfId="5383"/>
    <cellStyle name="Normal 20 3 2 4 2" xfId="23990"/>
    <cellStyle name="Normal 20 3 2 4 2 2" xfId="30371"/>
    <cellStyle name="Normal 20 3 2 4 3" xfId="29302"/>
    <cellStyle name="Normal 20 3 2 5" xfId="23705"/>
    <cellStyle name="Normal 20 3 2 5 2" xfId="30200"/>
    <cellStyle name="Normal 20 3 2 6" xfId="29011"/>
    <cellStyle name="Normal 20 3 3" xfId="4973"/>
    <cellStyle name="Normal 20 3 3 2" xfId="5386"/>
    <cellStyle name="Normal 20 3 3 2 2" xfId="29305"/>
    <cellStyle name="Normal 20 3 3 3" xfId="23708"/>
    <cellStyle name="Normal 20 3 3 3 2" xfId="30203"/>
    <cellStyle name="Normal 20 3 3 4" xfId="29014"/>
    <cellStyle name="Normal 20 3 4" xfId="4974"/>
    <cellStyle name="Normal 20 3 4 2" xfId="5387"/>
    <cellStyle name="Normal 20 3 4 2 2" xfId="29306"/>
    <cellStyle name="Normal 20 3 4 3" xfId="23709"/>
    <cellStyle name="Normal 20 3 4 3 2" xfId="30204"/>
    <cellStyle name="Normal 20 3 4 4" xfId="29015"/>
    <cellStyle name="Normal 20 3 5" xfId="5382"/>
    <cellStyle name="Normal 20 3 5 2" xfId="23989"/>
    <cellStyle name="Normal 20 3 5 2 2" xfId="30370"/>
    <cellStyle name="Normal 20 3 5 3" xfId="29301"/>
    <cellStyle name="Normal 20 3 6" xfId="5977"/>
    <cellStyle name="Normal 20 3 6 2" xfId="23704"/>
    <cellStyle name="Normal 20 3 6 2 2" xfId="30199"/>
    <cellStyle name="Normal 20 3 7" xfId="4969"/>
    <cellStyle name="Normal 20 3 8" xfId="29010"/>
    <cellStyle name="Normal 20 4" xfId="4975"/>
    <cellStyle name="Normal 20 4 2" xfId="4976"/>
    <cellStyle name="Normal 20 4 2 2" xfId="5389"/>
    <cellStyle name="Normal 20 4 2 2 2" xfId="29308"/>
    <cellStyle name="Normal 20 4 2 3" xfId="23711"/>
    <cellStyle name="Normal 20 4 2 3 2" xfId="30206"/>
    <cellStyle name="Normal 20 4 2 4" xfId="29017"/>
    <cellStyle name="Normal 20 4 3" xfId="4977"/>
    <cellStyle name="Normal 20 4 3 2" xfId="5390"/>
    <cellStyle name="Normal 20 4 3 2 2" xfId="29309"/>
    <cellStyle name="Normal 20 4 3 3" xfId="23712"/>
    <cellStyle name="Normal 20 4 3 3 2" xfId="30207"/>
    <cellStyle name="Normal 20 4 3 4" xfId="29018"/>
    <cellStyle name="Normal 20 4 4" xfId="5388"/>
    <cellStyle name="Normal 20 4 4 2" xfId="23991"/>
    <cellStyle name="Normal 20 4 4 2 2" xfId="30372"/>
    <cellStyle name="Normal 20 4 4 3" xfId="29307"/>
    <cellStyle name="Normal 20 4 5" xfId="23710"/>
    <cellStyle name="Normal 20 4 5 2" xfId="30205"/>
    <cellStyle name="Normal 20 4 6" xfId="29016"/>
    <cellStyle name="Normal 20 5" xfId="4978"/>
    <cellStyle name="Normal 20 5 2" xfId="4979"/>
    <cellStyle name="Normal 20 5 2 2" xfId="5392"/>
    <cellStyle name="Normal 20 5 2 2 2" xfId="29311"/>
    <cellStyle name="Normal 20 5 2 3" xfId="23714"/>
    <cellStyle name="Normal 20 5 2 3 2" xfId="30209"/>
    <cellStyle name="Normal 20 5 2 4" xfId="29020"/>
    <cellStyle name="Normal 20 5 3" xfId="4980"/>
    <cellStyle name="Normal 20 5 3 2" xfId="5393"/>
    <cellStyle name="Normal 20 5 3 2 2" xfId="29312"/>
    <cellStyle name="Normal 20 5 3 3" xfId="23715"/>
    <cellStyle name="Normal 20 5 3 3 2" xfId="30210"/>
    <cellStyle name="Normal 20 5 3 4" xfId="29021"/>
    <cellStyle name="Normal 20 5 4" xfId="5391"/>
    <cellStyle name="Normal 20 5 4 2" xfId="29310"/>
    <cellStyle name="Normal 20 5 5" xfId="23713"/>
    <cellStyle name="Normal 20 5 5 2" xfId="30208"/>
    <cellStyle name="Normal 20 5 6" xfId="29019"/>
    <cellStyle name="Normal 20 6" xfId="4981"/>
    <cellStyle name="Normal 20 6 2" xfId="5394"/>
    <cellStyle name="Normal 20 6 2 2" xfId="29313"/>
    <cellStyle name="Normal 20 6 3" xfId="23716"/>
    <cellStyle name="Normal 20 6 3 2" xfId="30211"/>
    <cellStyle name="Normal 20 6 4" xfId="29022"/>
    <cellStyle name="Normal 20 7" xfId="4982"/>
    <cellStyle name="Normal 20 7 2" xfId="5395"/>
    <cellStyle name="Normal 20 7 2 2" xfId="29314"/>
    <cellStyle name="Normal 20 7 3" xfId="23717"/>
    <cellStyle name="Normal 20 7 3 2" xfId="30212"/>
    <cellStyle name="Normal 20 7 4" xfId="29023"/>
    <cellStyle name="Normal 20 8" xfId="5366"/>
    <cellStyle name="Normal 20 8 2" xfId="23984"/>
    <cellStyle name="Normal 20 8 2 2" xfId="30365"/>
    <cellStyle name="Normal 20 8 3" xfId="29285"/>
    <cellStyle name="Normal 20 9" xfId="23688"/>
    <cellStyle name="Normal 20 9 2" xfId="30183"/>
    <cellStyle name="Normal 200" xfId="1513"/>
    <cellStyle name="Normal 200 2" xfId="5978"/>
    <cellStyle name="Normal 201" xfId="1514"/>
    <cellStyle name="Normal 201 2" xfId="22425"/>
    <cellStyle name="Normal 201 3" xfId="29610"/>
    <cellStyle name="Normal 202" xfId="1515"/>
    <cellStyle name="Normal 202 2" xfId="5979"/>
    <cellStyle name="Normal 203" xfId="1516"/>
    <cellStyle name="Normal 203 2" xfId="5980"/>
    <cellStyle name="Normal 204" xfId="1517"/>
    <cellStyle name="Normal 204 2" xfId="22426"/>
    <cellStyle name="Normal 204 3" xfId="29611"/>
    <cellStyle name="Normal 205" xfId="1518"/>
    <cellStyle name="Normal 205 2" xfId="22427"/>
    <cellStyle name="Normal 205 3" xfId="29612"/>
    <cellStyle name="Normal 206" xfId="1519"/>
    <cellStyle name="Normal 206 2" xfId="22428"/>
    <cellStyle name="Normal 206 3" xfId="29613"/>
    <cellStyle name="Normal 207" xfId="1520"/>
    <cellStyle name="Normal 207 2" xfId="22429"/>
    <cellStyle name="Normal 207 3" xfId="29614"/>
    <cellStyle name="Normal 208" xfId="1521"/>
    <cellStyle name="Normal 208 2" xfId="22430"/>
    <cellStyle name="Normal 208 3" xfId="29615"/>
    <cellStyle name="Normal 209" xfId="1522"/>
    <cellStyle name="Normal 209 2" xfId="22431"/>
    <cellStyle name="Normal 209 3" xfId="29616"/>
    <cellStyle name="Normal 21" xfId="356"/>
    <cellStyle name="Normal 21 2" xfId="3612"/>
    <cellStyle name="Normal 21 2 2" xfId="6609"/>
    <cellStyle name="Normal 21 3" xfId="6448"/>
    <cellStyle name="Normal 21 3 2" xfId="29428"/>
    <cellStyle name="Normal 210" xfId="1524"/>
    <cellStyle name="Normal 210 2" xfId="22432"/>
    <cellStyle name="Normal 210 3" xfId="29617"/>
    <cellStyle name="Normal 211" xfId="1525"/>
    <cellStyle name="Normal 211 2" xfId="22433"/>
    <cellStyle name="Normal 211 3" xfId="29618"/>
    <cellStyle name="Normal 212" xfId="1526"/>
    <cellStyle name="Normal 212 2" xfId="22434"/>
    <cellStyle name="Normal 212 3" xfId="29619"/>
    <cellStyle name="Normal 213" xfId="1527"/>
    <cellStyle name="Normal 213 2" xfId="22435"/>
    <cellStyle name="Normal 213 3" xfId="29620"/>
    <cellStyle name="Normal 214" xfId="1528"/>
    <cellStyle name="Normal 214 2" xfId="22436"/>
    <cellStyle name="Normal 214 3" xfId="29621"/>
    <cellStyle name="Normal 215" xfId="1529"/>
    <cellStyle name="Normal 215 2" xfId="22437"/>
    <cellStyle name="Normal 215 3" xfId="29622"/>
    <cellStyle name="Normal 216" xfId="1530"/>
    <cellStyle name="Normal 216 2" xfId="22438"/>
    <cellStyle name="Normal 216 3" xfId="29623"/>
    <cellStyle name="Normal 217" xfId="1531"/>
    <cellStyle name="Normal 217 2" xfId="22439"/>
    <cellStyle name="Normal 217 3" xfId="29624"/>
    <cellStyle name="Normal 218" xfId="1532"/>
    <cellStyle name="Normal 218 2" xfId="22440"/>
    <cellStyle name="Normal 218 3" xfId="29625"/>
    <cellStyle name="Normal 219" xfId="1533"/>
    <cellStyle name="Normal 219 2" xfId="22441"/>
    <cellStyle name="Normal 219 3" xfId="29626"/>
    <cellStyle name="Normal 22" xfId="357"/>
    <cellStyle name="Normal 22 10" xfId="29024"/>
    <cellStyle name="Normal 22 2" xfId="3613"/>
    <cellStyle name="Normal 22 2 2" xfId="4985"/>
    <cellStyle name="Normal 22 2 2 2" xfId="4986"/>
    <cellStyle name="Normal 22 2 2 2 2" xfId="5399"/>
    <cellStyle name="Normal 22 2 2 2 2 2" xfId="23012"/>
    <cellStyle name="Normal 22 2 2 2 2 2 2" xfId="23367"/>
    <cellStyle name="Normal 22 2 2 2 2 2 2 2" xfId="25265"/>
    <cellStyle name="Normal 22 2 2 2 2 2 2 2 2" xfId="28352"/>
    <cellStyle name="Normal 22 2 2 2 2 2 2 3" xfId="26813"/>
    <cellStyle name="Normal 22 2 2 2 2 2 3" xfId="24946"/>
    <cellStyle name="Normal 22 2 2 2 2 2 3 2" xfId="28033"/>
    <cellStyle name="Normal 22 2 2 2 2 2 4" xfId="26494"/>
    <cellStyle name="Normal 22 2 2 2 2 3" xfId="22792"/>
    <cellStyle name="Normal 22 2 2 2 2 3 2" xfId="23995"/>
    <cellStyle name="Normal 22 2 2 2 2 3 2 2" xfId="30376"/>
    <cellStyle name="Normal 22 2 2 2 2 3 3" xfId="24730"/>
    <cellStyle name="Normal 22 2 2 2 2 3 3 2" xfId="27817"/>
    <cellStyle name="Normal 22 2 2 2 2 3 4" xfId="26278"/>
    <cellStyle name="Normal 22 2 2 2 2 4" xfId="23366"/>
    <cellStyle name="Normal 22 2 2 2 2 4 2" xfId="25264"/>
    <cellStyle name="Normal 22 2 2 2 2 4 2 2" xfId="28351"/>
    <cellStyle name="Normal 22 2 2 2 2 4 3" xfId="26812"/>
    <cellStyle name="Normal 22 2 2 2 2 5" xfId="29318"/>
    <cellStyle name="Normal 22 2 2 2 3" xfId="22904"/>
    <cellStyle name="Normal 22 2 2 2 3 2" xfId="23368"/>
    <cellStyle name="Normal 22 2 2 2 3 2 2" xfId="25266"/>
    <cellStyle name="Normal 22 2 2 2 3 2 2 2" xfId="28353"/>
    <cellStyle name="Normal 22 2 2 2 3 2 3" xfId="26814"/>
    <cellStyle name="Normal 22 2 2 2 3 3" xfId="24838"/>
    <cellStyle name="Normal 22 2 2 2 3 3 2" xfId="27925"/>
    <cellStyle name="Normal 22 2 2 2 3 4" xfId="26386"/>
    <cellStyle name="Normal 22 2 2 2 4" xfId="22684"/>
    <cellStyle name="Normal 22 2 2 2 4 2" xfId="23721"/>
    <cellStyle name="Normal 22 2 2 2 4 2 2" xfId="30216"/>
    <cellStyle name="Normal 22 2 2 2 4 3" xfId="24622"/>
    <cellStyle name="Normal 22 2 2 2 4 3 2" xfId="27709"/>
    <cellStyle name="Normal 22 2 2 2 4 4" xfId="26170"/>
    <cellStyle name="Normal 22 2 2 2 5" xfId="22551"/>
    <cellStyle name="Normal 22 2 2 2 5 2" xfId="24497"/>
    <cellStyle name="Normal 22 2 2 2 5 2 2" xfId="27584"/>
    <cellStyle name="Normal 22 2 2 2 5 3" xfId="26045"/>
    <cellStyle name="Normal 22 2 2 2 6" xfId="29027"/>
    <cellStyle name="Normal 22 2 2 3" xfId="4987"/>
    <cellStyle name="Normal 22 2 2 3 2" xfId="5400"/>
    <cellStyle name="Normal 22 2 2 3 2 2" xfId="22958"/>
    <cellStyle name="Normal 22 2 2 3 2 2 2" xfId="23996"/>
    <cellStyle name="Normal 22 2 2 3 2 2 2 2" xfId="30377"/>
    <cellStyle name="Normal 22 2 2 3 2 2 3" xfId="24892"/>
    <cellStyle name="Normal 22 2 2 3 2 2 3 2" xfId="27979"/>
    <cellStyle name="Normal 22 2 2 3 2 2 4" xfId="26440"/>
    <cellStyle name="Normal 22 2 2 3 2 3" xfId="23369"/>
    <cellStyle name="Normal 22 2 2 3 2 3 2" xfId="25267"/>
    <cellStyle name="Normal 22 2 2 3 2 3 2 2" xfId="28354"/>
    <cellStyle name="Normal 22 2 2 3 2 3 3" xfId="26815"/>
    <cellStyle name="Normal 22 2 2 3 2 4" xfId="29319"/>
    <cellStyle name="Normal 22 2 2 3 3" xfId="22738"/>
    <cellStyle name="Normal 22 2 2 3 3 2" xfId="23722"/>
    <cellStyle name="Normal 22 2 2 3 3 2 2" xfId="30217"/>
    <cellStyle name="Normal 22 2 2 3 3 3" xfId="24676"/>
    <cellStyle name="Normal 22 2 2 3 3 3 2" xfId="27763"/>
    <cellStyle name="Normal 22 2 2 3 3 4" xfId="26224"/>
    <cellStyle name="Normal 22 2 2 3 4" xfId="29028"/>
    <cellStyle name="Normal 22 2 2 4" xfId="5398"/>
    <cellStyle name="Normal 22 2 2 4 2" xfId="22850"/>
    <cellStyle name="Normal 22 2 2 4 2 2" xfId="23994"/>
    <cellStyle name="Normal 22 2 2 4 2 2 2" xfId="30375"/>
    <cellStyle name="Normal 22 2 2 4 2 3" xfId="24784"/>
    <cellStyle name="Normal 22 2 2 4 2 3 2" xfId="27871"/>
    <cellStyle name="Normal 22 2 2 4 2 4" xfId="26332"/>
    <cellStyle name="Normal 22 2 2 4 3" xfId="29317"/>
    <cellStyle name="Normal 22 2 2 5" xfId="22630"/>
    <cellStyle name="Normal 22 2 2 5 2" xfId="23720"/>
    <cellStyle name="Normal 22 2 2 5 2 2" xfId="30215"/>
    <cellStyle name="Normal 22 2 2 5 3" xfId="24568"/>
    <cellStyle name="Normal 22 2 2 5 3 2" xfId="27655"/>
    <cellStyle name="Normal 22 2 2 5 4" xfId="26116"/>
    <cellStyle name="Normal 22 2 2 6" xfId="22497"/>
    <cellStyle name="Normal 22 2 2 6 2" xfId="24443"/>
    <cellStyle name="Normal 22 2 2 6 2 2" xfId="27530"/>
    <cellStyle name="Normal 22 2 2 6 3" xfId="25991"/>
    <cellStyle name="Normal 22 2 2 7" xfId="29026"/>
    <cellStyle name="Normal 22 2 3" xfId="4988"/>
    <cellStyle name="Normal 22 2 3 2" xfId="5401"/>
    <cellStyle name="Normal 22 2 3 2 2" xfId="22985"/>
    <cellStyle name="Normal 22 2 3 2 2 2" xfId="23371"/>
    <cellStyle name="Normal 22 2 3 2 2 2 2" xfId="25269"/>
    <cellStyle name="Normal 22 2 3 2 2 2 2 2" xfId="28356"/>
    <cellStyle name="Normal 22 2 3 2 2 2 3" xfId="26817"/>
    <cellStyle name="Normal 22 2 3 2 2 3" xfId="24919"/>
    <cellStyle name="Normal 22 2 3 2 2 3 2" xfId="28006"/>
    <cellStyle name="Normal 22 2 3 2 2 4" xfId="26467"/>
    <cellStyle name="Normal 22 2 3 2 3" xfId="22765"/>
    <cellStyle name="Normal 22 2 3 2 3 2" xfId="23997"/>
    <cellStyle name="Normal 22 2 3 2 3 2 2" xfId="30378"/>
    <cellStyle name="Normal 22 2 3 2 3 3" xfId="24703"/>
    <cellStyle name="Normal 22 2 3 2 3 3 2" xfId="27790"/>
    <cellStyle name="Normal 22 2 3 2 3 4" xfId="26251"/>
    <cellStyle name="Normal 22 2 3 2 4" xfId="23370"/>
    <cellStyle name="Normal 22 2 3 2 4 2" xfId="25268"/>
    <cellStyle name="Normal 22 2 3 2 4 2 2" xfId="28355"/>
    <cellStyle name="Normal 22 2 3 2 4 3" xfId="26816"/>
    <cellStyle name="Normal 22 2 3 2 5" xfId="29320"/>
    <cellStyle name="Normal 22 2 3 3" xfId="22877"/>
    <cellStyle name="Normal 22 2 3 3 2" xfId="23372"/>
    <cellStyle name="Normal 22 2 3 3 2 2" xfId="25270"/>
    <cellStyle name="Normal 22 2 3 3 2 2 2" xfId="28357"/>
    <cellStyle name="Normal 22 2 3 3 2 3" xfId="26818"/>
    <cellStyle name="Normal 22 2 3 3 3" xfId="24811"/>
    <cellStyle name="Normal 22 2 3 3 3 2" xfId="27898"/>
    <cellStyle name="Normal 22 2 3 3 4" xfId="26359"/>
    <cellStyle name="Normal 22 2 3 4" xfId="22657"/>
    <cellStyle name="Normal 22 2 3 4 2" xfId="23723"/>
    <cellStyle name="Normal 22 2 3 4 2 2" xfId="30218"/>
    <cellStyle name="Normal 22 2 3 4 3" xfId="24595"/>
    <cellStyle name="Normal 22 2 3 4 3 2" xfId="27682"/>
    <cellStyle name="Normal 22 2 3 4 4" xfId="26143"/>
    <cellStyle name="Normal 22 2 3 5" xfId="22524"/>
    <cellStyle name="Normal 22 2 3 5 2" xfId="24470"/>
    <cellStyle name="Normal 22 2 3 5 2 2" xfId="27557"/>
    <cellStyle name="Normal 22 2 3 5 3" xfId="26018"/>
    <cellStyle name="Normal 22 2 3 6" xfId="29029"/>
    <cellStyle name="Normal 22 2 4" xfId="4989"/>
    <cellStyle name="Normal 22 2 4 2" xfId="5402"/>
    <cellStyle name="Normal 22 2 4 2 2" xfId="22931"/>
    <cellStyle name="Normal 22 2 4 2 2 2" xfId="23998"/>
    <cellStyle name="Normal 22 2 4 2 2 2 2" xfId="30379"/>
    <cellStyle name="Normal 22 2 4 2 2 3" xfId="24865"/>
    <cellStyle name="Normal 22 2 4 2 2 3 2" xfId="27952"/>
    <cellStyle name="Normal 22 2 4 2 2 4" xfId="26413"/>
    <cellStyle name="Normal 22 2 4 2 3" xfId="23373"/>
    <cellStyle name="Normal 22 2 4 2 3 2" xfId="25271"/>
    <cellStyle name="Normal 22 2 4 2 3 2 2" xfId="28358"/>
    <cellStyle name="Normal 22 2 4 2 3 3" xfId="26819"/>
    <cellStyle name="Normal 22 2 4 2 4" xfId="29321"/>
    <cellStyle name="Normal 22 2 4 3" xfId="22711"/>
    <cellStyle name="Normal 22 2 4 3 2" xfId="23724"/>
    <cellStyle name="Normal 22 2 4 3 2 2" xfId="30219"/>
    <cellStyle name="Normal 22 2 4 3 3" xfId="24649"/>
    <cellStyle name="Normal 22 2 4 3 3 2" xfId="27736"/>
    <cellStyle name="Normal 22 2 4 3 4" xfId="26197"/>
    <cellStyle name="Normal 22 2 4 4" xfId="29030"/>
    <cellStyle name="Normal 22 2 5" xfId="5397"/>
    <cellStyle name="Normal 22 2 5 2" xfId="22823"/>
    <cellStyle name="Normal 22 2 5 2 2" xfId="23993"/>
    <cellStyle name="Normal 22 2 5 2 2 2" xfId="30374"/>
    <cellStyle name="Normal 22 2 5 2 3" xfId="24757"/>
    <cellStyle name="Normal 22 2 5 2 3 2" xfId="27844"/>
    <cellStyle name="Normal 22 2 5 2 4" xfId="26305"/>
    <cellStyle name="Normal 22 2 5 3" xfId="29316"/>
    <cellStyle name="Normal 22 2 6" xfId="22603"/>
    <cellStyle name="Normal 22 2 6 2" xfId="23719"/>
    <cellStyle name="Normal 22 2 6 2 2" xfId="30214"/>
    <cellStyle name="Normal 22 2 6 3" xfId="24541"/>
    <cellStyle name="Normal 22 2 6 3 2" xfId="27628"/>
    <cellStyle name="Normal 22 2 6 4" xfId="26089"/>
    <cellStyle name="Normal 22 2 7" xfId="6610"/>
    <cellStyle name="Normal 22 2 7 2" xfId="24416"/>
    <cellStyle name="Normal 22 2 7 2 2" xfId="27503"/>
    <cellStyle name="Normal 22 2 7 3" xfId="25961"/>
    <cellStyle name="Normal 22 2 8" xfId="4984"/>
    <cellStyle name="Normal 22 2 9" xfId="29025"/>
    <cellStyle name="Normal 22 3" xfId="4990"/>
    <cellStyle name="Normal 22 3 2" xfId="4991"/>
    <cellStyle name="Normal 22 3 2 2" xfId="5404"/>
    <cellStyle name="Normal 22 3 2 2 2" xfId="29323"/>
    <cellStyle name="Normal 22 3 2 3" xfId="23726"/>
    <cellStyle name="Normal 22 3 2 3 2" xfId="30221"/>
    <cellStyle name="Normal 22 3 2 4" xfId="29032"/>
    <cellStyle name="Normal 22 3 3" xfId="4992"/>
    <cellStyle name="Normal 22 3 3 2" xfId="5405"/>
    <cellStyle name="Normal 22 3 3 2 2" xfId="29324"/>
    <cellStyle name="Normal 22 3 3 3" xfId="23727"/>
    <cellStyle name="Normal 22 3 3 3 2" xfId="30222"/>
    <cellStyle name="Normal 22 3 3 4" xfId="29033"/>
    <cellStyle name="Normal 22 3 4" xfId="5403"/>
    <cellStyle name="Normal 22 3 4 2" xfId="23999"/>
    <cellStyle name="Normal 22 3 4 2 2" xfId="30380"/>
    <cellStyle name="Normal 22 3 4 3" xfId="29322"/>
    <cellStyle name="Normal 22 3 5" xfId="20341"/>
    <cellStyle name="Normal 22 3 5 2" xfId="23725"/>
    <cellStyle name="Normal 22 3 5 2 2" xfId="30220"/>
    <cellStyle name="Normal 22 3 6" xfId="29031"/>
    <cellStyle name="Normal 22 4" xfId="4993"/>
    <cellStyle name="Normal 22 4 2" xfId="4994"/>
    <cellStyle name="Normal 22 4 2 2" xfId="5407"/>
    <cellStyle name="Normal 22 4 2 2 2" xfId="29326"/>
    <cellStyle name="Normal 22 4 2 3" xfId="23729"/>
    <cellStyle name="Normal 22 4 2 3 2" xfId="30224"/>
    <cellStyle name="Normal 22 4 2 4" xfId="29035"/>
    <cellStyle name="Normal 22 4 3" xfId="4995"/>
    <cellStyle name="Normal 22 4 3 2" xfId="5408"/>
    <cellStyle name="Normal 22 4 3 2 2" xfId="29327"/>
    <cellStyle name="Normal 22 4 3 3" xfId="23730"/>
    <cellStyle name="Normal 22 4 3 3 2" xfId="30225"/>
    <cellStyle name="Normal 22 4 3 4" xfId="29036"/>
    <cellStyle name="Normal 22 4 4" xfId="5406"/>
    <cellStyle name="Normal 22 4 4 2" xfId="29325"/>
    <cellStyle name="Normal 22 4 5" xfId="23728"/>
    <cellStyle name="Normal 22 4 5 2" xfId="30223"/>
    <cellStyle name="Normal 22 4 6" xfId="29034"/>
    <cellStyle name="Normal 22 5" xfId="4996"/>
    <cellStyle name="Normal 22 5 2" xfId="5409"/>
    <cellStyle name="Normal 22 5 2 2" xfId="29328"/>
    <cellStyle name="Normal 22 5 3" xfId="23731"/>
    <cellStyle name="Normal 22 5 3 2" xfId="30226"/>
    <cellStyle name="Normal 22 5 4" xfId="29037"/>
    <cellStyle name="Normal 22 6" xfId="4997"/>
    <cellStyle name="Normal 22 6 2" xfId="5410"/>
    <cellStyle name="Normal 22 6 2 2" xfId="29329"/>
    <cellStyle name="Normal 22 6 3" xfId="23732"/>
    <cellStyle name="Normal 22 6 3 2" xfId="30227"/>
    <cellStyle name="Normal 22 6 4" xfId="29038"/>
    <cellStyle name="Normal 22 7" xfId="5396"/>
    <cellStyle name="Normal 22 7 2" xfId="23992"/>
    <cellStyle name="Normal 22 7 2 2" xfId="30373"/>
    <cellStyle name="Normal 22 7 3" xfId="29315"/>
    <cellStyle name="Normal 22 8" xfId="23718"/>
    <cellStyle name="Normal 22 8 2" xfId="30213"/>
    <cellStyle name="Normal 22 9" xfId="4983"/>
    <cellStyle name="Normal 220" xfId="1535"/>
    <cellStyle name="Normal 220 2" xfId="22442"/>
    <cellStyle name="Normal 220 3" xfId="29627"/>
    <cellStyle name="Normal 221" xfId="1536"/>
    <cellStyle name="Normal 221 2" xfId="22443"/>
    <cellStyle name="Normal 221 3" xfId="29628"/>
    <cellStyle name="Normal 222" xfId="1537"/>
    <cellStyle name="Normal 222 2" xfId="22444"/>
    <cellStyle name="Normal 222 3" xfId="29629"/>
    <cellStyle name="Normal 223" xfId="1538"/>
    <cellStyle name="Normal 223 2" xfId="22445"/>
    <cellStyle name="Normal 223 3" xfId="29630"/>
    <cellStyle name="Normal 224" xfId="1539"/>
    <cellStyle name="Normal 224 2" xfId="22446"/>
    <cellStyle name="Normal 224 3" xfId="29631"/>
    <cellStyle name="Normal 225" xfId="1540"/>
    <cellStyle name="Normal 225 2" xfId="22447"/>
    <cellStyle name="Normal 225 3" xfId="29632"/>
    <cellStyle name="Normal 226" xfId="1541"/>
    <cellStyle name="Normal 226 2" xfId="22448"/>
    <cellStyle name="Normal 226 3" xfId="29633"/>
    <cellStyle name="Normal 227" xfId="1542"/>
    <cellStyle name="Normal 227 10" xfId="22449"/>
    <cellStyle name="Normal 227 2" xfId="22513"/>
    <cellStyle name="Normal 227 2 2" xfId="22567"/>
    <cellStyle name="Normal 227 2 2 2" xfId="22808"/>
    <cellStyle name="Normal 227 2 2 2 2" xfId="23028"/>
    <cellStyle name="Normal 227 2 2 2 2 2" xfId="23378"/>
    <cellStyle name="Normal 227 2 2 2 2 2 2" xfId="25276"/>
    <cellStyle name="Normal 227 2 2 2 2 2 2 2" xfId="28363"/>
    <cellStyle name="Normal 227 2 2 2 2 2 3" xfId="26824"/>
    <cellStyle name="Normal 227 2 2 2 2 3" xfId="24962"/>
    <cellStyle name="Normal 227 2 2 2 2 3 2" xfId="28049"/>
    <cellStyle name="Normal 227 2 2 2 2 4" xfId="26510"/>
    <cellStyle name="Normal 227 2 2 2 3" xfId="23377"/>
    <cellStyle name="Normal 227 2 2 2 3 2" xfId="25275"/>
    <cellStyle name="Normal 227 2 2 2 3 2 2" xfId="28362"/>
    <cellStyle name="Normal 227 2 2 2 3 3" xfId="26823"/>
    <cellStyle name="Normal 227 2 2 2 4" xfId="24746"/>
    <cellStyle name="Normal 227 2 2 2 4 2" xfId="27833"/>
    <cellStyle name="Normal 227 2 2 2 5" xfId="26294"/>
    <cellStyle name="Normal 227 2 2 3" xfId="22920"/>
    <cellStyle name="Normal 227 2 2 3 2" xfId="23379"/>
    <cellStyle name="Normal 227 2 2 3 2 2" xfId="25277"/>
    <cellStyle name="Normal 227 2 2 3 2 2 2" xfId="28364"/>
    <cellStyle name="Normal 227 2 2 3 2 3" xfId="26825"/>
    <cellStyle name="Normal 227 2 2 3 3" xfId="24854"/>
    <cellStyle name="Normal 227 2 2 3 3 2" xfId="27941"/>
    <cellStyle name="Normal 227 2 2 3 4" xfId="26402"/>
    <cellStyle name="Normal 227 2 2 4" xfId="22700"/>
    <cellStyle name="Normal 227 2 2 4 2" xfId="24638"/>
    <cellStyle name="Normal 227 2 2 4 2 2" xfId="27725"/>
    <cellStyle name="Normal 227 2 2 4 3" xfId="26186"/>
    <cellStyle name="Normal 227 2 2 5" xfId="23376"/>
    <cellStyle name="Normal 227 2 2 5 2" xfId="25274"/>
    <cellStyle name="Normal 227 2 2 5 2 2" xfId="28361"/>
    <cellStyle name="Normal 227 2 2 5 3" xfId="26822"/>
    <cellStyle name="Normal 227 2 2 6" xfId="24513"/>
    <cellStyle name="Normal 227 2 2 6 2" xfId="27600"/>
    <cellStyle name="Normal 227 2 2 7" xfId="26061"/>
    <cellStyle name="Normal 227 2 3" xfId="22754"/>
    <cellStyle name="Normal 227 2 3 2" xfId="22974"/>
    <cellStyle name="Normal 227 2 3 2 2" xfId="23381"/>
    <cellStyle name="Normal 227 2 3 2 2 2" xfId="25279"/>
    <cellStyle name="Normal 227 2 3 2 2 2 2" xfId="28366"/>
    <cellStyle name="Normal 227 2 3 2 2 3" xfId="26827"/>
    <cellStyle name="Normal 227 2 3 2 3" xfId="24908"/>
    <cellStyle name="Normal 227 2 3 2 3 2" xfId="27995"/>
    <cellStyle name="Normal 227 2 3 2 4" xfId="26456"/>
    <cellStyle name="Normal 227 2 3 3" xfId="23380"/>
    <cellStyle name="Normal 227 2 3 3 2" xfId="25278"/>
    <cellStyle name="Normal 227 2 3 3 2 2" xfId="28365"/>
    <cellStyle name="Normal 227 2 3 3 3" xfId="26826"/>
    <cellStyle name="Normal 227 2 3 4" xfId="24692"/>
    <cellStyle name="Normal 227 2 3 4 2" xfId="27779"/>
    <cellStyle name="Normal 227 2 3 5" xfId="26240"/>
    <cellStyle name="Normal 227 2 4" xfId="22866"/>
    <cellStyle name="Normal 227 2 4 2" xfId="23382"/>
    <cellStyle name="Normal 227 2 4 2 2" xfId="25280"/>
    <cellStyle name="Normal 227 2 4 2 2 2" xfId="28367"/>
    <cellStyle name="Normal 227 2 4 2 3" xfId="26828"/>
    <cellStyle name="Normal 227 2 4 3" xfId="24800"/>
    <cellStyle name="Normal 227 2 4 3 2" xfId="27887"/>
    <cellStyle name="Normal 227 2 4 4" xfId="26348"/>
    <cellStyle name="Normal 227 2 5" xfId="22646"/>
    <cellStyle name="Normal 227 2 5 2" xfId="24584"/>
    <cellStyle name="Normal 227 2 5 2 2" xfId="27671"/>
    <cellStyle name="Normal 227 2 5 3" xfId="26132"/>
    <cellStyle name="Normal 227 2 6" xfId="23375"/>
    <cellStyle name="Normal 227 2 6 2" xfId="25273"/>
    <cellStyle name="Normal 227 2 6 2 2" xfId="28360"/>
    <cellStyle name="Normal 227 2 6 3" xfId="26821"/>
    <cellStyle name="Normal 227 2 7" xfId="24459"/>
    <cellStyle name="Normal 227 2 7 2" xfId="27546"/>
    <cellStyle name="Normal 227 2 8" xfId="26007"/>
    <cellStyle name="Normal 227 3" xfId="22540"/>
    <cellStyle name="Normal 227 3 2" xfId="22781"/>
    <cellStyle name="Normal 227 3 2 2" xfId="23001"/>
    <cellStyle name="Normal 227 3 2 2 2" xfId="23385"/>
    <cellStyle name="Normal 227 3 2 2 2 2" xfId="25283"/>
    <cellStyle name="Normal 227 3 2 2 2 2 2" xfId="28370"/>
    <cellStyle name="Normal 227 3 2 2 2 3" xfId="26831"/>
    <cellStyle name="Normal 227 3 2 2 3" xfId="24935"/>
    <cellStyle name="Normal 227 3 2 2 3 2" xfId="28022"/>
    <cellStyle name="Normal 227 3 2 2 4" xfId="26483"/>
    <cellStyle name="Normal 227 3 2 3" xfId="23384"/>
    <cellStyle name="Normal 227 3 2 3 2" xfId="25282"/>
    <cellStyle name="Normal 227 3 2 3 2 2" xfId="28369"/>
    <cellStyle name="Normal 227 3 2 3 3" xfId="26830"/>
    <cellStyle name="Normal 227 3 2 4" xfId="24719"/>
    <cellStyle name="Normal 227 3 2 4 2" xfId="27806"/>
    <cellStyle name="Normal 227 3 2 5" xfId="26267"/>
    <cellStyle name="Normal 227 3 3" xfId="22893"/>
    <cellStyle name="Normal 227 3 3 2" xfId="23386"/>
    <cellStyle name="Normal 227 3 3 2 2" xfId="25284"/>
    <cellStyle name="Normal 227 3 3 2 2 2" xfId="28371"/>
    <cellStyle name="Normal 227 3 3 2 3" xfId="26832"/>
    <cellStyle name="Normal 227 3 3 3" xfId="24827"/>
    <cellStyle name="Normal 227 3 3 3 2" xfId="27914"/>
    <cellStyle name="Normal 227 3 3 4" xfId="26375"/>
    <cellStyle name="Normal 227 3 4" xfId="22673"/>
    <cellStyle name="Normal 227 3 4 2" xfId="24611"/>
    <cellStyle name="Normal 227 3 4 2 2" xfId="27698"/>
    <cellStyle name="Normal 227 3 4 3" xfId="26159"/>
    <cellStyle name="Normal 227 3 5" xfId="23383"/>
    <cellStyle name="Normal 227 3 5 2" xfId="25281"/>
    <cellStyle name="Normal 227 3 5 2 2" xfId="28368"/>
    <cellStyle name="Normal 227 3 5 3" xfId="26829"/>
    <cellStyle name="Normal 227 3 6" xfId="24486"/>
    <cellStyle name="Normal 227 3 6 2" xfId="27573"/>
    <cellStyle name="Normal 227 3 7" xfId="26034"/>
    <cellStyle name="Normal 227 4" xfId="22727"/>
    <cellStyle name="Normal 227 4 2" xfId="22947"/>
    <cellStyle name="Normal 227 4 2 2" xfId="23388"/>
    <cellStyle name="Normal 227 4 2 2 2" xfId="25286"/>
    <cellStyle name="Normal 227 4 2 2 2 2" xfId="28373"/>
    <cellStyle name="Normal 227 4 2 2 3" xfId="26834"/>
    <cellStyle name="Normal 227 4 2 3" xfId="24881"/>
    <cellStyle name="Normal 227 4 2 3 2" xfId="27968"/>
    <cellStyle name="Normal 227 4 2 4" xfId="26429"/>
    <cellStyle name="Normal 227 4 3" xfId="23387"/>
    <cellStyle name="Normal 227 4 3 2" xfId="25285"/>
    <cellStyle name="Normal 227 4 3 2 2" xfId="28372"/>
    <cellStyle name="Normal 227 4 3 3" xfId="26833"/>
    <cellStyle name="Normal 227 4 4" xfId="24665"/>
    <cellStyle name="Normal 227 4 4 2" xfId="27752"/>
    <cellStyle name="Normal 227 4 5" xfId="26213"/>
    <cellStyle name="Normal 227 5" xfId="22839"/>
    <cellStyle name="Normal 227 5 2" xfId="23389"/>
    <cellStyle name="Normal 227 5 2 2" xfId="25287"/>
    <cellStyle name="Normal 227 5 2 2 2" xfId="28374"/>
    <cellStyle name="Normal 227 5 2 3" xfId="26835"/>
    <cellStyle name="Normal 227 5 3" xfId="24773"/>
    <cellStyle name="Normal 227 5 3 2" xfId="27860"/>
    <cellStyle name="Normal 227 5 4" xfId="26321"/>
    <cellStyle name="Normal 227 6" xfId="22619"/>
    <cellStyle name="Normal 227 6 2" xfId="24557"/>
    <cellStyle name="Normal 227 6 2 2" xfId="27644"/>
    <cellStyle name="Normal 227 6 3" xfId="26105"/>
    <cellStyle name="Normal 227 7" xfId="23374"/>
    <cellStyle name="Normal 227 7 2" xfId="25272"/>
    <cellStyle name="Normal 227 7 2 2" xfId="28359"/>
    <cellStyle name="Normal 227 7 3" xfId="26820"/>
    <cellStyle name="Normal 227 8" xfId="24432"/>
    <cellStyle name="Normal 227 8 2" xfId="27519"/>
    <cellStyle name="Normal 227 9" xfId="25980"/>
    <cellStyle name="Normal 228" xfId="1543"/>
    <cellStyle name="Normal 228 2" xfId="22450"/>
    <cellStyle name="Normal 228 3" xfId="29634"/>
    <cellStyle name="Normal 229" xfId="1544"/>
    <cellStyle name="Normal 229 2" xfId="22451"/>
    <cellStyle name="Normal 229 3" xfId="29635"/>
    <cellStyle name="Normal 23" xfId="358"/>
    <cellStyle name="Normal 23 10" xfId="29039"/>
    <cellStyle name="Normal 23 2" xfId="3614"/>
    <cellStyle name="Normal 23 2 2" xfId="5000"/>
    <cellStyle name="Normal 23 2 2 2" xfId="5001"/>
    <cellStyle name="Normal 23 2 2 2 2" xfId="5414"/>
    <cellStyle name="Normal 23 2 2 2 2 2" xfId="29333"/>
    <cellStyle name="Normal 23 2 2 2 3" xfId="23736"/>
    <cellStyle name="Normal 23 2 2 2 3 2" xfId="30231"/>
    <cellStyle name="Normal 23 2 2 2 4" xfId="29042"/>
    <cellStyle name="Normal 23 2 2 3" xfId="5002"/>
    <cellStyle name="Normal 23 2 2 3 2" xfId="5415"/>
    <cellStyle name="Normal 23 2 2 3 2 2" xfId="29334"/>
    <cellStyle name="Normal 23 2 2 3 3" xfId="23737"/>
    <cellStyle name="Normal 23 2 2 3 3 2" xfId="30232"/>
    <cellStyle name="Normal 23 2 2 3 4" xfId="29043"/>
    <cellStyle name="Normal 23 2 2 4" xfId="5413"/>
    <cellStyle name="Normal 23 2 2 4 2" xfId="24002"/>
    <cellStyle name="Normal 23 2 2 4 2 2" xfId="30383"/>
    <cellStyle name="Normal 23 2 2 4 3" xfId="29332"/>
    <cellStyle name="Normal 23 2 2 5" xfId="23735"/>
    <cellStyle name="Normal 23 2 2 5 2" xfId="30230"/>
    <cellStyle name="Normal 23 2 2 6" xfId="29041"/>
    <cellStyle name="Normal 23 2 3" xfId="5003"/>
    <cellStyle name="Normal 23 2 3 2" xfId="5416"/>
    <cellStyle name="Normal 23 2 3 2 2" xfId="29335"/>
    <cellStyle name="Normal 23 2 3 3" xfId="23738"/>
    <cellStyle name="Normal 23 2 3 3 2" xfId="30233"/>
    <cellStyle name="Normal 23 2 3 4" xfId="29044"/>
    <cellStyle name="Normal 23 2 4" xfId="5004"/>
    <cellStyle name="Normal 23 2 4 2" xfId="5417"/>
    <cellStyle name="Normal 23 2 4 2 2" xfId="29336"/>
    <cellStyle name="Normal 23 2 4 3" xfId="23739"/>
    <cellStyle name="Normal 23 2 4 3 2" xfId="30234"/>
    <cellStyle name="Normal 23 2 4 4" xfId="29045"/>
    <cellStyle name="Normal 23 2 5" xfId="5412"/>
    <cellStyle name="Normal 23 2 5 2" xfId="24001"/>
    <cellStyle name="Normal 23 2 5 2 2" xfId="30382"/>
    <cellStyle name="Normal 23 2 5 3" xfId="29331"/>
    <cellStyle name="Normal 23 2 6" xfId="23734"/>
    <cellStyle name="Normal 23 2 6 2" xfId="30229"/>
    <cellStyle name="Normal 23 2 7" xfId="4999"/>
    <cellStyle name="Normal 23 2 8" xfId="29040"/>
    <cellStyle name="Normal 23 3" xfId="5005"/>
    <cellStyle name="Normal 23 3 2" xfId="5006"/>
    <cellStyle name="Normal 23 3 2 2" xfId="5419"/>
    <cellStyle name="Normal 23 3 2 2 2" xfId="29338"/>
    <cellStyle name="Normal 23 3 2 3" xfId="23741"/>
    <cellStyle name="Normal 23 3 2 3 2" xfId="30236"/>
    <cellStyle name="Normal 23 3 2 4" xfId="29047"/>
    <cellStyle name="Normal 23 3 3" xfId="5007"/>
    <cellStyle name="Normal 23 3 3 2" xfId="5420"/>
    <cellStyle name="Normal 23 3 3 2 2" xfId="29339"/>
    <cellStyle name="Normal 23 3 3 3" xfId="23742"/>
    <cellStyle name="Normal 23 3 3 3 2" xfId="30237"/>
    <cellStyle name="Normal 23 3 3 4" xfId="29048"/>
    <cellStyle name="Normal 23 3 4" xfId="5418"/>
    <cellStyle name="Normal 23 3 4 2" xfId="24003"/>
    <cellStyle name="Normal 23 3 4 2 2" xfId="30384"/>
    <cellStyle name="Normal 23 3 4 3" xfId="29337"/>
    <cellStyle name="Normal 23 3 5" xfId="23740"/>
    <cellStyle name="Normal 23 3 5 2" xfId="30235"/>
    <cellStyle name="Normal 23 3 6" xfId="29046"/>
    <cellStyle name="Normal 23 4" xfId="5008"/>
    <cellStyle name="Normal 23 4 2" xfId="5009"/>
    <cellStyle name="Normal 23 4 2 2" xfId="5422"/>
    <cellStyle name="Normal 23 4 2 2 2" xfId="29341"/>
    <cellStyle name="Normal 23 4 2 3" xfId="23744"/>
    <cellStyle name="Normal 23 4 2 3 2" xfId="30239"/>
    <cellStyle name="Normal 23 4 2 4" xfId="29050"/>
    <cellStyle name="Normal 23 4 3" xfId="5010"/>
    <cellStyle name="Normal 23 4 3 2" xfId="5423"/>
    <cellStyle name="Normal 23 4 3 2 2" xfId="29342"/>
    <cellStyle name="Normal 23 4 3 3" xfId="23745"/>
    <cellStyle name="Normal 23 4 3 3 2" xfId="30240"/>
    <cellStyle name="Normal 23 4 3 4" xfId="29051"/>
    <cellStyle name="Normal 23 4 4" xfId="5421"/>
    <cellStyle name="Normal 23 4 4 2" xfId="29340"/>
    <cellStyle name="Normal 23 4 5" xfId="23743"/>
    <cellStyle name="Normal 23 4 5 2" xfId="30238"/>
    <cellStyle name="Normal 23 4 6" xfId="29049"/>
    <cellStyle name="Normal 23 5" xfId="5011"/>
    <cellStyle name="Normal 23 5 2" xfId="5424"/>
    <cellStyle name="Normal 23 5 2 2" xfId="29343"/>
    <cellStyle name="Normal 23 5 3" xfId="23746"/>
    <cellStyle name="Normal 23 5 3 2" xfId="30241"/>
    <cellStyle name="Normal 23 5 4" xfId="29052"/>
    <cellStyle name="Normal 23 6" xfId="5012"/>
    <cellStyle name="Normal 23 6 2" xfId="5425"/>
    <cellStyle name="Normal 23 6 2 2" xfId="29344"/>
    <cellStyle name="Normal 23 6 3" xfId="23747"/>
    <cellStyle name="Normal 23 6 3 2" xfId="30242"/>
    <cellStyle name="Normal 23 6 4" xfId="29053"/>
    <cellStyle name="Normal 23 7" xfId="5411"/>
    <cellStyle name="Normal 23 7 2" xfId="24000"/>
    <cellStyle name="Normal 23 7 2 2" xfId="30381"/>
    <cellStyle name="Normal 23 7 3" xfId="29330"/>
    <cellStyle name="Normal 23 8" xfId="23733"/>
    <cellStyle name="Normal 23 8 2" xfId="30228"/>
    <cellStyle name="Normal 23 9" xfId="4998"/>
    <cellStyle name="Normal 230" xfId="1546"/>
    <cellStyle name="Normal 230 2" xfId="22452"/>
    <cellStyle name="Normal 230 3" xfId="29636"/>
    <cellStyle name="Normal 231" xfId="1547"/>
    <cellStyle name="Normal 231 2" xfId="22453"/>
    <cellStyle name="Normal 231 3" xfId="29637"/>
    <cellStyle name="Normal 232" xfId="1548"/>
    <cellStyle name="Normal 232 2" xfId="22454"/>
    <cellStyle name="Normal 232 3" xfId="29638"/>
    <cellStyle name="Normal 233" xfId="1549"/>
    <cellStyle name="Normal 233 2" xfId="22455"/>
    <cellStyle name="Normal 233 3" xfId="29639"/>
    <cellStyle name="Normal 234" xfId="1550"/>
    <cellStyle name="Normal 234 2" xfId="22456"/>
    <cellStyle name="Normal 234 3" xfId="29640"/>
    <cellStyle name="Normal 235" xfId="1551"/>
    <cellStyle name="Normal 235 2" xfId="22457"/>
    <cellStyle name="Normal 235 3" xfId="29641"/>
    <cellStyle name="Normal 236" xfId="1552"/>
    <cellStyle name="Normal 236 2" xfId="22458"/>
    <cellStyle name="Normal 236 3" xfId="29642"/>
    <cellStyle name="Normal 237" xfId="1553"/>
    <cellStyle name="Normal 237 2" xfId="22459"/>
    <cellStyle name="Normal 237 3" xfId="29643"/>
    <cellStyle name="Normal 238" xfId="1554"/>
    <cellStyle name="Normal 238 2" xfId="22460"/>
    <cellStyle name="Normal 238 3" xfId="29644"/>
    <cellStyle name="Normal 239" xfId="449"/>
    <cellStyle name="Normal 239 2" xfId="22461"/>
    <cellStyle name="Normal 239 3" xfId="29645"/>
    <cellStyle name="Normal 24" xfId="359"/>
    <cellStyle name="Normal 24 10" xfId="29054"/>
    <cellStyle name="Normal 24 2" xfId="3615"/>
    <cellStyle name="Normal 24 2 2" xfId="5014"/>
    <cellStyle name="Normal 24 2 2 2" xfId="5144"/>
    <cellStyle name="Normal 24 2 2 2 2" xfId="5546"/>
    <cellStyle name="Normal 24 2 2 2 2 2" xfId="24085"/>
    <cellStyle name="Normal 24 2 2 2 2 2 2" xfId="25630"/>
    <cellStyle name="Normal 24 2 2 2 2 2 2 2" xfId="28717"/>
    <cellStyle name="Normal 24 2 2 2 2 2 3" xfId="27178"/>
    <cellStyle name="Normal 24 2 2 2 2 3" xfId="24357"/>
    <cellStyle name="Normal 24 2 2 2 2 3 2" xfId="27444"/>
    <cellStyle name="Normal 24 2 2 2 2 4" xfId="25901"/>
    <cellStyle name="Normal 24 2 2 2 3" xfId="23865"/>
    <cellStyle name="Normal 24 2 2 2 3 2" xfId="25498"/>
    <cellStyle name="Normal 24 2 2 2 3 2 2" xfId="28585"/>
    <cellStyle name="Normal 24 2 2 2 3 3" xfId="27046"/>
    <cellStyle name="Normal 24 2 2 2 4" xfId="24224"/>
    <cellStyle name="Normal 24 2 2 2 4 2" xfId="27312"/>
    <cellStyle name="Normal 24 2 2 2 5" xfId="25768"/>
    <cellStyle name="Normal 24 2 2 3" xfId="5428"/>
    <cellStyle name="Normal 24 2 2 3 2" xfId="24006"/>
    <cellStyle name="Normal 24 2 2 3 2 2" xfId="25564"/>
    <cellStyle name="Normal 24 2 2 3 2 2 2" xfId="28651"/>
    <cellStyle name="Normal 24 2 2 3 2 3" xfId="27112"/>
    <cellStyle name="Normal 24 2 2 3 3" xfId="24291"/>
    <cellStyle name="Normal 24 2 2 3 3 2" xfId="27378"/>
    <cellStyle name="Normal 24 2 2 3 4" xfId="25835"/>
    <cellStyle name="Normal 24 2 2 4" xfId="23750"/>
    <cellStyle name="Normal 24 2 2 4 2" xfId="25432"/>
    <cellStyle name="Normal 24 2 2 4 2 2" xfId="28519"/>
    <cellStyle name="Normal 24 2 2 4 3" xfId="26980"/>
    <cellStyle name="Normal 24 2 2 5" xfId="23087"/>
    <cellStyle name="Normal 24 2 2 5 2" xfId="25013"/>
    <cellStyle name="Normal 24 2 2 5 2 2" xfId="28100"/>
    <cellStyle name="Normal 24 2 2 5 3" xfId="26561"/>
    <cellStyle name="Normal 24 2 2 6" xfId="24158"/>
    <cellStyle name="Normal 24 2 2 6 2" xfId="27246"/>
    <cellStyle name="Normal 24 2 2 7" xfId="25702"/>
    <cellStyle name="Normal 24 2 3" xfId="5015"/>
    <cellStyle name="Normal 24 2 3 2" xfId="5145"/>
    <cellStyle name="Normal 24 2 3 2 2" xfId="5547"/>
    <cellStyle name="Normal 24 2 3 2 2 2" xfId="24086"/>
    <cellStyle name="Normal 24 2 3 2 2 2 2" xfId="25631"/>
    <cellStyle name="Normal 24 2 3 2 2 2 2 2" xfId="28718"/>
    <cellStyle name="Normal 24 2 3 2 2 2 3" xfId="27179"/>
    <cellStyle name="Normal 24 2 3 2 2 3" xfId="24358"/>
    <cellStyle name="Normal 24 2 3 2 2 3 2" xfId="27445"/>
    <cellStyle name="Normal 24 2 3 2 2 4" xfId="25902"/>
    <cellStyle name="Normal 24 2 3 2 3" xfId="23866"/>
    <cellStyle name="Normal 24 2 3 2 3 2" xfId="25499"/>
    <cellStyle name="Normal 24 2 3 2 3 2 2" xfId="28586"/>
    <cellStyle name="Normal 24 2 3 2 3 3" xfId="27047"/>
    <cellStyle name="Normal 24 2 3 2 4" xfId="24225"/>
    <cellStyle name="Normal 24 2 3 2 4 2" xfId="27313"/>
    <cellStyle name="Normal 24 2 3 2 5" xfId="25769"/>
    <cellStyle name="Normal 24 2 3 3" xfId="5429"/>
    <cellStyle name="Normal 24 2 3 3 2" xfId="24007"/>
    <cellStyle name="Normal 24 2 3 3 2 2" xfId="25565"/>
    <cellStyle name="Normal 24 2 3 3 2 2 2" xfId="28652"/>
    <cellStyle name="Normal 24 2 3 3 2 3" xfId="27113"/>
    <cellStyle name="Normal 24 2 3 3 3" xfId="24292"/>
    <cellStyle name="Normal 24 2 3 3 3 2" xfId="27379"/>
    <cellStyle name="Normal 24 2 3 3 4" xfId="25836"/>
    <cellStyle name="Normal 24 2 3 4" xfId="23751"/>
    <cellStyle name="Normal 24 2 3 4 2" xfId="25433"/>
    <cellStyle name="Normal 24 2 3 4 2 2" xfId="28520"/>
    <cellStyle name="Normal 24 2 3 4 3" xfId="26981"/>
    <cellStyle name="Normal 24 2 3 5" xfId="23065"/>
    <cellStyle name="Normal 24 2 3 5 2" xfId="24991"/>
    <cellStyle name="Normal 24 2 3 5 2 2" xfId="28078"/>
    <cellStyle name="Normal 24 2 3 5 3" xfId="26539"/>
    <cellStyle name="Normal 24 2 3 6" xfId="24159"/>
    <cellStyle name="Normal 24 2 3 6 2" xfId="27247"/>
    <cellStyle name="Normal 24 2 3 7" xfId="25703"/>
    <cellStyle name="Normal 24 2 4" xfId="5143"/>
    <cellStyle name="Normal 24 2 4 2" xfId="5545"/>
    <cellStyle name="Normal 24 2 4 2 2" xfId="24084"/>
    <cellStyle name="Normal 24 2 4 2 2 2" xfId="25629"/>
    <cellStyle name="Normal 24 2 4 2 2 2 2" xfId="28716"/>
    <cellStyle name="Normal 24 2 4 2 2 3" xfId="27177"/>
    <cellStyle name="Normal 24 2 4 2 3" xfId="24356"/>
    <cellStyle name="Normal 24 2 4 2 3 2" xfId="27443"/>
    <cellStyle name="Normal 24 2 4 2 4" xfId="25900"/>
    <cellStyle name="Normal 24 2 4 3" xfId="23864"/>
    <cellStyle name="Normal 24 2 4 3 2" xfId="25497"/>
    <cellStyle name="Normal 24 2 4 3 2 2" xfId="28584"/>
    <cellStyle name="Normal 24 2 4 3 3" xfId="27045"/>
    <cellStyle name="Normal 24 2 4 4" xfId="23117"/>
    <cellStyle name="Normal 24 2 4 4 2" xfId="25031"/>
    <cellStyle name="Normal 24 2 4 4 2 2" xfId="28118"/>
    <cellStyle name="Normal 24 2 4 4 3" xfId="26579"/>
    <cellStyle name="Normal 24 2 4 5" xfId="24223"/>
    <cellStyle name="Normal 24 2 4 5 2" xfId="27311"/>
    <cellStyle name="Normal 24 2 4 6" xfId="25767"/>
    <cellStyle name="Normal 24 2 5" xfId="5427"/>
    <cellStyle name="Normal 24 2 5 2" xfId="24005"/>
    <cellStyle name="Normal 24 2 5 2 2" xfId="25563"/>
    <cellStyle name="Normal 24 2 5 2 2 2" xfId="28650"/>
    <cellStyle name="Normal 24 2 5 2 3" xfId="27111"/>
    <cellStyle name="Normal 24 2 5 3" xfId="24290"/>
    <cellStyle name="Normal 24 2 5 3 2" xfId="27377"/>
    <cellStyle name="Normal 24 2 5 4" xfId="25834"/>
    <cellStyle name="Normal 24 2 6" xfId="6449"/>
    <cellStyle name="Normal 24 2 6 2" xfId="23749"/>
    <cellStyle name="Normal 24 2 6 2 2" xfId="25431"/>
    <cellStyle name="Normal 24 2 6 2 2 2" xfId="28518"/>
    <cellStyle name="Normal 24 2 6 2 3" xfId="26979"/>
    <cellStyle name="Normal 24 2 6 3" xfId="29429"/>
    <cellStyle name="Normal 24 2 7" xfId="23040"/>
    <cellStyle name="Normal 24 2 7 2" xfId="24969"/>
    <cellStyle name="Normal 24 2 7 2 2" xfId="28056"/>
    <cellStyle name="Normal 24 2 7 3" xfId="26517"/>
    <cellStyle name="Normal 24 2 8" xfId="24157"/>
    <cellStyle name="Normal 24 2 8 2" xfId="27245"/>
    <cellStyle name="Normal 24 2 9" xfId="25701"/>
    <cellStyle name="Normal 24 3" xfId="5016"/>
    <cellStyle name="Normal 24 3 2" xfId="5017"/>
    <cellStyle name="Normal 24 3 2 2" xfId="5431"/>
    <cellStyle name="Normal 24 3 2 2 2" xfId="29347"/>
    <cellStyle name="Normal 24 3 2 3" xfId="23753"/>
    <cellStyle name="Normal 24 3 2 3 2" xfId="30245"/>
    <cellStyle name="Normal 24 3 2 4" xfId="29056"/>
    <cellStyle name="Normal 24 3 3" xfId="5018"/>
    <cellStyle name="Normal 24 3 3 2" xfId="5432"/>
    <cellStyle name="Normal 24 3 3 2 2" xfId="29348"/>
    <cellStyle name="Normal 24 3 3 3" xfId="23754"/>
    <cellStyle name="Normal 24 3 3 3 2" xfId="30246"/>
    <cellStyle name="Normal 24 3 3 4" xfId="29057"/>
    <cellStyle name="Normal 24 3 4" xfId="5430"/>
    <cellStyle name="Normal 24 3 4 2" xfId="24008"/>
    <cellStyle name="Normal 24 3 4 2 2" xfId="30386"/>
    <cellStyle name="Normal 24 3 4 3" xfId="29346"/>
    <cellStyle name="Normal 24 3 5" xfId="23752"/>
    <cellStyle name="Normal 24 3 5 2" xfId="30244"/>
    <cellStyle name="Normal 24 3 6" xfId="29055"/>
    <cellStyle name="Normal 24 4" xfId="5019"/>
    <cellStyle name="Normal 24 4 2" xfId="5020"/>
    <cellStyle name="Normal 24 4 2 2" xfId="5147"/>
    <cellStyle name="Normal 24 4 2 2 2" xfId="5549"/>
    <cellStyle name="Normal 24 4 2 2 2 2" xfId="24088"/>
    <cellStyle name="Normal 24 4 2 2 2 2 2" xfId="25633"/>
    <cellStyle name="Normal 24 4 2 2 2 2 2 2" xfId="28720"/>
    <cellStyle name="Normal 24 4 2 2 2 2 3" xfId="27181"/>
    <cellStyle name="Normal 24 4 2 2 2 3" xfId="24360"/>
    <cellStyle name="Normal 24 4 2 2 2 3 2" xfId="27447"/>
    <cellStyle name="Normal 24 4 2 2 2 4" xfId="25904"/>
    <cellStyle name="Normal 24 4 2 2 3" xfId="23868"/>
    <cellStyle name="Normal 24 4 2 2 3 2" xfId="25501"/>
    <cellStyle name="Normal 24 4 2 2 3 2 2" xfId="28588"/>
    <cellStyle name="Normal 24 4 2 2 3 3" xfId="27049"/>
    <cellStyle name="Normal 24 4 2 2 4" xfId="24227"/>
    <cellStyle name="Normal 24 4 2 2 4 2" xfId="27315"/>
    <cellStyle name="Normal 24 4 2 2 5" xfId="25771"/>
    <cellStyle name="Normal 24 4 2 3" xfId="5434"/>
    <cellStyle name="Normal 24 4 2 3 2" xfId="24010"/>
    <cellStyle name="Normal 24 4 2 3 2 2" xfId="25567"/>
    <cellStyle name="Normal 24 4 2 3 2 2 2" xfId="28654"/>
    <cellStyle name="Normal 24 4 2 3 2 3" xfId="27115"/>
    <cellStyle name="Normal 24 4 2 3 3" xfId="24294"/>
    <cellStyle name="Normal 24 4 2 3 3 2" xfId="27381"/>
    <cellStyle name="Normal 24 4 2 3 4" xfId="25838"/>
    <cellStyle name="Normal 24 4 2 4" xfId="23756"/>
    <cellStyle name="Normal 24 4 2 4 2" xfId="25435"/>
    <cellStyle name="Normal 24 4 2 4 2 2" xfId="28522"/>
    <cellStyle name="Normal 24 4 2 4 3" xfId="26983"/>
    <cellStyle name="Normal 24 4 2 5" xfId="23096"/>
    <cellStyle name="Normal 24 4 2 5 2" xfId="25022"/>
    <cellStyle name="Normal 24 4 2 5 2 2" xfId="28109"/>
    <cellStyle name="Normal 24 4 2 5 3" xfId="26570"/>
    <cellStyle name="Normal 24 4 2 6" xfId="24161"/>
    <cellStyle name="Normal 24 4 2 6 2" xfId="27249"/>
    <cellStyle name="Normal 24 4 2 7" xfId="25705"/>
    <cellStyle name="Normal 24 4 3" xfId="5021"/>
    <cellStyle name="Normal 24 4 3 2" xfId="5148"/>
    <cellStyle name="Normal 24 4 3 2 2" xfId="5550"/>
    <cellStyle name="Normal 24 4 3 2 2 2" xfId="24089"/>
    <cellStyle name="Normal 24 4 3 2 2 2 2" xfId="25634"/>
    <cellStyle name="Normal 24 4 3 2 2 2 2 2" xfId="28721"/>
    <cellStyle name="Normal 24 4 3 2 2 2 3" xfId="27182"/>
    <cellStyle name="Normal 24 4 3 2 2 3" xfId="24361"/>
    <cellStyle name="Normal 24 4 3 2 2 3 2" xfId="27448"/>
    <cellStyle name="Normal 24 4 3 2 2 4" xfId="25905"/>
    <cellStyle name="Normal 24 4 3 2 3" xfId="23869"/>
    <cellStyle name="Normal 24 4 3 2 3 2" xfId="25502"/>
    <cellStyle name="Normal 24 4 3 2 3 2 2" xfId="28589"/>
    <cellStyle name="Normal 24 4 3 2 3 3" xfId="27050"/>
    <cellStyle name="Normal 24 4 3 2 4" xfId="24228"/>
    <cellStyle name="Normal 24 4 3 2 4 2" xfId="27316"/>
    <cellStyle name="Normal 24 4 3 2 5" xfId="25772"/>
    <cellStyle name="Normal 24 4 3 3" xfId="5435"/>
    <cellStyle name="Normal 24 4 3 3 2" xfId="24011"/>
    <cellStyle name="Normal 24 4 3 3 2 2" xfId="25568"/>
    <cellStyle name="Normal 24 4 3 3 2 2 2" xfId="28655"/>
    <cellStyle name="Normal 24 4 3 3 2 3" xfId="27116"/>
    <cellStyle name="Normal 24 4 3 3 3" xfId="24295"/>
    <cellStyle name="Normal 24 4 3 3 3 2" xfId="27382"/>
    <cellStyle name="Normal 24 4 3 3 4" xfId="25839"/>
    <cellStyle name="Normal 24 4 3 4" xfId="23757"/>
    <cellStyle name="Normal 24 4 3 4 2" xfId="25436"/>
    <cellStyle name="Normal 24 4 3 4 2 2" xfId="28523"/>
    <cellStyle name="Normal 24 4 3 4 3" xfId="26984"/>
    <cellStyle name="Normal 24 4 3 5" xfId="23074"/>
    <cellStyle name="Normal 24 4 3 5 2" xfId="25000"/>
    <cellStyle name="Normal 24 4 3 5 2 2" xfId="28087"/>
    <cellStyle name="Normal 24 4 3 5 3" xfId="26548"/>
    <cellStyle name="Normal 24 4 3 6" xfId="24162"/>
    <cellStyle name="Normal 24 4 3 6 2" xfId="27250"/>
    <cellStyle name="Normal 24 4 3 7" xfId="25706"/>
    <cellStyle name="Normal 24 4 4" xfId="5146"/>
    <cellStyle name="Normal 24 4 4 2" xfId="5548"/>
    <cellStyle name="Normal 24 4 4 2 2" xfId="24087"/>
    <cellStyle name="Normal 24 4 4 2 2 2" xfId="25632"/>
    <cellStyle name="Normal 24 4 4 2 2 2 2" xfId="28719"/>
    <cellStyle name="Normal 24 4 4 2 2 3" xfId="27180"/>
    <cellStyle name="Normal 24 4 4 2 3" xfId="24359"/>
    <cellStyle name="Normal 24 4 4 2 3 2" xfId="27446"/>
    <cellStyle name="Normal 24 4 4 2 4" xfId="25903"/>
    <cellStyle name="Normal 24 4 4 3" xfId="23867"/>
    <cellStyle name="Normal 24 4 4 3 2" xfId="25500"/>
    <cellStyle name="Normal 24 4 4 3 2 2" xfId="28587"/>
    <cellStyle name="Normal 24 4 4 3 3" xfId="27048"/>
    <cellStyle name="Normal 24 4 4 4" xfId="24226"/>
    <cellStyle name="Normal 24 4 4 4 2" xfId="27314"/>
    <cellStyle name="Normal 24 4 4 5" xfId="25770"/>
    <cellStyle name="Normal 24 4 5" xfId="5433"/>
    <cellStyle name="Normal 24 4 5 2" xfId="24009"/>
    <cellStyle name="Normal 24 4 5 2 2" xfId="25566"/>
    <cellStyle name="Normal 24 4 5 2 2 2" xfId="28653"/>
    <cellStyle name="Normal 24 4 5 2 3" xfId="27114"/>
    <cellStyle name="Normal 24 4 5 3" xfId="24293"/>
    <cellStyle name="Normal 24 4 5 3 2" xfId="27380"/>
    <cellStyle name="Normal 24 4 5 4" xfId="25837"/>
    <cellStyle name="Normal 24 4 6" xfId="23755"/>
    <cellStyle name="Normal 24 4 6 2" xfId="25434"/>
    <cellStyle name="Normal 24 4 6 2 2" xfId="28521"/>
    <cellStyle name="Normal 24 4 6 3" xfId="26982"/>
    <cellStyle name="Normal 24 4 7" xfId="23051"/>
    <cellStyle name="Normal 24 4 7 2" xfId="24978"/>
    <cellStyle name="Normal 24 4 7 2 2" xfId="28065"/>
    <cellStyle name="Normal 24 4 7 3" xfId="26526"/>
    <cellStyle name="Normal 24 4 8" xfId="24160"/>
    <cellStyle name="Normal 24 4 8 2" xfId="27248"/>
    <cellStyle name="Normal 24 4 9" xfId="25704"/>
    <cellStyle name="Normal 24 5" xfId="5022"/>
    <cellStyle name="Normal 24 5 2" xfId="5436"/>
    <cellStyle name="Normal 24 5 2 2" xfId="29349"/>
    <cellStyle name="Normal 24 5 3" xfId="23758"/>
    <cellStyle name="Normal 24 5 3 2" xfId="30247"/>
    <cellStyle name="Normal 24 5 4" xfId="29058"/>
    <cellStyle name="Normal 24 6" xfId="5023"/>
    <cellStyle name="Normal 24 6 2" xfId="5437"/>
    <cellStyle name="Normal 24 6 2 2" xfId="29350"/>
    <cellStyle name="Normal 24 6 3" xfId="23759"/>
    <cellStyle name="Normal 24 6 3 2" xfId="30248"/>
    <cellStyle name="Normal 24 6 4" xfId="29059"/>
    <cellStyle name="Normal 24 7" xfId="5426"/>
    <cellStyle name="Normal 24 7 2" xfId="24004"/>
    <cellStyle name="Normal 24 7 2 2" xfId="30385"/>
    <cellStyle name="Normal 24 7 3" xfId="29345"/>
    <cellStyle name="Normal 24 8" xfId="23748"/>
    <cellStyle name="Normal 24 8 2" xfId="30243"/>
    <cellStyle name="Normal 24 9" xfId="5013"/>
    <cellStyle name="Normal 240" xfId="1786"/>
    <cellStyle name="Normal 240 2" xfId="22462"/>
    <cellStyle name="Normal 240 3" xfId="29646"/>
    <cellStyle name="Normal 241" xfId="2942"/>
    <cellStyle name="Normal 241 2" xfId="22463"/>
    <cellStyle name="Normal 241 3" xfId="29647"/>
    <cellStyle name="Normal 242" xfId="4065"/>
    <cellStyle name="Normal 242 2" xfId="22464"/>
    <cellStyle name="Normal 242 3" xfId="29648"/>
    <cellStyle name="Normal 243" xfId="4077"/>
    <cellStyle name="Normal 243 2" xfId="22465"/>
    <cellStyle name="Normal 243 3" xfId="29649"/>
    <cellStyle name="Normal 244" xfId="4079"/>
    <cellStyle name="Normal 244 2" xfId="22466"/>
    <cellStyle name="Normal 244 3" xfId="29650"/>
    <cellStyle name="Normal 245" xfId="4090"/>
    <cellStyle name="Normal 245 2" xfId="22467"/>
    <cellStyle name="Normal 245 3" xfId="29651"/>
    <cellStyle name="Normal 246" xfId="4096"/>
    <cellStyle name="Normal 246 2" xfId="22468"/>
    <cellStyle name="Normal 246 3" xfId="29652"/>
    <cellStyle name="Normal 247" xfId="4102"/>
    <cellStyle name="Normal 247 2" xfId="22469"/>
    <cellStyle name="Normal 247 3" xfId="29653"/>
    <cellStyle name="Normal 248" xfId="4108"/>
    <cellStyle name="Normal 248 2" xfId="22470"/>
    <cellStyle name="Normal 248 3" xfId="29654"/>
    <cellStyle name="Normal 249" xfId="22471"/>
    <cellStyle name="Normal 249 2" xfId="29655"/>
    <cellStyle name="Normal 25" xfId="360"/>
    <cellStyle name="Normal 25 10" xfId="29060"/>
    <cellStyle name="Normal 25 2" xfId="1556"/>
    <cellStyle name="Normal 25 2 10" xfId="25707"/>
    <cellStyle name="Normal 25 2 11" xfId="5025"/>
    <cellStyle name="Normal 25 2 2" xfId="5026"/>
    <cellStyle name="Normal 25 2 2 2" xfId="5150"/>
    <cellStyle name="Normal 25 2 2 2 2" xfId="5552"/>
    <cellStyle name="Normal 25 2 2 2 2 2" xfId="23013"/>
    <cellStyle name="Normal 25 2 2 2 2 2 2" xfId="23392"/>
    <cellStyle name="Normal 25 2 2 2 2 2 2 2" xfId="25290"/>
    <cellStyle name="Normal 25 2 2 2 2 2 2 2 2" xfId="28377"/>
    <cellStyle name="Normal 25 2 2 2 2 2 2 3" xfId="26838"/>
    <cellStyle name="Normal 25 2 2 2 2 2 3" xfId="24947"/>
    <cellStyle name="Normal 25 2 2 2 2 2 3 2" xfId="28034"/>
    <cellStyle name="Normal 25 2 2 2 2 2 4" xfId="26495"/>
    <cellStyle name="Normal 25 2 2 2 2 3" xfId="22793"/>
    <cellStyle name="Normal 25 2 2 2 2 3 2" xfId="24091"/>
    <cellStyle name="Normal 25 2 2 2 2 3 2 2" xfId="25636"/>
    <cellStyle name="Normal 25 2 2 2 2 3 2 2 2" xfId="28723"/>
    <cellStyle name="Normal 25 2 2 2 2 3 2 3" xfId="27184"/>
    <cellStyle name="Normal 25 2 2 2 2 3 3" xfId="24731"/>
    <cellStyle name="Normal 25 2 2 2 2 3 3 2" xfId="27818"/>
    <cellStyle name="Normal 25 2 2 2 2 3 4" xfId="26279"/>
    <cellStyle name="Normal 25 2 2 2 2 4" xfId="23391"/>
    <cellStyle name="Normal 25 2 2 2 2 4 2" xfId="25289"/>
    <cellStyle name="Normal 25 2 2 2 2 4 2 2" xfId="28376"/>
    <cellStyle name="Normal 25 2 2 2 2 4 3" xfId="26837"/>
    <cellStyle name="Normal 25 2 2 2 2 5" xfId="24363"/>
    <cellStyle name="Normal 25 2 2 2 2 5 2" xfId="27450"/>
    <cellStyle name="Normal 25 2 2 2 2 6" xfId="25907"/>
    <cellStyle name="Normal 25 2 2 2 3" xfId="22905"/>
    <cellStyle name="Normal 25 2 2 2 3 2" xfId="23393"/>
    <cellStyle name="Normal 25 2 2 2 3 2 2" xfId="25291"/>
    <cellStyle name="Normal 25 2 2 2 3 2 2 2" xfId="28378"/>
    <cellStyle name="Normal 25 2 2 2 3 2 3" xfId="26839"/>
    <cellStyle name="Normal 25 2 2 2 3 3" xfId="24839"/>
    <cellStyle name="Normal 25 2 2 2 3 3 2" xfId="27926"/>
    <cellStyle name="Normal 25 2 2 2 3 4" xfId="26387"/>
    <cellStyle name="Normal 25 2 2 2 4" xfId="22685"/>
    <cellStyle name="Normal 25 2 2 2 4 2" xfId="23871"/>
    <cellStyle name="Normal 25 2 2 2 4 2 2" xfId="25504"/>
    <cellStyle name="Normal 25 2 2 2 4 2 2 2" xfId="28591"/>
    <cellStyle name="Normal 25 2 2 2 4 2 3" xfId="27052"/>
    <cellStyle name="Normal 25 2 2 2 4 3" xfId="24623"/>
    <cellStyle name="Normal 25 2 2 2 4 3 2" xfId="27710"/>
    <cellStyle name="Normal 25 2 2 2 4 4" xfId="26171"/>
    <cellStyle name="Normal 25 2 2 2 5" xfId="22552"/>
    <cellStyle name="Normal 25 2 2 2 5 2" xfId="24498"/>
    <cellStyle name="Normal 25 2 2 2 5 2 2" xfId="27585"/>
    <cellStyle name="Normal 25 2 2 2 5 3" xfId="26046"/>
    <cellStyle name="Normal 25 2 2 2 6" xfId="23390"/>
    <cellStyle name="Normal 25 2 2 2 6 2" xfId="25288"/>
    <cellStyle name="Normal 25 2 2 2 6 2 2" xfId="28375"/>
    <cellStyle name="Normal 25 2 2 2 6 3" xfId="26836"/>
    <cellStyle name="Normal 25 2 2 2 7" xfId="24230"/>
    <cellStyle name="Normal 25 2 2 2 7 2" xfId="27318"/>
    <cellStyle name="Normal 25 2 2 2 8" xfId="25774"/>
    <cellStyle name="Normal 25 2 2 3" xfId="5440"/>
    <cellStyle name="Normal 25 2 2 3 2" xfId="22959"/>
    <cellStyle name="Normal 25 2 2 3 2 2" xfId="23395"/>
    <cellStyle name="Normal 25 2 2 3 2 2 2" xfId="25293"/>
    <cellStyle name="Normal 25 2 2 3 2 2 2 2" xfId="28380"/>
    <cellStyle name="Normal 25 2 2 3 2 2 3" xfId="26841"/>
    <cellStyle name="Normal 25 2 2 3 2 3" xfId="24893"/>
    <cellStyle name="Normal 25 2 2 3 2 3 2" xfId="27980"/>
    <cellStyle name="Normal 25 2 2 3 2 4" xfId="26441"/>
    <cellStyle name="Normal 25 2 2 3 3" xfId="22739"/>
    <cellStyle name="Normal 25 2 2 3 3 2" xfId="24014"/>
    <cellStyle name="Normal 25 2 2 3 3 2 2" xfId="25570"/>
    <cellStyle name="Normal 25 2 2 3 3 2 2 2" xfId="28657"/>
    <cellStyle name="Normal 25 2 2 3 3 2 3" xfId="27118"/>
    <cellStyle name="Normal 25 2 2 3 3 3" xfId="24677"/>
    <cellStyle name="Normal 25 2 2 3 3 3 2" xfId="27764"/>
    <cellStyle name="Normal 25 2 2 3 3 4" xfId="26225"/>
    <cellStyle name="Normal 25 2 2 3 4" xfId="23394"/>
    <cellStyle name="Normal 25 2 2 3 4 2" xfId="25292"/>
    <cellStyle name="Normal 25 2 2 3 4 2 2" xfId="28379"/>
    <cellStyle name="Normal 25 2 2 3 4 3" xfId="26840"/>
    <cellStyle name="Normal 25 2 2 3 5" xfId="24297"/>
    <cellStyle name="Normal 25 2 2 3 5 2" xfId="27384"/>
    <cellStyle name="Normal 25 2 2 3 6" xfId="25841"/>
    <cellStyle name="Normal 25 2 2 4" xfId="22851"/>
    <cellStyle name="Normal 25 2 2 4 2" xfId="23396"/>
    <cellStyle name="Normal 25 2 2 4 2 2" xfId="25294"/>
    <cellStyle name="Normal 25 2 2 4 2 2 2" xfId="28381"/>
    <cellStyle name="Normal 25 2 2 4 2 3" xfId="26842"/>
    <cellStyle name="Normal 25 2 2 4 3" xfId="24785"/>
    <cellStyle name="Normal 25 2 2 4 3 2" xfId="27872"/>
    <cellStyle name="Normal 25 2 2 4 4" xfId="26333"/>
    <cellStyle name="Normal 25 2 2 5" xfId="22631"/>
    <cellStyle name="Normal 25 2 2 5 2" xfId="23762"/>
    <cellStyle name="Normal 25 2 2 5 2 2" xfId="25438"/>
    <cellStyle name="Normal 25 2 2 5 2 2 2" xfId="28525"/>
    <cellStyle name="Normal 25 2 2 5 2 3" xfId="26986"/>
    <cellStyle name="Normal 25 2 2 5 3" xfId="24569"/>
    <cellStyle name="Normal 25 2 2 5 3 2" xfId="27656"/>
    <cellStyle name="Normal 25 2 2 5 4" xfId="26117"/>
    <cellStyle name="Normal 25 2 2 6" xfId="22498"/>
    <cellStyle name="Normal 25 2 2 6 2" xfId="24444"/>
    <cellStyle name="Normal 25 2 2 6 2 2" xfId="27531"/>
    <cellStyle name="Normal 25 2 2 6 3" xfId="25992"/>
    <cellStyle name="Normal 25 2 2 7" xfId="23088"/>
    <cellStyle name="Normal 25 2 2 7 2" xfId="25014"/>
    <cellStyle name="Normal 25 2 2 7 2 2" xfId="28101"/>
    <cellStyle name="Normal 25 2 2 7 3" xfId="26562"/>
    <cellStyle name="Normal 25 2 2 8" xfId="24164"/>
    <cellStyle name="Normal 25 2 2 8 2" xfId="27252"/>
    <cellStyle name="Normal 25 2 2 9" xfId="25708"/>
    <cellStyle name="Normal 25 2 3" xfId="5027"/>
    <cellStyle name="Normal 25 2 3 2" xfId="5151"/>
    <cellStyle name="Normal 25 2 3 2 2" xfId="5553"/>
    <cellStyle name="Normal 25 2 3 2 2 2" xfId="22986"/>
    <cellStyle name="Normal 25 2 3 2 2 2 2" xfId="24092"/>
    <cellStyle name="Normal 25 2 3 2 2 2 2 2" xfId="25637"/>
    <cellStyle name="Normal 25 2 3 2 2 2 2 2 2" xfId="28724"/>
    <cellStyle name="Normal 25 2 3 2 2 2 2 3" xfId="27185"/>
    <cellStyle name="Normal 25 2 3 2 2 2 3" xfId="24920"/>
    <cellStyle name="Normal 25 2 3 2 2 2 3 2" xfId="28007"/>
    <cellStyle name="Normal 25 2 3 2 2 2 4" xfId="26468"/>
    <cellStyle name="Normal 25 2 3 2 2 3" xfId="23398"/>
    <cellStyle name="Normal 25 2 3 2 2 3 2" xfId="25296"/>
    <cellStyle name="Normal 25 2 3 2 2 3 2 2" xfId="28383"/>
    <cellStyle name="Normal 25 2 3 2 2 3 3" xfId="26844"/>
    <cellStyle name="Normal 25 2 3 2 2 4" xfId="24364"/>
    <cellStyle name="Normal 25 2 3 2 2 4 2" xfId="27451"/>
    <cellStyle name="Normal 25 2 3 2 2 5" xfId="25908"/>
    <cellStyle name="Normal 25 2 3 2 3" xfId="22766"/>
    <cellStyle name="Normal 25 2 3 2 3 2" xfId="23872"/>
    <cellStyle name="Normal 25 2 3 2 3 2 2" xfId="25505"/>
    <cellStyle name="Normal 25 2 3 2 3 2 2 2" xfId="28592"/>
    <cellStyle name="Normal 25 2 3 2 3 2 3" xfId="27053"/>
    <cellStyle name="Normal 25 2 3 2 3 3" xfId="24704"/>
    <cellStyle name="Normal 25 2 3 2 3 3 2" xfId="27791"/>
    <cellStyle name="Normal 25 2 3 2 3 4" xfId="26252"/>
    <cellStyle name="Normal 25 2 3 2 4" xfId="23397"/>
    <cellStyle name="Normal 25 2 3 2 4 2" xfId="25295"/>
    <cellStyle name="Normal 25 2 3 2 4 2 2" xfId="28382"/>
    <cellStyle name="Normal 25 2 3 2 4 3" xfId="26843"/>
    <cellStyle name="Normal 25 2 3 2 5" xfId="24231"/>
    <cellStyle name="Normal 25 2 3 2 5 2" xfId="27319"/>
    <cellStyle name="Normal 25 2 3 2 6" xfId="25775"/>
    <cellStyle name="Normal 25 2 3 3" xfId="5441"/>
    <cellStyle name="Normal 25 2 3 3 2" xfId="22878"/>
    <cellStyle name="Normal 25 2 3 3 2 2" xfId="24015"/>
    <cellStyle name="Normal 25 2 3 3 2 2 2" xfId="25571"/>
    <cellStyle name="Normal 25 2 3 3 2 2 2 2" xfId="28658"/>
    <cellStyle name="Normal 25 2 3 3 2 2 3" xfId="27119"/>
    <cellStyle name="Normal 25 2 3 3 2 3" xfId="24812"/>
    <cellStyle name="Normal 25 2 3 3 2 3 2" xfId="27899"/>
    <cellStyle name="Normal 25 2 3 3 2 4" xfId="26360"/>
    <cellStyle name="Normal 25 2 3 3 3" xfId="23399"/>
    <cellStyle name="Normal 25 2 3 3 3 2" xfId="25297"/>
    <cellStyle name="Normal 25 2 3 3 3 2 2" xfId="28384"/>
    <cellStyle name="Normal 25 2 3 3 3 3" xfId="26845"/>
    <cellStyle name="Normal 25 2 3 3 4" xfId="24298"/>
    <cellStyle name="Normal 25 2 3 3 4 2" xfId="27385"/>
    <cellStyle name="Normal 25 2 3 3 5" xfId="25842"/>
    <cellStyle name="Normal 25 2 3 4" xfId="22658"/>
    <cellStyle name="Normal 25 2 3 4 2" xfId="23763"/>
    <cellStyle name="Normal 25 2 3 4 2 2" xfId="25439"/>
    <cellStyle name="Normal 25 2 3 4 2 2 2" xfId="28526"/>
    <cellStyle name="Normal 25 2 3 4 2 3" xfId="26987"/>
    <cellStyle name="Normal 25 2 3 4 3" xfId="24596"/>
    <cellStyle name="Normal 25 2 3 4 3 2" xfId="27683"/>
    <cellStyle name="Normal 25 2 3 4 4" xfId="26144"/>
    <cellStyle name="Normal 25 2 3 5" xfId="22525"/>
    <cellStyle name="Normal 25 2 3 5 2" xfId="24471"/>
    <cellStyle name="Normal 25 2 3 5 2 2" xfId="27558"/>
    <cellStyle name="Normal 25 2 3 5 3" xfId="26019"/>
    <cellStyle name="Normal 25 2 3 6" xfId="23066"/>
    <cellStyle name="Normal 25 2 3 6 2" xfId="24992"/>
    <cellStyle name="Normal 25 2 3 6 2 2" xfId="28079"/>
    <cellStyle name="Normal 25 2 3 6 3" xfId="26540"/>
    <cellStyle name="Normal 25 2 3 7" xfId="24165"/>
    <cellStyle name="Normal 25 2 3 7 2" xfId="27253"/>
    <cellStyle name="Normal 25 2 3 8" xfId="25709"/>
    <cellStyle name="Normal 25 2 4" xfId="5149"/>
    <cellStyle name="Normal 25 2 4 2" xfId="5551"/>
    <cellStyle name="Normal 25 2 4 2 2" xfId="22932"/>
    <cellStyle name="Normal 25 2 4 2 2 2" xfId="24090"/>
    <cellStyle name="Normal 25 2 4 2 2 2 2" xfId="25635"/>
    <cellStyle name="Normal 25 2 4 2 2 2 2 2" xfId="28722"/>
    <cellStyle name="Normal 25 2 4 2 2 2 3" xfId="27183"/>
    <cellStyle name="Normal 25 2 4 2 2 3" xfId="24866"/>
    <cellStyle name="Normal 25 2 4 2 2 3 2" xfId="27953"/>
    <cellStyle name="Normal 25 2 4 2 2 4" xfId="26414"/>
    <cellStyle name="Normal 25 2 4 2 3" xfId="23400"/>
    <cellStyle name="Normal 25 2 4 2 3 2" xfId="25298"/>
    <cellStyle name="Normal 25 2 4 2 3 2 2" xfId="28385"/>
    <cellStyle name="Normal 25 2 4 2 3 3" xfId="26846"/>
    <cellStyle name="Normal 25 2 4 2 4" xfId="24362"/>
    <cellStyle name="Normal 25 2 4 2 4 2" xfId="27449"/>
    <cellStyle name="Normal 25 2 4 2 5" xfId="25906"/>
    <cellStyle name="Normal 25 2 4 3" xfId="22712"/>
    <cellStyle name="Normal 25 2 4 3 2" xfId="23870"/>
    <cellStyle name="Normal 25 2 4 3 2 2" xfId="25503"/>
    <cellStyle name="Normal 25 2 4 3 2 2 2" xfId="28590"/>
    <cellStyle name="Normal 25 2 4 3 2 3" xfId="27051"/>
    <cellStyle name="Normal 25 2 4 3 3" xfId="24650"/>
    <cellStyle name="Normal 25 2 4 3 3 2" xfId="27737"/>
    <cellStyle name="Normal 25 2 4 3 4" xfId="26198"/>
    <cellStyle name="Normal 25 2 4 4" xfId="23118"/>
    <cellStyle name="Normal 25 2 4 4 2" xfId="25032"/>
    <cellStyle name="Normal 25 2 4 4 2 2" xfId="28119"/>
    <cellStyle name="Normal 25 2 4 4 3" xfId="26580"/>
    <cellStyle name="Normal 25 2 4 5" xfId="24229"/>
    <cellStyle name="Normal 25 2 4 5 2" xfId="27317"/>
    <cellStyle name="Normal 25 2 4 6" xfId="25773"/>
    <cellStyle name="Normal 25 2 5" xfId="5439"/>
    <cellStyle name="Normal 25 2 5 2" xfId="22824"/>
    <cellStyle name="Normal 25 2 5 2 2" xfId="24013"/>
    <cellStyle name="Normal 25 2 5 2 2 2" xfId="25569"/>
    <cellStyle name="Normal 25 2 5 2 2 2 2" xfId="28656"/>
    <cellStyle name="Normal 25 2 5 2 2 3" xfId="27117"/>
    <cellStyle name="Normal 25 2 5 2 3" xfId="24758"/>
    <cellStyle name="Normal 25 2 5 2 3 2" xfId="27845"/>
    <cellStyle name="Normal 25 2 5 2 4" xfId="26306"/>
    <cellStyle name="Normal 25 2 5 3" xfId="23401"/>
    <cellStyle name="Normal 25 2 5 3 2" xfId="25299"/>
    <cellStyle name="Normal 25 2 5 3 2 2" xfId="28386"/>
    <cellStyle name="Normal 25 2 5 3 3" xfId="26847"/>
    <cellStyle name="Normal 25 2 5 4" xfId="24296"/>
    <cellStyle name="Normal 25 2 5 4 2" xfId="27383"/>
    <cellStyle name="Normal 25 2 5 5" xfId="25840"/>
    <cellStyle name="Normal 25 2 6" xfId="22604"/>
    <cellStyle name="Normal 25 2 6 2" xfId="23761"/>
    <cellStyle name="Normal 25 2 6 2 2" xfId="25437"/>
    <cellStyle name="Normal 25 2 6 2 2 2" xfId="28524"/>
    <cellStyle name="Normal 25 2 6 2 3" xfId="26985"/>
    <cellStyle name="Normal 25 2 6 3" xfId="24542"/>
    <cellStyle name="Normal 25 2 6 3 2" xfId="27629"/>
    <cellStyle name="Normal 25 2 6 4" xfId="26090"/>
    <cellStyle name="Normal 25 2 7" xfId="6611"/>
    <cellStyle name="Normal 25 2 7 2" xfId="24417"/>
    <cellStyle name="Normal 25 2 7 2 2" xfId="27504"/>
    <cellStyle name="Normal 25 2 7 3" xfId="25962"/>
    <cellStyle name="Normal 25 2 8" xfId="23041"/>
    <cellStyle name="Normal 25 2 8 2" xfId="24970"/>
    <cellStyle name="Normal 25 2 8 2 2" xfId="28057"/>
    <cellStyle name="Normal 25 2 8 3" xfId="26518"/>
    <cellStyle name="Normal 25 2 9" xfId="24163"/>
    <cellStyle name="Normal 25 2 9 2" xfId="27251"/>
    <cellStyle name="Normal 25 3" xfId="3616"/>
    <cellStyle name="Normal 25 3 2" xfId="5029"/>
    <cellStyle name="Normal 25 3 2 2" xfId="5443"/>
    <cellStyle name="Normal 25 3 2 2 2" xfId="29353"/>
    <cellStyle name="Normal 25 3 2 3" xfId="23765"/>
    <cellStyle name="Normal 25 3 2 3 2" xfId="30251"/>
    <cellStyle name="Normal 25 3 2 4" xfId="29062"/>
    <cellStyle name="Normal 25 3 3" xfId="5030"/>
    <cellStyle name="Normal 25 3 3 2" xfId="5444"/>
    <cellStyle name="Normal 25 3 3 2 2" xfId="29354"/>
    <cellStyle name="Normal 25 3 3 3" xfId="23766"/>
    <cellStyle name="Normal 25 3 3 3 2" xfId="30252"/>
    <cellStyle name="Normal 25 3 3 4" xfId="29063"/>
    <cellStyle name="Normal 25 3 4" xfId="5442"/>
    <cellStyle name="Normal 25 3 4 2" xfId="24016"/>
    <cellStyle name="Normal 25 3 4 2 2" xfId="30388"/>
    <cellStyle name="Normal 25 3 4 3" xfId="29352"/>
    <cellStyle name="Normal 25 3 5" xfId="23764"/>
    <cellStyle name="Normal 25 3 5 2" xfId="30250"/>
    <cellStyle name="Normal 25 3 6" xfId="5028"/>
    <cellStyle name="Normal 25 3 7" xfId="29061"/>
    <cellStyle name="Normal 25 4" xfId="5031"/>
    <cellStyle name="Normal 25 4 2" xfId="5032"/>
    <cellStyle name="Normal 25 4 2 2" xfId="5153"/>
    <cellStyle name="Normal 25 4 2 2 2" xfId="5555"/>
    <cellStyle name="Normal 25 4 2 2 2 2" xfId="24094"/>
    <cellStyle name="Normal 25 4 2 2 2 2 2" xfId="25639"/>
    <cellStyle name="Normal 25 4 2 2 2 2 2 2" xfId="28726"/>
    <cellStyle name="Normal 25 4 2 2 2 2 3" xfId="27187"/>
    <cellStyle name="Normal 25 4 2 2 2 3" xfId="24366"/>
    <cellStyle name="Normal 25 4 2 2 2 3 2" xfId="27453"/>
    <cellStyle name="Normal 25 4 2 2 2 4" xfId="25910"/>
    <cellStyle name="Normal 25 4 2 2 3" xfId="23874"/>
    <cellStyle name="Normal 25 4 2 2 3 2" xfId="25507"/>
    <cellStyle name="Normal 25 4 2 2 3 2 2" xfId="28594"/>
    <cellStyle name="Normal 25 4 2 2 3 3" xfId="27055"/>
    <cellStyle name="Normal 25 4 2 2 4" xfId="24233"/>
    <cellStyle name="Normal 25 4 2 2 4 2" xfId="27321"/>
    <cellStyle name="Normal 25 4 2 2 5" xfId="25777"/>
    <cellStyle name="Normal 25 4 2 3" xfId="5446"/>
    <cellStyle name="Normal 25 4 2 3 2" xfId="24018"/>
    <cellStyle name="Normal 25 4 2 3 2 2" xfId="25573"/>
    <cellStyle name="Normal 25 4 2 3 2 2 2" xfId="28660"/>
    <cellStyle name="Normal 25 4 2 3 2 3" xfId="27121"/>
    <cellStyle name="Normal 25 4 2 3 3" xfId="24300"/>
    <cellStyle name="Normal 25 4 2 3 3 2" xfId="27387"/>
    <cellStyle name="Normal 25 4 2 3 4" xfId="25844"/>
    <cellStyle name="Normal 25 4 2 4" xfId="23768"/>
    <cellStyle name="Normal 25 4 2 4 2" xfId="25441"/>
    <cellStyle name="Normal 25 4 2 4 2 2" xfId="28528"/>
    <cellStyle name="Normal 25 4 2 4 3" xfId="26989"/>
    <cellStyle name="Normal 25 4 2 5" xfId="23097"/>
    <cellStyle name="Normal 25 4 2 5 2" xfId="25023"/>
    <cellStyle name="Normal 25 4 2 5 2 2" xfId="28110"/>
    <cellStyle name="Normal 25 4 2 5 3" xfId="26571"/>
    <cellStyle name="Normal 25 4 2 6" xfId="24167"/>
    <cellStyle name="Normal 25 4 2 6 2" xfId="27255"/>
    <cellStyle name="Normal 25 4 2 7" xfId="25711"/>
    <cellStyle name="Normal 25 4 3" xfId="5033"/>
    <cellStyle name="Normal 25 4 3 2" xfId="5154"/>
    <cellStyle name="Normal 25 4 3 2 2" xfId="5556"/>
    <cellStyle name="Normal 25 4 3 2 2 2" xfId="24095"/>
    <cellStyle name="Normal 25 4 3 2 2 2 2" xfId="25640"/>
    <cellStyle name="Normal 25 4 3 2 2 2 2 2" xfId="28727"/>
    <cellStyle name="Normal 25 4 3 2 2 2 3" xfId="27188"/>
    <cellStyle name="Normal 25 4 3 2 2 3" xfId="24367"/>
    <cellStyle name="Normal 25 4 3 2 2 3 2" xfId="27454"/>
    <cellStyle name="Normal 25 4 3 2 2 4" xfId="25911"/>
    <cellStyle name="Normal 25 4 3 2 3" xfId="23875"/>
    <cellStyle name="Normal 25 4 3 2 3 2" xfId="25508"/>
    <cellStyle name="Normal 25 4 3 2 3 2 2" xfId="28595"/>
    <cellStyle name="Normal 25 4 3 2 3 3" xfId="27056"/>
    <cellStyle name="Normal 25 4 3 2 4" xfId="24234"/>
    <cellStyle name="Normal 25 4 3 2 4 2" xfId="27322"/>
    <cellStyle name="Normal 25 4 3 2 5" xfId="25778"/>
    <cellStyle name="Normal 25 4 3 3" xfId="5447"/>
    <cellStyle name="Normal 25 4 3 3 2" xfId="24019"/>
    <cellStyle name="Normal 25 4 3 3 2 2" xfId="25574"/>
    <cellStyle name="Normal 25 4 3 3 2 2 2" xfId="28661"/>
    <cellStyle name="Normal 25 4 3 3 2 3" xfId="27122"/>
    <cellStyle name="Normal 25 4 3 3 3" xfId="24301"/>
    <cellStyle name="Normal 25 4 3 3 3 2" xfId="27388"/>
    <cellStyle name="Normal 25 4 3 3 4" xfId="25845"/>
    <cellStyle name="Normal 25 4 3 4" xfId="23769"/>
    <cellStyle name="Normal 25 4 3 4 2" xfId="25442"/>
    <cellStyle name="Normal 25 4 3 4 2 2" xfId="28529"/>
    <cellStyle name="Normal 25 4 3 4 3" xfId="26990"/>
    <cellStyle name="Normal 25 4 3 5" xfId="23075"/>
    <cellStyle name="Normal 25 4 3 5 2" xfId="25001"/>
    <cellStyle name="Normal 25 4 3 5 2 2" xfId="28088"/>
    <cellStyle name="Normal 25 4 3 5 3" xfId="26549"/>
    <cellStyle name="Normal 25 4 3 6" xfId="24168"/>
    <cellStyle name="Normal 25 4 3 6 2" xfId="27256"/>
    <cellStyle name="Normal 25 4 3 7" xfId="25712"/>
    <cellStyle name="Normal 25 4 4" xfId="5152"/>
    <cellStyle name="Normal 25 4 4 2" xfId="5554"/>
    <cellStyle name="Normal 25 4 4 2 2" xfId="24093"/>
    <cellStyle name="Normal 25 4 4 2 2 2" xfId="25638"/>
    <cellStyle name="Normal 25 4 4 2 2 2 2" xfId="28725"/>
    <cellStyle name="Normal 25 4 4 2 2 3" xfId="27186"/>
    <cellStyle name="Normal 25 4 4 2 3" xfId="24365"/>
    <cellStyle name="Normal 25 4 4 2 3 2" xfId="27452"/>
    <cellStyle name="Normal 25 4 4 2 4" xfId="25909"/>
    <cellStyle name="Normal 25 4 4 3" xfId="23873"/>
    <cellStyle name="Normal 25 4 4 3 2" xfId="25506"/>
    <cellStyle name="Normal 25 4 4 3 2 2" xfId="28593"/>
    <cellStyle name="Normal 25 4 4 3 3" xfId="27054"/>
    <cellStyle name="Normal 25 4 4 4" xfId="24232"/>
    <cellStyle name="Normal 25 4 4 4 2" xfId="27320"/>
    <cellStyle name="Normal 25 4 4 5" xfId="25776"/>
    <cellStyle name="Normal 25 4 5" xfId="5445"/>
    <cellStyle name="Normal 25 4 5 2" xfId="24017"/>
    <cellStyle name="Normal 25 4 5 2 2" xfId="25572"/>
    <cellStyle name="Normal 25 4 5 2 2 2" xfId="28659"/>
    <cellStyle name="Normal 25 4 5 2 3" xfId="27120"/>
    <cellStyle name="Normal 25 4 5 3" xfId="24299"/>
    <cellStyle name="Normal 25 4 5 3 2" xfId="27386"/>
    <cellStyle name="Normal 25 4 5 4" xfId="25843"/>
    <cellStyle name="Normal 25 4 6" xfId="23767"/>
    <cellStyle name="Normal 25 4 6 2" xfId="25440"/>
    <cellStyle name="Normal 25 4 6 2 2" xfId="28527"/>
    <cellStyle name="Normal 25 4 6 3" xfId="26988"/>
    <cellStyle name="Normal 25 4 7" xfId="23052"/>
    <cellStyle name="Normal 25 4 7 2" xfId="24979"/>
    <cellStyle name="Normal 25 4 7 2 2" xfId="28066"/>
    <cellStyle name="Normal 25 4 7 3" xfId="26527"/>
    <cellStyle name="Normal 25 4 8" xfId="24166"/>
    <cellStyle name="Normal 25 4 8 2" xfId="27254"/>
    <cellStyle name="Normal 25 4 9" xfId="25710"/>
    <cellStyle name="Normal 25 5" xfId="5034"/>
    <cellStyle name="Normal 25 5 2" xfId="5448"/>
    <cellStyle name="Normal 25 5 2 2" xfId="29355"/>
    <cellStyle name="Normal 25 5 3" xfId="23770"/>
    <cellStyle name="Normal 25 5 3 2" xfId="30253"/>
    <cellStyle name="Normal 25 5 4" xfId="29064"/>
    <cellStyle name="Normal 25 6" xfId="5035"/>
    <cellStyle name="Normal 25 6 2" xfId="5449"/>
    <cellStyle name="Normal 25 6 2 2" xfId="29356"/>
    <cellStyle name="Normal 25 6 3" xfId="23771"/>
    <cellStyle name="Normal 25 6 3 2" xfId="30254"/>
    <cellStyle name="Normal 25 6 4" xfId="29065"/>
    <cellStyle name="Normal 25 7" xfId="5438"/>
    <cellStyle name="Normal 25 7 2" xfId="24012"/>
    <cellStyle name="Normal 25 7 2 2" xfId="30387"/>
    <cellStyle name="Normal 25 7 3" xfId="29351"/>
    <cellStyle name="Normal 25 8" xfId="23760"/>
    <cellStyle name="Normal 25 8 2" xfId="30249"/>
    <cellStyle name="Normal 25 9" xfId="5024"/>
    <cellStyle name="Normal 250" xfId="22472"/>
    <cellStyle name="Normal 250 2" xfId="29656"/>
    <cellStyle name="Normal 251" xfId="22473"/>
    <cellStyle name="Normal 251 2" xfId="29657"/>
    <cellStyle name="Normal 252" xfId="22474"/>
    <cellStyle name="Normal 252 2" xfId="29658"/>
    <cellStyle name="Normal 253" xfId="22475"/>
    <cellStyle name="Normal 253 2" xfId="29659"/>
    <cellStyle name="Normal 254" xfId="22476"/>
    <cellStyle name="Normal 254 2" xfId="29660"/>
    <cellStyle name="Normal 255" xfId="22477"/>
    <cellStyle name="Normal 255 2" xfId="29661"/>
    <cellStyle name="Normal 256" xfId="22478"/>
    <cellStyle name="Normal 256 2" xfId="29662"/>
    <cellStyle name="Normal 257" xfId="22479"/>
    <cellStyle name="Normal 257 2" xfId="29663"/>
    <cellStyle name="Normal 258" xfId="22480"/>
    <cellStyle name="Normal 258 2" xfId="29664"/>
    <cellStyle name="Normal 259" xfId="22481"/>
    <cellStyle name="Normal 259 2" xfId="29665"/>
    <cellStyle name="Normal 26" xfId="361"/>
    <cellStyle name="Normal 26 10" xfId="29066"/>
    <cellStyle name="Normal 26 2" xfId="1557"/>
    <cellStyle name="Normal 26 2 10" xfId="25713"/>
    <cellStyle name="Normal 26 2 11" xfId="5037"/>
    <cellStyle name="Normal 26 2 2" xfId="5038"/>
    <cellStyle name="Normal 26 2 2 2" xfId="5156"/>
    <cellStyle name="Normal 26 2 2 2 2" xfId="5558"/>
    <cellStyle name="Normal 26 2 2 2 2 2" xfId="23019"/>
    <cellStyle name="Normal 26 2 2 2 2 2 2" xfId="23404"/>
    <cellStyle name="Normal 26 2 2 2 2 2 2 2" xfId="25302"/>
    <cellStyle name="Normal 26 2 2 2 2 2 2 2 2" xfId="28389"/>
    <cellStyle name="Normal 26 2 2 2 2 2 2 3" xfId="26850"/>
    <cellStyle name="Normal 26 2 2 2 2 2 3" xfId="24953"/>
    <cellStyle name="Normal 26 2 2 2 2 2 3 2" xfId="28040"/>
    <cellStyle name="Normal 26 2 2 2 2 2 4" xfId="26501"/>
    <cellStyle name="Normal 26 2 2 2 2 3" xfId="22799"/>
    <cellStyle name="Normal 26 2 2 2 2 3 2" xfId="24097"/>
    <cellStyle name="Normal 26 2 2 2 2 3 2 2" xfId="25642"/>
    <cellStyle name="Normal 26 2 2 2 2 3 2 2 2" xfId="28729"/>
    <cellStyle name="Normal 26 2 2 2 2 3 2 3" xfId="27190"/>
    <cellStyle name="Normal 26 2 2 2 2 3 3" xfId="24737"/>
    <cellStyle name="Normal 26 2 2 2 2 3 3 2" xfId="27824"/>
    <cellStyle name="Normal 26 2 2 2 2 3 4" xfId="26285"/>
    <cellStyle name="Normal 26 2 2 2 2 4" xfId="23403"/>
    <cellStyle name="Normal 26 2 2 2 2 4 2" xfId="25301"/>
    <cellStyle name="Normal 26 2 2 2 2 4 2 2" xfId="28388"/>
    <cellStyle name="Normal 26 2 2 2 2 4 3" xfId="26849"/>
    <cellStyle name="Normal 26 2 2 2 2 5" xfId="24369"/>
    <cellStyle name="Normal 26 2 2 2 2 5 2" xfId="27456"/>
    <cellStyle name="Normal 26 2 2 2 2 6" xfId="25913"/>
    <cellStyle name="Normal 26 2 2 2 3" xfId="22911"/>
    <cellStyle name="Normal 26 2 2 2 3 2" xfId="23405"/>
    <cellStyle name="Normal 26 2 2 2 3 2 2" xfId="25303"/>
    <cellStyle name="Normal 26 2 2 2 3 2 2 2" xfId="28390"/>
    <cellStyle name="Normal 26 2 2 2 3 2 3" xfId="26851"/>
    <cellStyle name="Normal 26 2 2 2 3 3" xfId="24845"/>
    <cellStyle name="Normal 26 2 2 2 3 3 2" xfId="27932"/>
    <cellStyle name="Normal 26 2 2 2 3 4" xfId="26393"/>
    <cellStyle name="Normal 26 2 2 2 4" xfId="22691"/>
    <cellStyle name="Normal 26 2 2 2 4 2" xfId="23877"/>
    <cellStyle name="Normal 26 2 2 2 4 2 2" xfId="25510"/>
    <cellStyle name="Normal 26 2 2 2 4 2 2 2" xfId="28597"/>
    <cellStyle name="Normal 26 2 2 2 4 2 3" xfId="27058"/>
    <cellStyle name="Normal 26 2 2 2 4 3" xfId="24629"/>
    <cellStyle name="Normal 26 2 2 2 4 3 2" xfId="27716"/>
    <cellStyle name="Normal 26 2 2 2 4 4" xfId="26177"/>
    <cellStyle name="Normal 26 2 2 2 5" xfId="22558"/>
    <cellStyle name="Normal 26 2 2 2 5 2" xfId="24504"/>
    <cellStyle name="Normal 26 2 2 2 5 2 2" xfId="27591"/>
    <cellStyle name="Normal 26 2 2 2 5 3" xfId="26052"/>
    <cellStyle name="Normal 26 2 2 2 6" xfId="23402"/>
    <cellStyle name="Normal 26 2 2 2 6 2" xfId="25300"/>
    <cellStyle name="Normal 26 2 2 2 6 2 2" xfId="28387"/>
    <cellStyle name="Normal 26 2 2 2 6 3" xfId="26848"/>
    <cellStyle name="Normal 26 2 2 2 7" xfId="24236"/>
    <cellStyle name="Normal 26 2 2 2 7 2" xfId="27324"/>
    <cellStyle name="Normal 26 2 2 2 8" xfId="25780"/>
    <cellStyle name="Normal 26 2 2 3" xfId="5452"/>
    <cellStyle name="Normal 26 2 2 3 2" xfId="22965"/>
    <cellStyle name="Normal 26 2 2 3 2 2" xfId="23407"/>
    <cellStyle name="Normal 26 2 2 3 2 2 2" xfId="25305"/>
    <cellStyle name="Normal 26 2 2 3 2 2 2 2" xfId="28392"/>
    <cellStyle name="Normal 26 2 2 3 2 2 3" xfId="26853"/>
    <cellStyle name="Normal 26 2 2 3 2 3" xfId="24899"/>
    <cellStyle name="Normal 26 2 2 3 2 3 2" xfId="27986"/>
    <cellStyle name="Normal 26 2 2 3 2 4" xfId="26447"/>
    <cellStyle name="Normal 26 2 2 3 3" xfId="22745"/>
    <cellStyle name="Normal 26 2 2 3 3 2" xfId="24022"/>
    <cellStyle name="Normal 26 2 2 3 3 2 2" xfId="25576"/>
    <cellStyle name="Normal 26 2 2 3 3 2 2 2" xfId="28663"/>
    <cellStyle name="Normal 26 2 2 3 3 2 3" xfId="27124"/>
    <cellStyle name="Normal 26 2 2 3 3 3" xfId="24683"/>
    <cellStyle name="Normal 26 2 2 3 3 3 2" xfId="27770"/>
    <cellStyle name="Normal 26 2 2 3 3 4" xfId="26231"/>
    <cellStyle name="Normal 26 2 2 3 4" xfId="23406"/>
    <cellStyle name="Normal 26 2 2 3 4 2" xfId="25304"/>
    <cellStyle name="Normal 26 2 2 3 4 2 2" xfId="28391"/>
    <cellStyle name="Normal 26 2 2 3 4 3" xfId="26852"/>
    <cellStyle name="Normal 26 2 2 3 5" xfId="24303"/>
    <cellStyle name="Normal 26 2 2 3 5 2" xfId="27390"/>
    <cellStyle name="Normal 26 2 2 3 6" xfId="25847"/>
    <cellStyle name="Normal 26 2 2 4" xfId="22857"/>
    <cellStyle name="Normal 26 2 2 4 2" xfId="23408"/>
    <cellStyle name="Normal 26 2 2 4 2 2" xfId="25306"/>
    <cellStyle name="Normal 26 2 2 4 2 2 2" xfId="28393"/>
    <cellStyle name="Normal 26 2 2 4 2 3" xfId="26854"/>
    <cellStyle name="Normal 26 2 2 4 3" xfId="24791"/>
    <cellStyle name="Normal 26 2 2 4 3 2" xfId="27878"/>
    <cellStyle name="Normal 26 2 2 4 4" xfId="26339"/>
    <cellStyle name="Normal 26 2 2 5" xfId="22637"/>
    <cellStyle name="Normal 26 2 2 5 2" xfId="23774"/>
    <cellStyle name="Normal 26 2 2 5 2 2" xfId="25444"/>
    <cellStyle name="Normal 26 2 2 5 2 2 2" xfId="28531"/>
    <cellStyle name="Normal 26 2 2 5 2 3" xfId="26992"/>
    <cellStyle name="Normal 26 2 2 5 3" xfId="24575"/>
    <cellStyle name="Normal 26 2 2 5 3 2" xfId="27662"/>
    <cellStyle name="Normal 26 2 2 5 4" xfId="26123"/>
    <cellStyle name="Normal 26 2 2 6" xfId="22504"/>
    <cellStyle name="Normal 26 2 2 6 2" xfId="24450"/>
    <cellStyle name="Normal 26 2 2 6 2 2" xfId="27537"/>
    <cellStyle name="Normal 26 2 2 6 3" xfId="25998"/>
    <cellStyle name="Normal 26 2 2 7" xfId="23089"/>
    <cellStyle name="Normal 26 2 2 7 2" xfId="25015"/>
    <cellStyle name="Normal 26 2 2 7 2 2" xfId="28102"/>
    <cellStyle name="Normal 26 2 2 7 3" xfId="26563"/>
    <cellStyle name="Normal 26 2 2 8" xfId="24170"/>
    <cellStyle name="Normal 26 2 2 8 2" xfId="27258"/>
    <cellStyle name="Normal 26 2 2 9" xfId="25714"/>
    <cellStyle name="Normal 26 2 3" xfId="5039"/>
    <cellStyle name="Normal 26 2 3 2" xfId="5157"/>
    <cellStyle name="Normal 26 2 3 2 2" xfId="5559"/>
    <cellStyle name="Normal 26 2 3 2 2 2" xfId="22992"/>
    <cellStyle name="Normal 26 2 3 2 2 2 2" xfId="24098"/>
    <cellStyle name="Normal 26 2 3 2 2 2 2 2" xfId="25643"/>
    <cellStyle name="Normal 26 2 3 2 2 2 2 2 2" xfId="28730"/>
    <cellStyle name="Normal 26 2 3 2 2 2 2 3" xfId="27191"/>
    <cellStyle name="Normal 26 2 3 2 2 2 3" xfId="24926"/>
    <cellStyle name="Normal 26 2 3 2 2 2 3 2" xfId="28013"/>
    <cellStyle name="Normal 26 2 3 2 2 2 4" xfId="26474"/>
    <cellStyle name="Normal 26 2 3 2 2 3" xfId="23410"/>
    <cellStyle name="Normal 26 2 3 2 2 3 2" xfId="25308"/>
    <cellStyle name="Normal 26 2 3 2 2 3 2 2" xfId="28395"/>
    <cellStyle name="Normal 26 2 3 2 2 3 3" xfId="26856"/>
    <cellStyle name="Normal 26 2 3 2 2 4" xfId="24370"/>
    <cellStyle name="Normal 26 2 3 2 2 4 2" xfId="27457"/>
    <cellStyle name="Normal 26 2 3 2 2 5" xfId="25914"/>
    <cellStyle name="Normal 26 2 3 2 3" xfId="22772"/>
    <cellStyle name="Normal 26 2 3 2 3 2" xfId="23878"/>
    <cellStyle name="Normal 26 2 3 2 3 2 2" xfId="25511"/>
    <cellStyle name="Normal 26 2 3 2 3 2 2 2" xfId="28598"/>
    <cellStyle name="Normal 26 2 3 2 3 2 3" xfId="27059"/>
    <cellStyle name="Normal 26 2 3 2 3 3" xfId="24710"/>
    <cellStyle name="Normal 26 2 3 2 3 3 2" xfId="27797"/>
    <cellStyle name="Normal 26 2 3 2 3 4" xfId="26258"/>
    <cellStyle name="Normal 26 2 3 2 4" xfId="23409"/>
    <cellStyle name="Normal 26 2 3 2 4 2" xfId="25307"/>
    <cellStyle name="Normal 26 2 3 2 4 2 2" xfId="28394"/>
    <cellStyle name="Normal 26 2 3 2 4 3" xfId="26855"/>
    <cellStyle name="Normal 26 2 3 2 5" xfId="24237"/>
    <cellStyle name="Normal 26 2 3 2 5 2" xfId="27325"/>
    <cellStyle name="Normal 26 2 3 2 6" xfId="25781"/>
    <cellStyle name="Normal 26 2 3 3" xfId="5453"/>
    <cellStyle name="Normal 26 2 3 3 2" xfId="22884"/>
    <cellStyle name="Normal 26 2 3 3 2 2" xfId="24023"/>
    <cellStyle name="Normal 26 2 3 3 2 2 2" xfId="25577"/>
    <cellStyle name="Normal 26 2 3 3 2 2 2 2" xfId="28664"/>
    <cellStyle name="Normal 26 2 3 3 2 2 3" xfId="27125"/>
    <cellStyle name="Normal 26 2 3 3 2 3" xfId="24818"/>
    <cellStyle name="Normal 26 2 3 3 2 3 2" xfId="27905"/>
    <cellStyle name="Normal 26 2 3 3 2 4" xfId="26366"/>
    <cellStyle name="Normal 26 2 3 3 3" xfId="23411"/>
    <cellStyle name="Normal 26 2 3 3 3 2" xfId="25309"/>
    <cellStyle name="Normal 26 2 3 3 3 2 2" xfId="28396"/>
    <cellStyle name="Normal 26 2 3 3 3 3" xfId="26857"/>
    <cellStyle name="Normal 26 2 3 3 4" xfId="24304"/>
    <cellStyle name="Normal 26 2 3 3 4 2" xfId="27391"/>
    <cellStyle name="Normal 26 2 3 3 5" xfId="25848"/>
    <cellStyle name="Normal 26 2 3 4" xfId="22664"/>
    <cellStyle name="Normal 26 2 3 4 2" xfId="23775"/>
    <cellStyle name="Normal 26 2 3 4 2 2" xfId="25445"/>
    <cellStyle name="Normal 26 2 3 4 2 2 2" xfId="28532"/>
    <cellStyle name="Normal 26 2 3 4 2 3" xfId="26993"/>
    <cellStyle name="Normal 26 2 3 4 3" xfId="24602"/>
    <cellStyle name="Normal 26 2 3 4 3 2" xfId="27689"/>
    <cellStyle name="Normal 26 2 3 4 4" xfId="26150"/>
    <cellStyle name="Normal 26 2 3 5" xfId="22531"/>
    <cellStyle name="Normal 26 2 3 5 2" xfId="24477"/>
    <cellStyle name="Normal 26 2 3 5 2 2" xfId="27564"/>
    <cellStyle name="Normal 26 2 3 5 3" xfId="26025"/>
    <cellStyle name="Normal 26 2 3 6" xfId="23067"/>
    <cellStyle name="Normal 26 2 3 6 2" xfId="24993"/>
    <cellStyle name="Normal 26 2 3 6 2 2" xfId="28080"/>
    <cellStyle name="Normal 26 2 3 6 3" xfId="26541"/>
    <cellStyle name="Normal 26 2 3 7" xfId="24171"/>
    <cellStyle name="Normal 26 2 3 7 2" xfId="27259"/>
    <cellStyle name="Normal 26 2 3 8" xfId="25715"/>
    <cellStyle name="Normal 26 2 4" xfId="5155"/>
    <cellStyle name="Normal 26 2 4 2" xfId="5557"/>
    <cellStyle name="Normal 26 2 4 2 2" xfId="22938"/>
    <cellStyle name="Normal 26 2 4 2 2 2" xfId="24096"/>
    <cellStyle name="Normal 26 2 4 2 2 2 2" xfId="25641"/>
    <cellStyle name="Normal 26 2 4 2 2 2 2 2" xfId="28728"/>
    <cellStyle name="Normal 26 2 4 2 2 2 3" xfId="27189"/>
    <cellStyle name="Normal 26 2 4 2 2 3" xfId="24872"/>
    <cellStyle name="Normal 26 2 4 2 2 3 2" xfId="27959"/>
    <cellStyle name="Normal 26 2 4 2 2 4" xfId="26420"/>
    <cellStyle name="Normal 26 2 4 2 3" xfId="23412"/>
    <cellStyle name="Normal 26 2 4 2 3 2" xfId="25310"/>
    <cellStyle name="Normal 26 2 4 2 3 2 2" xfId="28397"/>
    <cellStyle name="Normal 26 2 4 2 3 3" xfId="26858"/>
    <cellStyle name="Normal 26 2 4 2 4" xfId="24368"/>
    <cellStyle name="Normal 26 2 4 2 4 2" xfId="27455"/>
    <cellStyle name="Normal 26 2 4 2 5" xfId="25912"/>
    <cellStyle name="Normal 26 2 4 3" xfId="22718"/>
    <cellStyle name="Normal 26 2 4 3 2" xfId="23876"/>
    <cellStyle name="Normal 26 2 4 3 2 2" xfId="25509"/>
    <cellStyle name="Normal 26 2 4 3 2 2 2" xfId="28596"/>
    <cellStyle name="Normal 26 2 4 3 2 3" xfId="27057"/>
    <cellStyle name="Normal 26 2 4 3 3" xfId="24656"/>
    <cellStyle name="Normal 26 2 4 3 3 2" xfId="27743"/>
    <cellStyle name="Normal 26 2 4 3 4" xfId="26204"/>
    <cellStyle name="Normal 26 2 4 4" xfId="23119"/>
    <cellStyle name="Normal 26 2 4 4 2" xfId="25033"/>
    <cellStyle name="Normal 26 2 4 4 2 2" xfId="28120"/>
    <cellStyle name="Normal 26 2 4 4 3" xfId="26581"/>
    <cellStyle name="Normal 26 2 4 5" xfId="24235"/>
    <cellStyle name="Normal 26 2 4 5 2" xfId="27323"/>
    <cellStyle name="Normal 26 2 4 6" xfId="25779"/>
    <cellStyle name="Normal 26 2 5" xfId="5451"/>
    <cellStyle name="Normal 26 2 5 2" xfId="22830"/>
    <cellStyle name="Normal 26 2 5 2 2" xfId="24021"/>
    <cellStyle name="Normal 26 2 5 2 2 2" xfId="25575"/>
    <cellStyle name="Normal 26 2 5 2 2 2 2" xfId="28662"/>
    <cellStyle name="Normal 26 2 5 2 2 3" xfId="27123"/>
    <cellStyle name="Normal 26 2 5 2 3" xfId="24764"/>
    <cellStyle name="Normal 26 2 5 2 3 2" xfId="27851"/>
    <cellStyle name="Normal 26 2 5 2 4" xfId="26312"/>
    <cellStyle name="Normal 26 2 5 3" xfId="23413"/>
    <cellStyle name="Normal 26 2 5 3 2" xfId="25311"/>
    <cellStyle name="Normal 26 2 5 3 2 2" xfId="28398"/>
    <cellStyle name="Normal 26 2 5 3 3" xfId="26859"/>
    <cellStyle name="Normal 26 2 5 4" xfId="24302"/>
    <cellStyle name="Normal 26 2 5 4 2" xfId="27389"/>
    <cellStyle name="Normal 26 2 5 5" xfId="25846"/>
    <cellStyle name="Normal 26 2 6" xfId="22610"/>
    <cellStyle name="Normal 26 2 6 2" xfId="23773"/>
    <cellStyle name="Normal 26 2 6 2 2" xfId="25443"/>
    <cellStyle name="Normal 26 2 6 2 2 2" xfId="28530"/>
    <cellStyle name="Normal 26 2 6 2 3" xfId="26991"/>
    <cellStyle name="Normal 26 2 6 3" xfId="24548"/>
    <cellStyle name="Normal 26 2 6 3 2" xfId="27635"/>
    <cellStyle name="Normal 26 2 6 4" xfId="26096"/>
    <cellStyle name="Normal 26 2 7" xfId="6637"/>
    <cellStyle name="Normal 26 2 7 2" xfId="24423"/>
    <cellStyle name="Normal 26 2 7 2 2" xfId="27510"/>
    <cellStyle name="Normal 26 2 7 3" xfId="25968"/>
    <cellStyle name="Normal 26 2 8" xfId="23042"/>
    <cellStyle name="Normal 26 2 8 2" xfId="24971"/>
    <cellStyle name="Normal 26 2 8 2 2" xfId="28058"/>
    <cellStyle name="Normal 26 2 8 3" xfId="26519"/>
    <cellStyle name="Normal 26 2 9" xfId="24169"/>
    <cellStyle name="Normal 26 2 9 2" xfId="27257"/>
    <cellStyle name="Normal 26 3" xfId="3617"/>
    <cellStyle name="Normal 26 3 2" xfId="5041"/>
    <cellStyle name="Normal 26 3 2 2" xfId="5455"/>
    <cellStyle name="Normal 26 3 2 2 2" xfId="29359"/>
    <cellStyle name="Normal 26 3 2 3" xfId="23777"/>
    <cellStyle name="Normal 26 3 2 3 2" xfId="30257"/>
    <cellStyle name="Normal 26 3 2 4" xfId="29068"/>
    <cellStyle name="Normal 26 3 3" xfId="5042"/>
    <cellStyle name="Normal 26 3 3 2" xfId="5456"/>
    <cellStyle name="Normal 26 3 3 2 2" xfId="29360"/>
    <cellStyle name="Normal 26 3 3 3" xfId="23778"/>
    <cellStyle name="Normal 26 3 3 3 2" xfId="30258"/>
    <cellStyle name="Normal 26 3 3 4" xfId="29069"/>
    <cellStyle name="Normal 26 3 4" xfId="5454"/>
    <cellStyle name="Normal 26 3 4 2" xfId="24024"/>
    <cellStyle name="Normal 26 3 4 2 2" xfId="30390"/>
    <cellStyle name="Normal 26 3 4 3" xfId="29358"/>
    <cellStyle name="Normal 26 3 5" xfId="23776"/>
    <cellStyle name="Normal 26 3 5 2" xfId="30256"/>
    <cellStyle name="Normal 26 3 6" xfId="5040"/>
    <cellStyle name="Normal 26 3 7" xfId="29067"/>
    <cellStyle name="Normal 26 4" xfId="5043"/>
    <cellStyle name="Normal 26 4 2" xfId="5044"/>
    <cellStyle name="Normal 26 4 2 2" xfId="5159"/>
    <cellStyle name="Normal 26 4 2 2 2" xfId="5561"/>
    <cellStyle name="Normal 26 4 2 2 2 2" xfId="24100"/>
    <cellStyle name="Normal 26 4 2 2 2 2 2" xfId="25645"/>
    <cellStyle name="Normal 26 4 2 2 2 2 2 2" xfId="28732"/>
    <cellStyle name="Normal 26 4 2 2 2 2 3" xfId="27193"/>
    <cellStyle name="Normal 26 4 2 2 2 3" xfId="24372"/>
    <cellStyle name="Normal 26 4 2 2 2 3 2" xfId="27459"/>
    <cellStyle name="Normal 26 4 2 2 2 4" xfId="25916"/>
    <cellStyle name="Normal 26 4 2 2 3" xfId="23880"/>
    <cellStyle name="Normal 26 4 2 2 3 2" xfId="25513"/>
    <cellStyle name="Normal 26 4 2 2 3 2 2" xfId="28600"/>
    <cellStyle name="Normal 26 4 2 2 3 3" xfId="27061"/>
    <cellStyle name="Normal 26 4 2 2 4" xfId="24239"/>
    <cellStyle name="Normal 26 4 2 2 4 2" xfId="27327"/>
    <cellStyle name="Normal 26 4 2 2 5" xfId="25783"/>
    <cellStyle name="Normal 26 4 2 3" xfId="5458"/>
    <cellStyle name="Normal 26 4 2 3 2" xfId="24026"/>
    <cellStyle name="Normal 26 4 2 3 2 2" xfId="25579"/>
    <cellStyle name="Normal 26 4 2 3 2 2 2" xfId="28666"/>
    <cellStyle name="Normal 26 4 2 3 2 3" xfId="27127"/>
    <cellStyle name="Normal 26 4 2 3 3" xfId="24306"/>
    <cellStyle name="Normal 26 4 2 3 3 2" xfId="27393"/>
    <cellStyle name="Normal 26 4 2 3 4" xfId="25850"/>
    <cellStyle name="Normal 26 4 2 4" xfId="23780"/>
    <cellStyle name="Normal 26 4 2 4 2" xfId="25447"/>
    <cellStyle name="Normal 26 4 2 4 2 2" xfId="28534"/>
    <cellStyle name="Normal 26 4 2 4 3" xfId="26995"/>
    <cellStyle name="Normal 26 4 2 5" xfId="23098"/>
    <cellStyle name="Normal 26 4 2 5 2" xfId="25024"/>
    <cellStyle name="Normal 26 4 2 5 2 2" xfId="28111"/>
    <cellStyle name="Normal 26 4 2 5 3" xfId="26572"/>
    <cellStyle name="Normal 26 4 2 6" xfId="24173"/>
    <cellStyle name="Normal 26 4 2 6 2" xfId="27261"/>
    <cellStyle name="Normal 26 4 2 7" xfId="25717"/>
    <cellStyle name="Normal 26 4 3" xfId="5045"/>
    <cellStyle name="Normal 26 4 3 2" xfId="5160"/>
    <cellStyle name="Normal 26 4 3 2 2" xfId="5562"/>
    <cellStyle name="Normal 26 4 3 2 2 2" xfId="24101"/>
    <cellStyle name="Normal 26 4 3 2 2 2 2" xfId="25646"/>
    <cellStyle name="Normal 26 4 3 2 2 2 2 2" xfId="28733"/>
    <cellStyle name="Normal 26 4 3 2 2 2 3" xfId="27194"/>
    <cellStyle name="Normal 26 4 3 2 2 3" xfId="24373"/>
    <cellStyle name="Normal 26 4 3 2 2 3 2" xfId="27460"/>
    <cellStyle name="Normal 26 4 3 2 2 4" xfId="25917"/>
    <cellStyle name="Normal 26 4 3 2 3" xfId="23881"/>
    <cellStyle name="Normal 26 4 3 2 3 2" xfId="25514"/>
    <cellStyle name="Normal 26 4 3 2 3 2 2" xfId="28601"/>
    <cellStyle name="Normal 26 4 3 2 3 3" xfId="27062"/>
    <cellStyle name="Normal 26 4 3 2 4" xfId="24240"/>
    <cellStyle name="Normal 26 4 3 2 4 2" xfId="27328"/>
    <cellStyle name="Normal 26 4 3 2 5" xfId="25784"/>
    <cellStyle name="Normal 26 4 3 3" xfId="5459"/>
    <cellStyle name="Normal 26 4 3 3 2" xfId="24027"/>
    <cellStyle name="Normal 26 4 3 3 2 2" xfId="25580"/>
    <cellStyle name="Normal 26 4 3 3 2 2 2" xfId="28667"/>
    <cellStyle name="Normal 26 4 3 3 2 3" xfId="27128"/>
    <cellStyle name="Normal 26 4 3 3 3" xfId="24307"/>
    <cellStyle name="Normal 26 4 3 3 3 2" xfId="27394"/>
    <cellStyle name="Normal 26 4 3 3 4" xfId="25851"/>
    <cellStyle name="Normal 26 4 3 4" xfId="23781"/>
    <cellStyle name="Normal 26 4 3 4 2" xfId="25448"/>
    <cellStyle name="Normal 26 4 3 4 2 2" xfId="28535"/>
    <cellStyle name="Normal 26 4 3 4 3" xfId="26996"/>
    <cellStyle name="Normal 26 4 3 5" xfId="23076"/>
    <cellStyle name="Normal 26 4 3 5 2" xfId="25002"/>
    <cellStyle name="Normal 26 4 3 5 2 2" xfId="28089"/>
    <cellStyle name="Normal 26 4 3 5 3" xfId="26550"/>
    <cellStyle name="Normal 26 4 3 6" xfId="24174"/>
    <cellStyle name="Normal 26 4 3 6 2" xfId="27262"/>
    <cellStyle name="Normal 26 4 3 7" xfId="25718"/>
    <cellStyle name="Normal 26 4 4" xfId="5158"/>
    <cellStyle name="Normal 26 4 4 2" xfId="5560"/>
    <cellStyle name="Normal 26 4 4 2 2" xfId="24099"/>
    <cellStyle name="Normal 26 4 4 2 2 2" xfId="25644"/>
    <cellStyle name="Normal 26 4 4 2 2 2 2" xfId="28731"/>
    <cellStyle name="Normal 26 4 4 2 2 3" xfId="27192"/>
    <cellStyle name="Normal 26 4 4 2 3" xfId="24371"/>
    <cellStyle name="Normal 26 4 4 2 3 2" xfId="27458"/>
    <cellStyle name="Normal 26 4 4 2 4" xfId="25915"/>
    <cellStyle name="Normal 26 4 4 3" xfId="23879"/>
    <cellStyle name="Normal 26 4 4 3 2" xfId="25512"/>
    <cellStyle name="Normal 26 4 4 3 2 2" xfId="28599"/>
    <cellStyle name="Normal 26 4 4 3 3" xfId="27060"/>
    <cellStyle name="Normal 26 4 4 4" xfId="24238"/>
    <cellStyle name="Normal 26 4 4 4 2" xfId="27326"/>
    <cellStyle name="Normal 26 4 4 5" xfId="25782"/>
    <cellStyle name="Normal 26 4 5" xfId="5457"/>
    <cellStyle name="Normal 26 4 5 2" xfId="24025"/>
    <cellStyle name="Normal 26 4 5 2 2" xfId="25578"/>
    <cellStyle name="Normal 26 4 5 2 2 2" xfId="28665"/>
    <cellStyle name="Normal 26 4 5 2 3" xfId="27126"/>
    <cellStyle name="Normal 26 4 5 3" xfId="24305"/>
    <cellStyle name="Normal 26 4 5 3 2" xfId="27392"/>
    <cellStyle name="Normal 26 4 5 4" xfId="25849"/>
    <cellStyle name="Normal 26 4 6" xfId="23779"/>
    <cellStyle name="Normal 26 4 6 2" xfId="25446"/>
    <cellStyle name="Normal 26 4 6 2 2" xfId="28533"/>
    <cellStyle name="Normal 26 4 6 3" xfId="26994"/>
    <cellStyle name="Normal 26 4 7" xfId="23053"/>
    <cellStyle name="Normal 26 4 7 2" xfId="24980"/>
    <cellStyle name="Normal 26 4 7 2 2" xfId="28067"/>
    <cellStyle name="Normal 26 4 7 3" xfId="26528"/>
    <cellStyle name="Normal 26 4 8" xfId="24172"/>
    <cellStyle name="Normal 26 4 8 2" xfId="27260"/>
    <cellStyle name="Normal 26 4 9" xfId="25716"/>
    <cellStyle name="Normal 26 5" xfId="5046"/>
    <cellStyle name="Normal 26 5 2" xfId="5460"/>
    <cellStyle name="Normal 26 5 2 2" xfId="29361"/>
    <cellStyle name="Normal 26 5 3" xfId="23782"/>
    <cellStyle name="Normal 26 5 3 2" xfId="30259"/>
    <cellStyle name="Normal 26 5 4" xfId="29070"/>
    <cellStyle name="Normal 26 6" xfId="5047"/>
    <cellStyle name="Normal 26 6 2" xfId="5461"/>
    <cellStyle name="Normal 26 6 2 2" xfId="29362"/>
    <cellStyle name="Normal 26 6 3" xfId="23783"/>
    <cellStyle name="Normal 26 6 3 2" xfId="30260"/>
    <cellStyle name="Normal 26 6 4" xfId="29071"/>
    <cellStyle name="Normal 26 7" xfId="5450"/>
    <cellStyle name="Normal 26 7 2" xfId="24020"/>
    <cellStyle name="Normal 26 7 2 2" xfId="30389"/>
    <cellStyle name="Normal 26 7 3" xfId="29357"/>
    <cellStyle name="Normal 26 8" xfId="23772"/>
    <cellStyle name="Normal 26 8 2" xfId="30255"/>
    <cellStyle name="Normal 26 9" xfId="5036"/>
    <cellStyle name="Normal 260" xfId="22482"/>
    <cellStyle name="Normal 260 2" xfId="29666"/>
    <cellStyle name="Normal 261" xfId="22483"/>
    <cellStyle name="Normal 261 2" xfId="29667"/>
    <cellStyle name="Normal 262" xfId="22484"/>
    <cellStyle name="Normal 262 2" xfId="29668"/>
    <cellStyle name="Normal 263" xfId="22485"/>
    <cellStyle name="Normal 263 2" xfId="29669"/>
    <cellStyle name="Normal 264" xfId="22486"/>
    <cellStyle name="Normal 264 2" xfId="29670"/>
    <cellStyle name="Normal 265" xfId="5622"/>
    <cellStyle name="Normal 266" xfId="5598"/>
    <cellStyle name="Normal 267" xfId="5621"/>
    <cellStyle name="Normal 268" xfId="23030"/>
    <cellStyle name="Normal 269" xfId="23031"/>
    <cellStyle name="Normal 27" xfId="362"/>
    <cellStyle name="Normal 27 10" xfId="25719"/>
    <cellStyle name="Normal 27 2" xfId="3618"/>
    <cellStyle name="Normal 27 2 10" xfId="25720"/>
    <cellStyle name="Normal 27 2 2" xfId="5048"/>
    <cellStyle name="Normal 27 2 2 2" xfId="5163"/>
    <cellStyle name="Normal 27 2 2 2 2" xfId="5565"/>
    <cellStyle name="Normal 27 2 2 2 2 2" xfId="23018"/>
    <cellStyle name="Normal 27 2 2 2 2 2 2" xfId="23416"/>
    <cellStyle name="Normal 27 2 2 2 2 2 2 2" xfId="25314"/>
    <cellStyle name="Normal 27 2 2 2 2 2 2 2 2" xfId="28401"/>
    <cellStyle name="Normal 27 2 2 2 2 2 2 3" xfId="26862"/>
    <cellStyle name="Normal 27 2 2 2 2 2 3" xfId="24952"/>
    <cellStyle name="Normal 27 2 2 2 2 2 3 2" xfId="28039"/>
    <cellStyle name="Normal 27 2 2 2 2 2 4" xfId="26500"/>
    <cellStyle name="Normal 27 2 2 2 2 3" xfId="22798"/>
    <cellStyle name="Normal 27 2 2 2 2 3 2" xfId="24104"/>
    <cellStyle name="Normal 27 2 2 2 2 3 2 2" xfId="25649"/>
    <cellStyle name="Normal 27 2 2 2 2 3 2 2 2" xfId="28736"/>
    <cellStyle name="Normal 27 2 2 2 2 3 2 3" xfId="27197"/>
    <cellStyle name="Normal 27 2 2 2 2 3 3" xfId="24736"/>
    <cellStyle name="Normal 27 2 2 2 2 3 3 2" xfId="27823"/>
    <cellStyle name="Normal 27 2 2 2 2 3 4" xfId="26284"/>
    <cellStyle name="Normal 27 2 2 2 2 4" xfId="23415"/>
    <cellStyle name="Normal 27 2 2 2 2 4 2" xfId="25313"/>
    <cellStyle name="Normal 27 2 2 2 2 4 2 2" xfId="28400"/>
    <cellStyle name="Normal 27 2 2 2 2 4 3" xfId="26861"/>
    <cellStyle name="Normal 27 2 2 2 2 5" xfId="24376"/>
    <cellStyle name="Normal 27 2 2 2 2 5 2" xfId="27463"/>
    <cellStyle name="Normal 27 2 2 2 2 6" xfId="25920"/>
    <cellStyle name="Normal 27 2 2 2 3" xfId="22910"/>
    <cellStyle name="Normal 27 2 2 2 3 2" xfId="23417"/>
    <cellStyle name="Normal 27 2 2 2 3 2 2" xfId="25315"/>
    <cellStyle name="Normal 27 2 2 2 3 2 2 2" xfId="28402"/>
    <cellStyle name="Normal 27 2 2 2 3 2 3" xfId="26863"/>
    <cellStyle name="Normal 27 2 2 2 3 3" xfId="24844"/>
    <cellStyle name="Normal 27 2 2 2 3 3 2" xfId="27931"/>
    <cellStyle name="Normal 27 2 2 2 3 4" xfId="26392"/>
    <cellStyle name="Normal 27 2 2 2 4" xfId="22690"/>
    <cellStyle name="Normal 27 2 2 2 4 2" xfId="23884"/>
    <cellStyle name="Normal 27 2 2 2 4 2 2" xfId="25517"/>
    <cellStyle name="Normal 27 2 2 2 4 2 2 2" xfId="28604"/>
    <cellStyle name="Normal 27 2 2 2 4 2 3" xfId="27065"/>
    <cellStyle name="Normal 27 2 2 2 4 3" xfId="24628"/>
    <cellStyle name="Normal 27 2 2 2 4 3 2" xfId="27715"/>
    <cellStyle name="Normal 27 2 2 2 4 4" xfId="26176"/>
    <cellStyle name="Normal 27 2 2 2 5" xfId="22557"/>
    <cellStyle name="Normal 27 2 2 2 5 2" xfId="24503"/>
    <cellStyle name="Normal 27 2 2 2 5 2 2" xfId="27590"/>
    <cellStyle name="Normal 27 2 2 2 5 3" xfId="26051"/>
    <cellStyle name="Normal 27 2 2 2 6" xfId="23414"/>
    <cellStyle name="Normal 27 2 2 2 6 2" xfId="25312"/>
    <cellStyle name="Normal 27 2 2 2 6 2 2" xfId="28399"/>
    <cellStyle name="Normal 27 2 2 2 6 3" xfId="26860"/>
    <cellStyle name="Normal 27 2 2 2 7" xfId="24243"/>
    <cellStyle name="Normal 27 2 2 2 7 2" xfId="27331"/>
    <cellStyle name="Normal 27 2 2 2 8" xfId="25787"/>
    <cellStyle name="Normal 27 2 2 3" xfId="5464"/>
    <cellStyle name="Normal 27 2 2 3 2" xfId="22964"/>
    <cellStyle name="Normal 27 2 2 3 2 2" xfId="23419"/>
    <cellStyle name="Normal 27 2 2 3 2 2 2" xfId="25317"/>
    <cellStyle name="Normal 27 2 2 3 2 2 2 2" xfId="28404"/>
    <cellStyle name="Normal 27 2 2 3 2 2 3" xfId="26865"/>
    <cellStyle name="Normal 27 2 2 3 2 3" xfId="24898"/>
    <cellStyle name="Normal 27 2 2 3 2 3 2" xfId="27985"/>
    <cellStyle name="Normal 27 2 2 3 2 4" xfId="26446"/>
    <cellStyle name="Normal 27 2 2 3 3" xfId="22744"/>
    <cellStyle name="Normal 27 2 2 3 3 2" xfId="24030"/>
    <cellStyle name="Normal 27 2 2 3 3 2 2" xfId="25583"/>
    <cellStyle name="Normal 27 2 2 3 3 2 2 2" xfId="28670"/>
    <cellStyle name="Normal 27 2 2 3 3 2 3" xfId="27131"/>
    <cellStyle name="Normal 27 2 2 3 3 3" xfId="24682"/>
    <cellStyle name="Normal 27 2 2 3 3 3 2" xfId="27769"/>
    <cellStyle name="Normal 27 2 2 3 3 4" xfId="26230"/>
    <cellStyle name="Normal 27 2 2 3 4" xfId="23418"/>
    <cellStyle name="Normal 27 2 2 3 4 2" xfId="25316"/>
    <cellStyle name="Normal 27 2 2 3 4 2 2" xfId="28403"/>
    <cellStyle name="Normal 27 2 2 3 4 3" xfId="26864"/>
    <cellStyle name="Normal 27 2 2 3 5" xfId="24310"/>
    <cellStyle name="Normal 27 2 2 3 5 2" xfId="27397"/>
    <cellStyle name="Normal 27 2 2 3 6" xfId="25854"/>
    <cellStyle name="Normal 27 2 2 4" xfId="22856"/>
    <cellStyle name="Normal 27 2 2 4 2" xfId="23420"/>
    <cellStyle name="Normal 27 2 2 4 2 2" xfId="25318"/>
    <cellStyle name="Normal 27 2 2 4 2 2 2" xfId="28405"/>
    <cellStyle name="Normal 27 2 2 4 2 3" xfId="26866"/>
    <cellStyle name="Normal 27 2 2 4 3" xfId="24790"/>
    <cellStyle name="Normal 27 2 2 4 3 2" xfId="27877"/>
    <cellStyle name="Normal 27 2 2 4 4" xfId="26338"/>
    <cellStyle name="Normal 27 2 2 5" xfId="22636"/>
    <cellStyle name="Normal 27 2 2 5 2" xfId="23786"/>
    <cellStyle name="Normal 27 2 2 5 2 2" xfId="25451"/>
    <cellStyle name="Normal 27 2 2 5 2 2 2" xfId="28538"/>
    <cellStyle name="Normal 27 2 2 5 2 3" xfId="26999"/>
    <cellStyle name="Normal 27 2 2 5 3" xfId="24574"/>
    <cellStyle name="Normal 27 2 2 5 3 2" xfId="27661"/>
    <cellStyle name="Normal 27 2 2 5 4" xfId="26122"/>
    <cellStyle name="Normal 27 2 2 6" xfId="22503"/>
    <cellStyle name="Normal 27 2 2 6 2" xfId="24449"/>
    <cellStyle name="Normal 27 2 2 6 2 2" xfId="27536"/>
    <cellStyle name="Normal 27 2 2 6 3" xfId="25997"/>
    <cellStyle name="Normal 27 2 2 7" xfId="23099"/>
    <cellStyle name="Normal 27 2 2 7 2" xfId="25025"/>
    <cellStyle name="Normal 27 2 2 7 2 2" xfId="28112"/>
    <cellStyle name="Normal 27 2 2 7 3" xfId="26573"/>
    <cellStyle name="Normal 27 2 2 8" xfId="24177"/>
    <cellStyle name="Normal 27 2 2 8 2" xfId="27265"/>
    <cellStyle name="Normal 27 2 2 9" xfId="25721"/>
    <cellStyle name="Normal 27 2 3" xfId="5049"/>
    <cellStyle name="Normal 27 2 3 2" xfId="5164"/>
    <cellStyle name="Normal 27 2 3 2 2" xfId="5566"/>
    <cellStyle name="Normal 27 2 3 2 2 2" xfId="22991"/>
    <cellStyle name="Normal 27 2 3 2 2 2 2" xfId="24105"/>
    <cellStyle name="Normal 27 2 3 2 2 2 2 2" xfId="25650"/>
    <cellStyle name="Normal 27 2 3 2 2 2 2 2 2" xfId="28737"/>
    <cellStyle name="Normal 27 2 3 2 2 2 2 3" xfId="27198"/>
    <cellStyle name="Normal 27 2 3 2 2 2 3" xfId="24925"/>
    <cellStyle name="Normal 27 2 3 2 2 2 3 2" xfId="28012"/>
    <cellStyle name="Normal 27 2 3 2 2 2 4" xfId="26473"/>
    <cellStyle name="Normal 27 2 3 2 2 3" xfId="23422"/>
    <cellStyle name="Normal 27 2 3 2 2 3 2" xfId="25320"/>
    <cellStyle name="Normal 27 2 3 2 2 3 2 2" xfId="28407"/>
    <cellStyle name="Normal 27 2 3 2 2 3 3" xfId="26868"/>
    <cellStyle name="Normal 27 2 3 2 2 4" xfId="24377"/>
    <cellStyle name="Normal 27 2 3 2 2 4 2" xfId="27464"/>
    <cellStyle name="Normal 27 2 3 2 2 5" xfId="25921"/>
    <cellStyle name="Normal 27 2 3 2 3" xfId="22771"/>
    <cellStyle name="Normal 27 2 3 2 3 2" xfId="23885"/>
    <cellStyle name="Normal 27 2 3 2 3 2 2" xfId="25518"/>
    <cellStyle name="Normal 27 2 3 2 3 2 2 2" xfId="28605"/>
    <cellStyle name="Normal 27 2 3 2 3 2 3" xfId="27066"/>
    <cellStyle name="Normal 27 2 3 2 3 3" xfId="24709"/>
    <cellStyle name="Normal 27 2 3 2 3 3 2" xfId="27796"/>
    <cellStyle name="Normal 27 2 3 2 3 4" xfId="26257"/>
    <cellStyle name="Normal 27 2 3 2 4" xfId="23421"/>
    <cellStyle name="Normal 27 2 3 2 4 2" xfId="25319"/>
    <cellStyle name="Normal 27 2 3 2 4 2 2" xfId="28406"/>
    <cellStyle name="Normal 27 2 3 2 4 3" xfId="26867"/>
    <cellStyle name="Normal 27 2 3 2 5" xfId="24244"/>
    <cellStyle name="Normal 27 2 3 2 5 2" xfId="27332"/>
    <cellStyle name="Normal 27 2 3 2 6" xfId="25788"/>
    <cellStyle name="Normal 27 2 3 3" xfId="5465"/>
    <cellStyle name="Normal 27 2 3 3 2" xfId="22883"/>
    <cellStyle name="Normal 27 2 3 3 2 2" xfId="24031"/>
    <cellStyle name="Normal 27 2 3 3 2 2 2" xfId="25584"/>
    <cellStyle name="Normal 27 2 3 3 2 2 2 2" xfId="28671"/>
    <cellStyle name="Normal 27 2 3 3 2 2 3" xfId="27132"/>
    <cellStyle name="Normal 27 2 3 3 2 3" xfId="24817"/>
    <cellStyle name="Normal 27 2 3 3 2 3 2" xfId="27904"/>
    <cellStyle name="Normal 27 2 3 3 2 4" xfId="26365"/>
    <cellStyle name="Normal 27 2 3 3 3" xfId="23423"/>
    <cellStyle name="Normal 27 2 3 3 3 2" xfId="25321"/>
    <cellStyle name="Normal 27 2 3 3 3 2 2" xfId="28408"/>
    <cellStyle name="Normal 27 2 3 3 3 3" xfId="26869"/>
    <cellStyle name="Normal 27 2 3 3 4" xfId="24311"/>
    <cellStyle name="Normal 27 2 3 3 4 2" xfId="27398"/>
    <cellStyle name="Normal 27 2 3 3 5" xfId="25855"/>
    <cellStyle name="Normal 27 2 3 4" xfId="22663"/>
    <cellStyle name="Normal 27 2 3 4 2" xfId="23787"/>
    <cellStyle name="Normal 27 2 3 4 2 2" xfId="25452"/>
    <cellStyle name="Normal 27 2 3 4 2 2 2" xfId="28539"/>
    <cellStyle name="Normal 27 2 3 4 2 3" xfId="27000"/>
    <cellStyle name="Normal 27 2 3 4 3" xfId="24601"/>
    <cellStyle name="Normal 27 2 3 4 3 2" xfId="27688"/>
    <cellStyle name="Normal 27 2 3 4 4" xfId="26149"/>
    <cellStyle name="Normal 27 2 3 5" xfId="22530"/>
    <cellStyle name="Normal 27 2 3 5 2" xfId="24476"/>
    <cellStyle name="Normal 27 2 3 5 2 2" xfId="27563"/>
    <cellStyle name="Normal 27 2 3 5 3" xfId="26024"/>
    <cellStyle name="Normal 27 2 3 6" xfId="23077"/>
    <cellStyle name="Normal 27 2 3 6 2" xfId="25003"/>
    <cellStyle name="Normal 27 2 3 6 2 2" xfId="28090"/>
    <cellStyle name="Normal 27 2 3 6 3" xfId="26551"/>
    <cellStyle name="Normal 27 2 3 7" xfId="24178"/>
    <cellStyle name="Normal 27 2 3 7 2" xfId="27266"/>
    <cellStyle name="Normal 27 2 3 8" xfId="25722"/>
    <cellStyle name="Normal 27 2 4" xfId="5162"/>
    <cellStyle name="Normal 27 2 4 2" xfId="5564"/>
    <cellStyle name="Normal 27 2 4 2 2" xfId="22937"/>
    <cellStyle name="Normal 27 2 4 2 2 2" xfId="24103"/>
    <cellStyle name="Normal 27 2 4 2 2 2 2" xfId="25648"/>
    <cellStyle name="Normal 27 2 4 2 2 2 2 2" xfId="28735"/>
    <cellStyle name="Normal 27 2 4 2 2 2 3" xfId="27196"/>
    <cellStyle name="Normal 27 2 4 2 2 3" xfId="24871"/>
    <cellStyle name="Normal 27 2 4 2 2 3 2" xfId="27958"/>
    <cellStyle name="Normal 27 2 4 2 2 4" xfId="26419"/>
    <cellStyle name="Normal 27 2 4 2 3" xfId="23425"/>
    <cellStyle name="Normal 27 2 4 2 3 2" xfId="25323"/>
    <cellStyle name="Normal 27 2 4 2 3 2 2" xfId="28410"/>
    <cellStyle name="Normal 27 2 4 2 3 3" xfId="26871"/>
    <cellStyle name="Normal 27 2 4 2 4" xfId="24375"/>
    <cellStyle name="Normal 27 2 4 2 4 2" xfId="27462"/>
    <cellStyle name="Normal 27 2 4 2 5" xfId="25919"/>
    <cellStyle name="Normal 27 2 4 3" xfId="22717"/>
    <cellStyle name="Normal 27 2 4 3 2" xfId="23883"/>
    <cellStyle name="Normal 27 2 4 3 2 2" xfId="25516"/>
    <cellStyle name="Normal 27 2 4 3 2 2 2" xfId="28603"/>
    <cellStyle name="Normal 27 2 4 3 2 3" xfId="27064"/>
    <cellStyle name="Normal 27 2 4 3 3" xfId="24655"/>
    <cellStyle name="Normal 27 2 4 3 3 2" xfId="27742"/>
    <cellStyle name="Normal 27 2 4 3 4" xfId="26203"/>
    <cellStyle name="Normal 27 2 4 4" xfId="23424"/>
    <cellStyle name="Normal 27 2 4 4 2" xfId="25322"/>
    <cellStyle name="Normal 27 2 4 4 2 2" xfId="28409"/>
    <cellStyle name="Normal 27 2 4 4 3" xfId="26870"/>
    <cellStyle name="Normal 27 2 4 5" xfId="24242"/>
    <cellStyle name="Normal 27 2 4 5 2" xfId="27330"/>
    <cellStyle name="Normal 27 2 4 6" xfId="25786"/>
    <cellStyle name="Normal 27 2 5" xfId="5463"/>
    <cellStyle name="Normal 27 2 5 2" xfId="22829"/>
    <cellStyle name="Normal 27 2 5 2 2" xfId="24029"/>
    <cellStyle name="Normal 27 2 5 2 2 2" xfId="25582"/>
    <cellStyle name="Normal 27 2 5 2 2 2 2" xfId="28669"/>
    <cellStyle name="Normal 27 2 5 2 2 3" xfId="27130"/>
    <cellStyle name="Normal 27 2 5 2 3" xfId="24763"/>
    <cellStyle name="Normal 27 2 5 2 3 2" xfId="27850"/>
    <cellStyle name="Normal 27 2 5 2 4" xfId="26311"/>
    <cellStyle name="Normal 27 2 5 3" xfId="23426"/>
    <cellStyle name="Normal 27 2 5 3 2" xfId="25324"/>
    <cellStyle name="Normal 27 2 5 3 2 2" xfId="28411"/>
    <cellStyle name="Normal 27 2 5 3 3" xfId="26872"/>
    <cellStyle name="Normal 27 2 5 4" xfId="24309"/>
    <cellStyle name="Normal 27 2 5 4 2" xfId="27396"/>
    <cellStyle name="Normal 27 2 5 5" xfId="25853"/>
    <cellStyle name="Normal 27 2 6" xfId="22609"/>
    <cellStyle name="Normal 27 2 6 2" xfId="23785"/>
    <cellStyle name="Normal 27 2 6 2 2" xfId="25450"/>
    <cellStyle name="Normal 27 2 6 2 2 2" xfId="28537"/>
    <cellStyle name="Normal 27 2 6 2 3" xfId="26998"/>
    <cellStyle name="Normal 27 2 6 3" xfId="24547"/>
    <cellStyle name="Normal 27 2 6 3 2" xfId="27634"/>
    <cellStyle name="Normal 27 2 6 4" xfId="26095"/>
    <cellStyle name="Normal 27 2 7" xfId="6636"/>
    <cellStyle name="Normal 27 2 7 2" xfId="24422"/>
    <cellStyle name="Normal 27 2 7 2 2" xfId="27509"/>
    <cellStyle name="Normal 27 2 7 3" xfId="25967"/>
    <cellStyle name="Normal 27 2 8" xfId="23054"/>
    <cellStyle name="Normal 27 2 8 2" xfId="24981"/>
    <cellStyle name="Normal 27 2 8 2 2" xfId="28068"/>
    <cellStyle name="Normal 27 2 8 3" xfId="26529"/>
    <cellStyle name="Normal 27 2 9" xfId="24176"/>
    <cellStyle name="Normal 27 2 9 2" xfId="27264"/>
    <cellStyle name="Normal 27 3" xfId="5050"/>
    <cellStyle name="Normal 27 3 2" xfId="5165"/>
    <cellStyle name="Normal 27 3 2 2" xfId="5567"/>
    <cellStyle name="Normal 27 3 2 2 2" xfId="24106"/>
    <cellStyle name="Normal 27 3 2 2 2 2" xfId="25651"/>
    <cellStyle name="Normal 27 3 2 2 2 2 2" xfId="28738"/>
    <cellStyle name="Normal 27 3 2 2 2 3" xfId="27199"/>
    <cellStyle name="Normal 27 3 2 2 3" xfId="24378"/>
    <cellStyle name="Normal 27 3 2 2 3 2" xfId="27465"/>
    <cellStyle name="Normal 27 3 2 2 4" xfId="25922"/>
    <cellStyle name="Normal 27 3 2 3" xfId="23886"/>
    <cellStyle name="Normal 27 3 2 3 2" xfId="25519"/>
    <cellStyle name="Normal 27 3 2 3 2 2" xfId="28606"/>
    <cellStyle name="Normal 27 3 2 3 3" xfId="27067"/>
    <cellStyle name="Normal 27 3 2 4" xfId="24245"/>
    <cellStyle name="Normal 27 3 2 4 2" xfId="27333"/>
    <cellStyle name="Normal 27 3 2 5" xfId="25789"/>
    <cellStyle name="Normal 27 3 3" xfId="5466"/>
    <cellStyle name="Normal 27 3 3 2" xfId="24032"/>
    <cellStyle name="Normal 27 3 3 2 2" xfId="25585"/>
    <cellStyle name="Normal 27 3 3 2 2 2" xfId="28672"/>
    <cellStyle name="Normal 27 3 3 2 3" xfId="27133"/>
    <cellStyle name="Normal 27 3 3 3" xfId="24312"/>
    <cellStyle name="Normal 27 3 3 3 2" xfId="27399"/>
    <cellStyle name="Normal 27 3 3 4" xfId="25856"/>
    <cellStyle name="Normal 27 3 4" xfId="23788"/>
    <cellStyle name="Normal 27 3 4 2" xfId="25453"/>
    <cellStyle name="Normal 27 3 4 2 2" xfId="28540"/>
    <cellStyle name="Normal 27 3 4 3" xfId="27001"/>
    <cellStyle name="Normal 27 3 5" xfId="23090"/>
    <cellStyle name="Normal 27 3 5 2" xfId="25016"/>
    <cellStyle name="Normal 27 3 5 2 2" xfId="28103"/>
    <cellStyle name="Normal 27 3 5 3" xfId="26564"/>
    <cellStyle name="Normal 27 3 6" xfId="24179"/>
    <cellStyle name="Normal 27 3 6 2" xfId="27267"/>
    <cellStyle name="Normal 27 3 7" xfId="25723"/>
    <cellStyle name="Normal 27 4" xfId="5051"/>
    <cellStyle name="Normal 27 4 2" xfId="5166"/>
    <cellStyle name="Normal 27 4 2 2" xfId="5568"/>
    <cellStyle name="Normal 27 4 2 2 2" xfId="24107"/>
    <cellStyle name="Normal 27 4 2 2 2 2" xfId="25652"/>
    <cellStyle name="Normal 27 4 2 2 2 2 2" xfId="28739"/>
    <cellStyle name="Normal 27 4 2 2 2 3" xfId="27200"/>
    <cellStyle name="Normal 27 4 2 2 3" xfId="24379"/>
    <cellStyle name="Normal 27 4 2 2 3 2" xfId="27466"/>
    <cellStyle name="Normal 27 4 2 2 4" xfId="25923"/>
    <cellStyle name="Normal 27 4 2 3" xfId="23887"/>
    <cellStyle name="Normal 27 4 2 3 2" xfId="25520"/>
    <cellStyle name="Normal 27 4 2 3 2 2" xfId="28607"/>
    <cellStyle name="Normal 27 4 2 3 3" xfId="27068"/>
    <cellStyle name="Normal 27 4 2 4" xfId="24246"/>
    <cellStyle name="Normal 27 4 2 4 2" xfId="27334"/>
    <cellStyle name="Normal 27 4 2 5" xfId="25790"/>
    <cellStyle name="Normal 27 4 3" xfId="5467"/>
    <cellStyle name="Normal 27 4 3 2" xfId="24033"/>
    <cellStyle name="Normal 27 4 3 2 2" xfId="25586"/>
    <cellStyle name="Normal 27 4 3 2 2 2" xfId="28673"/>
    <cellStyle name="Normal 27 4 3 2 3" xfId="27134"/>
    <cellStyle name="Normal 27 4 3 3" xfId="24313"/>
    <cellStyle name="Normal 27 4 3 3 2" xfId="27400"/>
    <cellStyle name="Normal 27 4 3 4" xfId="25857"/>
    <cellStyle name="Normal 27 4 4" xfId="23789"/>
    <cellStyle name="Normal 27 4 4 2" xfId="25454"/>
    <cellStyle name="Normal 27 4 4 2 2" xfId="28541"/>
    <cellStyle name="Normal 27 4 4 3" xfId="27002"/>
    <cellStyle name="Normal 27 4 5" xfId="23068"/>
    <cellStyle name="Normal 27 4 5 2" xfId="24994"/>
    <cellStyle name="Normal 27 4 5 2 2" xfId="28081"/>
    <cellStyle name="Normal 27 4 5 3" xfId="26542"/>
    <cellStyle name="Normal 27 4 6" xfId="24180"/>
    <cellStyle name="Normal 27 4 6 2" xfId="27268"/>
    <cellStyle name="Normal 27 4 7" xfId="25724"/>
    <cellStyle name="Normal 27 5" xfId="5161"/>
    <cellStyle name="Normal 27 5 2" xfId="5563"/>
    <cellStyle name="Normal 27 5 2 2" xfId="24102"/>
    <cellStyle name="Normal 27 5 2 2 2" xfId="25647"/>
    <cellStyle name="Normal 27 5 2 2 2 2" xfId="28734"/>
    <cellStyle name="Normal 27 5 2 2 3" xfId="27195"/>
    <cellStyle name="Normal 27 5 2 3" xfId="24374"/>
    <cellStyle name="Normal 27 5 2 3 2" xfId="27461"/>
    <cellStyle name="Normal 27 5 2 4" xfId="25918"/>
    <cellStyle name="Normal 27 5 3" xfId="23882"/>
    <cellStyle name="Normal 27 5 3 2" xfId="25515"/>
    <cellStyle name="Normal 27 5 3 2 2" xfId="28602"/>
    <cellStyle name="Normal 27 5 3 3" xfId="27063"/>
    <cellStyle name="Normal 27 5 4" xfId="23120"/>
    <cellStyle name="Normal 27 5 4 2" xfId="25034"/>
    <cellStyle name="Normal 27 5 4 2 2" xfId="28121"/>
    <cellStyle name="Normal 27 5 4 3" xfId="26582"/>
    <cellStyle name="Normal 27 5 5" xfId="24241"/>
    <cellStyle name="Normal 27 5 5 2" xfId="27329"/>
    <cellStyle name="Normal 27 5 6" xfId="25785"/>
    <cellStyle name="Normal 27 6" xfId="5462"/>
    <cellStyle name="Normal 27 6 2" xfId="24028"/>
    <cellStyle name="Normal 27 6 2 2" xfId="25581"/>
    <cellStyle name="Normal 27 6 2 2 2" xfId="28668"/>
    <cellStyle name="Normal 27 6 2 3" xfId="27129"/>
    <cellStyle name="Normal 27 6 3" xfId="24308"/>
    <cellStyle name="Normal 27 6 3 2" xfId="27395"/>
    <cellStyle name="Normal 27 6 4" xfId="25852"/>
    <cellStyle name="Normal 27 7" xfId="6450"/>
    <cellStyle name="Normal 27 7 2" xfId="23784"/>
    <cellStyle name="Normal 27 7 2 2" xfId="25449"/>
    <cellStyle name="Normal 27 7 2 2 2" xfId="28536"/>
    <cellStyle name="Normal 27 7 2 3" xfId="26997"/>
    <cellStyle name="Normal 27 7 3" xfId="29430"/>
    <cellStyle name="Normal 27 8" xfId="23043"/>
    <cellStyle name="Normal 27 8 2" xfId="24972"/>
    <cellStyle name="Normal 27 8 2 2" xfId="28059"/>
    <cellStyle name="Normal 27 8 3" xfId="26520"/>
    <cellStyle name="Normal 27 9" xfId="24175"/>
    <cellStyle name="Normal 27 9 2" xfId="27263"/>
    <cellStyle name="Normal 270" xfId="24137"/>
    <cellStyle name="Normal 271" xfId="24141"/>
    <cellStyle name="Normal 272" xfId="25682"/>
    <cellStyle name="Normal 273" xfId="25956"/>
    <cellStyle name="Normal 274" xfId="25973"/>
    <cellStyle name="Normal 275" xfId="25972"/>
    <cellStyle name="Normal 276" xfId="28770"/>
    <cellStyle name="Normal 277" xfId="25971"/>
    <cellStyle name="Normal 278" xfId="4124"/>
    <cellStyle name="Normal 279" xfId="4111"/>
    <cellStyle name="Normal 28" xfId="363"/>
    <cellStyle name="Normal 28 10" xfId="25725"/>
    <cellStyle name="Normal 28 2" xfId="3619"/>
    <cellStyle name="Normal 28 2 2" xfId="5052"/>
    <cellStyle name="Normal 28 2 2 2" xfId="5169"/>
    <cellStyle name="Normal 28 2 2 2 2" xfId="5571"/>
    <cellStyle name="Normal 28 2 2 2 2 2" xfId="24110"/>
    <cellStyle name="Normal 28 2 2 2 2 2 2" xfId="25655"/>
    <cellStyle name="Normal 28 2 2 2 2 2 2 2" xfId="28742"/>
    <cellStyle name="Normal 28 2 2 2 2 2 3" xfId="27203"/>
    <cellStyle name="Normal 28 2 2 2 2 3" xfId="24382"/>
    <cellStyle name="Normal 28 2 2 2 2 3 2" xfId="27469"/>
    <cellStyle name="Normal 28 2 2 2 2 4" xfId="25926"/>
    <cellStyle name="Normal 28 2 2 2 3" xfId="23890"/>
    <cellStyle name="Normal 28 2 2 2 3 2" xfId="25523"/>
    <cellStyle name="Normal 28 2 2 2 3 2 2" xfId="28610"/>
    <cellStyle name="Normal 28 2 2 2 3 3" xfId="27071"/>
    <cellStyle name="Normal 28 2 2 2 4" xfId="24249"/>
    <cellStyle name="Normal 28 2 2 2 4 2" xfId="27337"/>
    <cellStyle name="Normal 28 2 2 2 5" xfId="25793"/>
    <cellStyle name="Normal 28 2 2 3" xfId="5470"/>
    <cellStyle name="Normal 28 2 2 3 2" xfId="24036"/>
    <cellStyle name="Normal 28 2 2 3 2 2" xfId="25589"/>
    <cellStyle name="Normal 28 2 2 3 2 2 2" xfId="28676"/>
    <cellStyle name="Normal 28 2 2 3 2 3" xfId="27137"/>
    <cellStyle name="Normal 28 2 2 3 3" xfId="24316"/>
    <cellStyle name="Normal 28 2 2 3 3 2" xfId="27403"/>
    <cellStyle name="Normal 28 2 2 3 4" xfId="25860"/>
    <cellStyle name="Normal 28 2 2 4" xfId="23792"/>
    <cellStyle name="Normal 28 2 2 4 2" xfId="25457"/>
    <cellStyle name="Normal 28 2 2 4 2 2" xfId="28544"/>
    <cellStyle name="Normal 28 2 2 4 3" xfId="27005"/>
    <cellStyle name="Normal 28 2 2 5" xfId="23100"/>
    <cellStyle name="Normal 28 2 2 5 2" xfId="25026"/>
    <cellStyle name="Normal 28 2 2 5 2 2" xfId="28113"/>
    <cellStyle name="Normal 28 2 2 5 3" xfId="26574"/>
    <cellStyle name="Normal 28 2 2 6" xfId="24183"/>
    <cellStyle name="Normal 28 2 2 6 2" xfId="27271"/>
    <cellStyle name="Normal 28 2 2 7" xfId="25727"/>
    <cellStyle name="Normal 28 2 3" xfId="5053"/>
    <cellStyle name="Normal 28 2 3 2" xfId="5170"/>
    <cellStyle name="Normal 28 2 3 2 2" xfId="5572"/>
    <cellStyle name="Normal 28 2 3 2 2 2" xfId="24111"/>
    <cellStyle name="Normal 28 2 3 2 2 2 2" xfId="25656"/>
    <cellStyle name="Normal 28 2 3 2 2 2 2 2" xfId="28743"/>
    <cellStyle name="Normal 28 2 3 2 2 2 3" xfId="27204"/>
    <cellStyle name="Normal 28 2 3 2 2 3" xfId="24383"/>
    <cellStyle name="Normal 28 2 3 2 2 3 2" xfId="27470"/>
    <cellStyle name="Normal 28 2 3 2 2 4" xfId="25927"/>
    <cellStyle name="Normal 28 2 3 2 3" xfId="23891"/>
    <cellStyle name="Normal 28 2 3 2 3 2" xfId="25524"/>
    <cellStyle name="Normal 28 2 3 2 3 2 2" xfId="28611"/>
    <cellStyle name="Normal 28 2 3 2 3 3" xfId="27072"/>
    <cellStyle name="Normal 28 2 3 2 4" xfId="24250"/>
    <cellStyle name="Normal 28 2 3 2 4 2" xfId="27338"/>
    <cellStyle name="Normal 28 2 3 2 5" xfId="25794"/>
    <cellStyle name="Normal 28 2 3 3" xfId="5471"/>
    <cellStyle name="Normal 28 2 3 3 2" xfId="24037"/>
    <cellStyle name="Normal 28 2 3 3 2 2" xfId="25590"/>
    <cellStyle name="Normal 28 2 3 3 2 2 2" xfId="28677"/>
    <cellStyle name="Normal 28 2 3 3 2 3" xfId="27138"/>
    <cellStyle name="Normal 28 2 3 3 3" xfId="24317"/>
    <cellStyle name="Normal 28 2 3 3 3 2" xfId="27404"/>
    <cellStyle name="Normal 28 2 3 3 4" xfId="25861"/>
    <cellStyle name="Normal 28 2 3 4" xfId="23793"/>
    <cellStyle name="Normal 28 2 3 4 2" xfId="25458"/>
    <cellStyle name="Normal 28 2 3 4 2 2" xfId="28545"/>
    <cellStyle name="Normal 28 2 3 4 3" xfId="27006"/>
    <cellStyle name="Normal 28 2 3 5" xfId="23078"/>
    <cellStyle name="Normal 28 2 3 5 2" xfId="25004"/>
    <cellStyle name="Normal 28 2 3 5 2 2" xfId="28091"/>
    <cellStyle name="Normal 28 2 3 5 3" xfId="26552"/>
    <cellStyle name="Normal 28 2 3 6" xfId="24184"/>
    <cellStyle name="Normal 28 2 3 6 2" xfId="27272"/>
    <cellStyle name="Normal 28 2 3 7" xfId="25728"/>
    <cellStyle name="Normal 28 2 4" xfId="5168"/>
    <cellStyle name="Normal 28 2 4 2" xfId="5570"/>
    <cellStyle name="Normal 28 2 4 2 2" xfId="24109"/>
    <cellStyle name="Normal 28 2 4 2 2 2" xfId="25654"/>
    <cellStyle name="Normal 28 2 4 2 2 2 2" xfId="28741"/>
    <cellStyle name="Normal 28 2 4 2 2 3" xfId="27202"/>
    <cellStyle name="Normal 28 2 4 2 3" xfId="24381"/>
    <cellStyle name="Normal 28 2 4 2 3 2" xfId="27468"/>
    <cellStyle name="Normal 28 2 4 2 4" xfId="25925"/>
    <cellStyle name="Normal 28 2 4 3" xfId="23889"/>
    <cellStyle name="Normal 28 2 4 3 2" xfId="25522"/>
    <cellStyle name="Normal 28 2 4 3 2 2" xfId="28609"/>
    <cellStyle name="Normal 28 2 4 3 3" xfId="27070"/>
    <cellStyle name="Normal 28 2 4 4" xfId="24248"/>
    <cellStyle name="Normal 28 2 4 4 2" xfId="27336"/>
    <cellStyle name="Normal 28 2 4 5" xfId="25792"/>
    <cellStyle name="Normal 28 2 5" xfId="5469"/>
    <cellStyle name="Normal 28 2 5 2" xfId="24035"/>
    <cellStyle name="Normal 28 2 5 2 2" xfId="25588"/>
    <cellStyle name="Normal 28 2 5 2 2 2" xfId="28675"/>
    <cellStyle name="Normal 28 2 5 2 3" xfId="27136"/>
    <cellStyle name="Normal 28 2 5 3" xfId="24315"/>
    <cellStyle name="Normal 28 2 5 3 2" xfId="27402"/>
    <cellStyle name="Normal 28 2 5 4" xfId="25859"/>
    <cellStyle name="Normal 28 2 6" xfId="23791"/>
    <cellStyle name="Normal 28 2 6 2" xfId="25456"/>
    <cellStyle name="Normal 28 2 6 2 2" xfId="28543"/>
    <cellStyle name="Normal 28 2 6 3" xfId="27004"/>
    <cellStyle name="Normal 28 2 7" xfId="23055"/>
    <cellStyle name="Normal 28 2 7 2" xfId="24982"/>
    <cellStyle name="Normal 28 2 7 2 2" xfId="28069"/>
    <cellStyle name="Normal 28 2 7 3" xfId="26530"/>
    <cellStyle name="Normal 28 2 8" xfId="24182"/>
    <cellStyle name="Normal 28 2 8 2" xfId="27270"/>
    <cellStyle name="Normal 28 2 9" xfId="25726"/>
    <cellStyle name="Normal 28 3" xfId="5054"/>
    <cellStyle name="Normal 28 3 2" xfId="5171"/>
    <cellStyle name="Normal 28 3 2 2" xfId="5573"/>
    <cellStyle name="Normal 28 3 2 2 2" xfId="24112"/>
    <cellStyle name="Normal 28 3 2 2 2 2" xfId="25657"/>
    <cellStyle name="Normal 28 3 2 2 2 2 2" xfId="28744"/>
    <cellStyle name="Normal 28 3 2 2 2 3" xfId="27205"/>
    <cellStyle name="Normal 28 3 2 2 3" xfId="24384"/>
    <cellStyle name="Normal 28 3 2 2 3 2" xfId="27471"/>
    <cellStyle name="Normal 28 3 2 2 4" xfId="25928"/>
    <cellStyle name="Normal 28 3 2 3" xfId="23892"/>
    <cellStyle name="Normal 28 3 2 3 2" xfId="25525"/>
    <cellStyle name="Normal 28 3 2 3 2 2" xfId="28612"/>
    <cellStyle name="Normal 28 3 2 3 3" xfId="27073"/>
    <cellStyle name="Normal 28 3 2 4" xfId="24251"/>
    <cellStyle name="Normal 28 3 2 4 2" xfId="27339"/>
    <cellStyle name="Normal 28 3 2 5" xfId="25795"/>
    <cellStyle name="Normal 28 3 3" xfId="5472"/>
    <cellStyle name="Normal 28 3 3 2" xfId="24038"/>
    <cellStyle name="Normal 28 3 3 2 2" xfId="25591"/>
    <cellStyle name="Normal 28 3 3 2 2 2" xfId="28678"/>
    <cellStyle name="Normal 28 3 3 2 3" xfId="27139"/>
    <cellStyle name="Normal 28 3 3 3" xfId="24318"/>
    <cellStyle name="Normal 28 3 3 3 2" xfId="27405"/>
    <cellStyle name="Normal 28 3 3 4" xfId="25862"/>
    <cellStyle name="Normal 28 3 4" xfId="23794"/>
    <cellStyle name="Normal 28 3 4 2" xfId="25459"/>
    <cellStyle name="Normal 28 3 4 2 2" xfId="28546"/>
    <cellStyle name="Normal 28 3 4 3" xfId="27007"/>
    <cellStyle name="Normal 28 3 5" xfId="23091"/>
    <cellStyle name="Normal 28 3 5 2" xfId="25017"/>
    <cellStyle name="Normal 28 3 5 2 2" xfId="28104"/>
    <cellStyle name="Normal 28 3 5 3" xfId="26565"/>
    <cellStyle name="Normal 28 3 6" xfId="24185"/>
    <cellStyle name="Normal 28 3 6 2" xfId="27273"/>
    <cellStyle name="Normal 28 3 7" xfId="25729"/>
    <cellStyle name="Normal 28 4" xfId="5055"/>
    <cellStyle name="Normal 28 4 2" xfId="5172"/>
    <cellStyle name="Normal 28 4 2 2" xfId="5574"/>
    <cellStyle name="Normal 28 4 2 2 2" xfId="24113"/>
    <cellStyle name="Normal 28 4 2 2 2 2" xfId="25658"/>
    <cellStyle name="Normal 28 4 2 2 2 2 2" xfId="28745"/>
    <cellStyle name="Normal 28 4 2 2 2 3" xfId="27206"/>
    <cellStyle name="Normal 28 4 2 2 3" xfId="24385"/>
    <cellStyle name="Normal 28 4 2 2 3 2" xfId="27472"/>
    <cellStyle name="Normal 28 4 2 2 4" xfId="25929"/>
    <cellStyle name="Normal 28 4 2 3" xfId="23893"/>
    <cellStyle name="Normal 28 4 2 3 2" xfId="25526"/>
    <cellStyle name="Normal 28 4 2 3 2 2" xfId="28613"/>
    <cellStyle name="Normal 28 4 2 3 3" xfId="27074"/>
    <cellStyle name="Normal 28 4 2 4" xfId="24252"/>
    <cellStyle name="Normal 28 4 2 4 2" xfId="27340"/>
    <cellStyle name="Normal 28 4 2 5" xfId="25796"/>
    <cellStyle name="Normal 28 4 3" xfId="5473"/>
    <cellStyle name="Normal 28 4 3 2" xfId="24039"/>
    <cellStyle name="Normal 28 4 3 2 2" xfId="25592"/>
    <cellStyle name="Normal 28 4 3 2 2 2" xfId="28679"/>
    <cellStyle name="Normal 28 4 3 2 3" xfId="27140"/>
    <cellStyle name="Normal 28 4 3 3" xfId="24319"/>
    <cellStyle name="Normal 28 4 3 3 2" xfId="27406"/>
    <cellStyle name="Normal 28 4 3 4" xfId="25863"/>
    <cellStyle name="Normal 28 4 4" xfId="23795"/>
    <cellStyle name="Normal 28 4 4 2" xfId="25460"/>
    <cellStyle name="Normal 28 4 4 2 2" xfId="28547"/>
    <cellStyle name="Normal 28 4 4 3" xfId="27008"/>
    <cellStyle name="Normal 28 4 5" xfId="23069"/>
    <cellStyle name="Normal 28 4 5 2" xfId="24995"/>
    <cellStyle name="Normal 28 4 5 2 2" xfId="28082"/>
    <cellStyle name="Normal 28 4 5 3" xfId="26543"/>
    <cellStyle name="Normal 28 4 6" xfId="24186"/>
    <cellStyle name="Normal 28 4 6 2" xfId="27274"/>
    <cellStyle name="Normal 28 4 7" xfId="25730"/>
    <cellStyle name="Normal 28 5" xfId="5167"/>
    <cellStyle name="Normal 28 5 2" xfId="5569"/>
    <cellStyle name="Normal 28 5 2 2" xfId="24108"/>
    <cellStyle name="Normal 28 5 2 2 2" xfId="25653"/>
    <cellStyle name="Normal 28 5 2 2 2 2" xfId="28740"/>
    <cellStyle name="Normal 28 5 2 2 3" xfId="27201"/>
    <cellStyle name="Normal 28 5 2 3" xfId="24380"/>
    <cellStyle name="Normal 28 5 2 3 2" xfId="27467"/>
    <cellStyle name="Normal 28 5 2 4" xfId="25924"/>
    <cellStyle name="Normal 28 5 3" xfId="23888"/>
    <cellStyle name="Normal 28 5 3 2" xfId="25521"/>
    <cellStyle name="Normal 28 5 3 2 2" xfId="28608"/>
    <cellStyle name="Normal 28 5 3 3" xfId="27069"/>
    <cellStyle name="Normal 28 5 4" xfId="23121"/>
    <cellStyle name="Normal 28 5 4 2" xfId="25035"/>
    <cellStyle name="Normal 28 5 4 2 2" xfId="28122"/>
    <cellStyle name="Normal 28 5 4 3" xfId="26583"/>
    <cellStyle name="Normal 28 5 5" xfId="24247"/>
    <cellStyle name="Normal 28 5 5 2" xfId="27335"/>
    <cellStyle name="Normal 28 5 6" xfId="25791"/>
    <cellStyle name="Normal 28 6" xfId="5468"/>
    <cellStyle name="Normal 28 6 2" xfId="24034"/>
    <cellStyle name="Normal 28 6 2 2" xfId="25587"/>
    <cellStyle name="Normal 28 6 2 2 2" xfId="28674"/>
    <cellStyle name="Normal 28 6 2 3" xfId="27135"/>
    <cellStyle name="Normal 28 6 3" xfId="24314"/>
    <cellStyle name="Normal 28 6 3 2" xfId="27401"/>
    <cellStyle name="Normal 28 6 4" xfId="25858"/>
    <cellStyle name="Normal 28 7" xfId="6451"/>
    <cellStyle name="Normal 28 7 2" xfId="23790"/>
    <cellStyle name="Normal 28 7 2 2" xfId="25455"/>
    <cellStyle name="Normal 28 7 2 2 2" xfId="28542"/>
    <cellStyle name="Normal 28 7 2 3" xfId="27003"/>
    <cellStyle name="Normal 28 7 3" xfId="29431"/>
    <cellStyle name="Normal 28 8" xfId="23044"/>
    <cellStyle name="Normal 28 8 2" xfId="24973"/>
    <cellStyle name="Normal 28 8 2 2" xfId="28060"/>
    <cellStyle name="Normal 28 8 3" xfId="26521"/>
    <cellStyle name="Normal 28 9" xfId="24181"/>
    <cellStyle name="Normal 28 9 2" xfId="27269"/>
    <cellStyle name="Normal 280" xfId="5127"/>
    <cellStyle name="Normal 281" xfId="28774"/>
    <cellStyle name="Normal 282" xfId="28776"/>
    <cellStyle name="Normal 283" xfId="28780"/>
    <cellStyle name="Normal 29" xfId="364"/>
    <cellStyle name="Normal 29 10" xfId="20342"/>
    <cellStyle name="Normal 29 11" xfId="20343"/>
    <cellStyle name="Normal 29 12" xfId="6452"/>
    <cellStyle name="Normal 29 12 2" xfId="23796"/>
    <cellStyle name="Normal 29 12 2 2" xfId="25461"/>
    <cellStyle name="Normal 29 12 2 2 2" xfId="28548"/>
    <cellStyle name="Normal 29 12 2 3" xfId="27009"/>
    <cellStyle name="Normal 29 12 3" xfId="29432"/>
    <cellStyle name="Normal 29 13" xfId="23045"/>
    <cellStyle name="Normal 29 13 2" xfId="24974"/>
    <cellStyle name="Normal 29 13 2 2" xfId="28061"/>
    <cellStyle name="Normal 29 13 3" xfId="26522"/>
    <cellStyle name="Normal 29 14" xfId="24187"/>
    <cellStyle name="Normal 29 14 2" xfId="27275"/>
    <cellStyle name="Normal 29 15" xfId="25731"/>
    <cellStyle name="Normal 29 2" xfId="3620"/>
    <cellStyle name="Normal 29 2 2" xfId="5056"/>
    <cellStyle name="Normal 29 2 2 2" xfId="5175"/>
    <cellStyle name="Normal 29 2 2 2 2" xfId="5577"/>
    <cellStyle name="Normal 29 2 2 2 2 2" xfId="24116"/>
    <cellStyle name="Normal 29 2 2 2 2 2 2" xfId="25661"/>
    <cellStyle name="Normal 29 2 2 2 2 2 2 2" xfId="28748"/>
    <cellStyle name="Normal 29 2 2 2 2 2 3" xfId="27209"/>
    <cellStyle name="Normal 29 2 2 2 2 3" xfId="24388"/>
    <cellStyle name="Normal 29 2 2 2 2 3 2" xfId="27475"/>
    <cellStyle name="Normal 29 2 2 2 2 4" xfId="25932"/>
    <cellStyle name="Normal 29 2 2 2 3" xfId="23896"/>
    <cellStyle name="Normal 29 2 2 2 3 2" xfId="25529"/>
    <cellStyle name="Normal 29 2 2 2 3 2 2" xfId="28616"/>
    <cellStyle name="Normal 29 2 2 2 3 3" xfId="27077"/>
    <cellStyle name="Normal 29 2 2 2 4" xfId="24255"/>
    <cellStyle name="Normal 29 2 2 2 4 2" xfId="27343"/>
    <cellStyle name="Normal 29 2 2 2 5" xfId="25799"/>
    <cellStyle name="Normal 29 2 2 3" xfId="5476"/>
    <cellStyle name="Normal 29 2 2 3 2" xfId="24042"/>
    <cellStyle name="Normal 29 2 2 3 2 2" xfId="25595"/>
    <cellStyle name="Normal 29 2 2 3 2 2 2" xfId="28682"/>
    <cellStyle name="Normal 29 2 2 3 2 3" xfId="27143"/>
    <cellStyle name="Normal 29 2 2 3 3" xfId="24322"/>
    <cellStyle name="Normal 29 2 2 3 3 2" xfId="27409"/>
    <cellStyle name="Normal 29 2 2 3 4" xfId="25866"/>
    <cellStyle name="Normal 29 2 2 4" xfId="23798"/>
    <cellStyle name="Normal 29 2 2 4 2" xfId="25463"/>
    <cellStyle name="Normal 29 2 2 4 2 2" xfId="28550"/>
    <cellStyle name="Normal 29 2 2 4 3" xfId="27011"/>
    <cellStyle name="Normal 29 2 2 5" xfId="23101"/>
    <cellStyle name="Normal 29 2 2 5 2" xfId="25027"/>
    <cellStyle name="Normal 29 2 2 5 2 2" xfId="28114"/>
    <cellStyle name="Normal 29 2 2 5 3" xfId="26575"/>
    <cellStyle name="Normal 29 2 2 6" xfId="24189"/>
    <cellStyle name="Normal 29 2 2 6 2" xfId="27277"/>
    <cellStyle name="Normal 29 2 2 7" xfId="25733"/>
    <cellStyle name="Normal 29 2 3" xfId="5057"/>
    <cellStyle name="Normal 29 2 3 2" xfId="5176"/>
    <cellStyle name="Normal 29 2 3 2 2" xfId="5578"/>
    <cellStyle name="Normal 29 2 3 2 2 2" xfId="24117"/>
    <cellStyle name="Normal 29 2 3 2 2 2 2" xfId="25662"/>
    <cellStyle name="Normal 29 2 3 2 2 2 2 2" xfId="28749"/>
    <cellStyle name="Normal 29 2 3 2 2 2 3" xfId="27210"/>
    <cellStyle name="Normal 29 2 3 2 2 3" xfId="24389"/>
    <cellStyle name="Normal 29 2 3 2 2 3 2" xfId="27476"/>
    <cellStyle name="Normal 29 2 3 2 2 4" xfId="25933"/>
    <cellStyle name="Normal 29 2 3 2 3" xfId="23897"/>
    <cellStyle name="Normal 29 2 3 2 3 2" xfId="25530"/>
    <cellStyle name="Normal 29 2 3 2 3 2 2" xfId="28617"/>
    <cellStyle name="Normal 29 2 3 2 3 3" xfId="27078"/>
    <cellStyle name="Normal 29 2 3 2 4" xfId="24256"/>
    <cellStyle name="Normal 29 2 3 2 4 2" xfId="27344"/>
    <cellStyle name="Normal 29 2 3 2 5" xfId="25800"/>
    <cellStyle name="Normal 29 2 3 3" xfId="5477"/>
    <cellStyle name="Normal 29 2 3 3 2" xfId="24043"/>
    <cellStyle name="Normal 29 2 3 3 2 2" xfId="25596"/>
    <cellStyle name="Normal 29 2 3 3 2 2 2" xfId="28683"/>
    <cellStyle name="Normal 29 2 3 3 2 3" xfId="27144"/>
    <cellStyle name="Normal 29 2 3 3 3" xfId="24323"/>
    <cellStyle name="Normal 29 2 3 3 3 2" xfId="27410"/>
    <cellStyle name="Normal 29 2 3 3 4" xfId="25867"/>
    <cellStyle name="Normal 29 2 3 4" xfId="23799"/>
    <cellStyle name="Normal 29 2 3 4 2" xfId="25464"/>
    <cellStyle name="Normal 29 2 3 4 2 2" xfId="28551"/>
    <cellStyle name="Normal 29 2 3 4 3" xfId="27012"/>
    <cellStyle name="Normal 29 2 3 5" xfId="23079"/>
    <cellStyle name="Normal 29 2 3 5 2" xfId="25005"/>
    <cellStyle name="Normal 29 2 3 5 2 2" xfId="28092"/>
    <cellStyle name="Normal 29 2 3 5 3" xfId="26553"/>
    <cellStyle name="Normal 29 2 3 6" xfId="24190"/>
    <cellStyle name="Normal 29 2 3 6 2" xfId="27278"/>
    <cellStyle name="Normal 29 2 3 7" xfId="25734"/>
    <cellStyle name="Normal 29 2 4" xfId="5174"/>
    <cellStyle name="Normal 29 2 4 2" xfId="5576"/>
    <cellStyle name="Normal 29 2 4 2 2" xfId="24115"/>
    <cellStyle name="Normal 29 2 4 2 2 2" xfId="25660"/>
    <cellStyle name="Normal 29 2 4 2 2 2 2" xfId="28747"/>
    <cellStyle name="Normal 29 2 4 2 2 3" xfId="27208"/>
    <cellStyle name="Normal 29 2 4 2 3" xfId="24387"/>
    <cellStyle name="Normal 29 2 4 2 3 2" xfId="27474"/>
    <cellStyle name="Normal 29 2 4 2 4" xfId="25931"/>
    <cellStyle name="Normal 29 2 4 3" xfId="23895"/>
    <cellStyle name="Normal 29 2 4 3 2" xfId="25528"/>
    <cellStyle name="Normal 29 2 4 3 2 2" xfId="28615"/>
    <cellStyle name="Normal 29 2 4 3 3" xfId="27076"/>
    <cellStyle name="Normal 29 2 4 4" xfId="24254"/>
    <cellStyle name="Normal 29 2 4 4 2" xfId="27342"/>
    <cellStyle name="Normal 29 2 4 5" xfId="25798"/>
    <cellStyle name="Normal 29 2 5" xfId="5475"/>
    <cellStyle name="Normal 29 2 5 2" xfId="24041"/>
    <cellStyle name="Normal 29 2 5 2 2" xfId="25594"/>
    <cellStyle name="Normal 29 2 5 2 2 2" xfId="28681"/>
    <cellStyle name="Normal 29 2 5 2 3" xfId="27142"/>
    <cellStyle name="Normal 29 2 5 3" xfId="24321"/>
    <cellStyle name="Normal 29 2 5 3 2" xfId="27408"/>
    <cellStyle name="Normal 29 2 5 4" xfId="25865"/>
    <cellStyle name="Normal 29 2 6" xfId="20344"/>
    <cellStyle name="Normal 29 2 6 2" xfId="23797"/>
    <cellStyle name="Normal 29 2 6 2 2" xfId="25462"/>
    <cellStyle name="Normal 29 2 6 2 2 2" xfId="28549"/>
    <cellStyle name="Normal 29 2 6 2 3" xfId="27010"/>
    <cellStyle name="Normal 29 2 7" xfId="23056"/>
    <cellStyle name="Normal 29 2 7 2" xfId="24983"/>
    <cellStyle name="Normal 29 2 7 2 2" xfId="28070"/>
    <cellStyle name="Normal 29 2 7 3" xfId="26531"/>
    <cellStyle name="Normal 29 2 8" xfId="24188"/>
    <cellStyle name="Normal 29 2 8 2" xfId="27276"/>
    <cellStyle name="Normal 29 2 9" xfId="25732"/>
    <cellStyle name="Normal 29 3" xfId="5058"/>
    <cellStyle name="Normal 29 3 2" xfId="5177"/>
    <cellStyle name="Normal 29 3 2 2" xfId="5579"/>
    <cellStyle name="Normal 29 3 2 2 2" xfId="24118"/>
    <cellStyle name="Normal 29 3 2 2 2 2" xfId="25663"/>
    <cellStyle name="Normal 29 3 2 2 2 2 2" xfId="28750"/>
    <cellStyle name="Normal 29 3 2 2 2 3" xfId="27211"/>
    <cellStyle name="Normal 29 3 2 2 3" xfId="24390"/>
    <cellStyle name="Normal 29 3 2 2 3 2" xfId="27477"/>
    <cellStyle name="Normal 29 3 2 2 4" xfId="25934"/>
    <cellStyle name="Normal 29 3 2 3" xfId="23898"/>
    <cellStyle name="Normal 29 3 2 3 2" xfId="25531"/>
    <cellStyle name="Normal 29 3 2 3 2 2" xfId="28618"/>
    <cellStyle name="Normal 29 3 2 3 3" xfId="27079"/>
    <cellStyle name="Normal 29 3 2 4" xfId="24257"/>
    <cellStyle name="Normal 29 3 2 4 2" xfId="27345"/>
    <cellStyle name="Normal 29 3 2 5" xfId="25801"/>
    <cellStyle name="Normal 29 3 3" xfId="5478"/>
    <cellStyle name="Normal 29 3 3 2" xfId="24044"/>
    <cellStyle name="Normal 29 3 3 2 2" xfId="25597"/>
    <cellStyle name="Normal 29 3 3 2 2 2" xfId="28684"/>
    <cellStyle name="Normal 29 3 3 2 3" xfId="27145"/>
    <cellStyle name="Normal 29 3 3 3" xfId="24324"/>
    <cellStyle name="Normal 29 3 3 3 2" xfId="27411"/>
    <cellStyle name="Normal 29 3 3 4" xfId="25868"/>
    <cellStyle name="Normal 29 3 4" xfId="20345"/>
    <cellStyle name="Normal 29 3 4 2" xfId="23800"/>
    <cellStyle name="Normal 29 3 4 2 2" xfId="25465"/>
    <cellStyle name="Normal 29 3 4 2 2 2" xfId="28552"/>
    <cellStyle name="Normal 29 3 4 2 3" xfId="27013"/>
    <cellStyle name="Normal 29 3 5" xfId="23092"/>
    <cellStyle name="Normal 29 3 5 2" xfId="25018"/>
    <cellStyle name="Normal 29 3 5 2 2" xfId="28105"/>
    <cellStyle name="Normal 29 3 5 3" xfId="26566"/>
    <cellStyle name="Normal 29 3 6" xfId="24191"/>
    <cellStyle name="Normal 29 3 6 2" xfId="27279"/>
    <cellStyle name="Normal 29 3 7" xfId="25735"/>
    <cellStyle name="Normal 29 4" xfId="5059"/>
    <cellStyle name="Normal 29 4 2" xfId="5178"/>
    <cellStyle name="Normal 29 4 2 2" xfId="5580"/>
    <cellStyle name="Normal 29 4 2 2 2" xfId="24119"/>
    <cellStyle name="Normal 29 4 2 2 2 2" xfId="25664"/>
    <cellStyle name="Normal 29 4 2 2 2 2 2" xfId="28751"/>
    <cellStyle name="Normal 29 4 2 2 2 3" xfId="27212"/>
    <cellStyle name="Normal 29 4 2 2 3" xfId="24391"/>
    <cellStyle name="Normal 29 4 2 2 3 2" xfId="27478"/>
    <cellStyle name="Normal 29 4 2 2 4" xfId="25935"/>
    <cellStyle name="Normal 29 4 2 3" xfId="23899"/>
    <cellStyle name="Normal 29 4 2 3 2" xfId="25532"/>
    <cellStyle name="Normal 29 4 2 3 2 2" xfId="28619"/>
    <cellStyle name="Normal 29 4 2 3 3" xfId="27080"/>
    <cellStyle name="Normal 29 4 2 4" xfId="24258"/>
    <cellStyle name="Normal 29 4 2 4 2" xfId="27346"/>
    <cellStyle name="Normal 29 4 2 5" xfId="25802"/>
    <cellStyle name="Normal 29 4 3" xfId="5479"/>
    <cellStyle name="Normal 29 4 3 2" xfId="24045"/>
    <cellStyle name="Normal 29 4 3 2 2" xfId="25598"/>
    <cellStyle name="Normal 29 4 3 2 2 2" xfId="28685"/>
    <cellStyle name="Normal 29 4 3 2 3" xfId="27146"/>
    <cellStyle name="Normal 29 4 3 3" xfId="24325"/>
    <cellStyle name="Normal 29 4 3 3 2" xfId="27412"/>
    <cellStyle name="Normal 29 4 3 4" xfId="25869"/>
    <cellStyle name="Normal 29 4 4" xfId="20346"/>
    <cellStyle name="Normal 29 4 4 2" xfId="23801"/>
    <cellStyle name="Normal 29 4 4 2 2" xfId="25466"/>
    <cellStyle name="Normal 29 4 4 2 2 2" xfId="28553"/>
    <cellStyle name="Normal 29 4 4 2 3" xfId="27014"/>
    <cellStyle name="Normal 29 4 5" xfId="23070"/>
    <cellStyle name="Normal 29 4 5 2" xfId="24996"/>
    <cellStyle name="Normal 29 4 5 2 2" xfId="28083"/>
    <cellStyle name="Normal 29 4 5 3" xfId="26544"/>
    <cellStyle name="Normal 29 4 6" xfId="24192"/>
    <cellStyle name="Normal 29 4 6 2" xfId="27280"/>
    <cellStyle name="Normal 29 4 7" xfId="25736"/>
    <cellStyle name="Normal 29 5" xfId="5173"/>
    <cellStyle name="Normal 29 5 2" xfId="5575"/>
    <cellStyle name="Normal 29 5 2 2" xfId="24114"/>
    <cellStyle name="Normal 29 5 2 2 2" xfId="25659"/>
    <cellStyle name="Normal 29 5 2 2 2 2" xfId="28746"/>
    <cellStyle name="Normal 29 5 2 2 3" xfId="27207"/>
    <cellStyle name="Normal 29 5 2 3" xfId="24386"/>
    <cellStyle name="Normal 29 5 2 3 2" xfId="27473"/>
    <cellStyle name="Normal 29 5 2 4" xfId="25930"/>
    <cellStyle name="Normal 29 5 3" xfId="20347"/>
    <cellStyle name="Normal 29 5 3 2" xfId="23894"/>
    <cellStyle name="Normal 29 5 3 2 2" xfId="25527"/>
    <cellStyle name="Normal 29 5 3 2 2 2" xfId="28614"/>
    <cellStyle name="Normal 29 5 3 2 3" xfId="27075"/>
    <cellStyle name="Normal 29 5 4" xfId="23122"/>
    <cellStyle name="Normal 29 5 4 2" xfId="25036"/>
    <cellStyle name="Normal 29 5 4 2 2" xfId="28123"/>
    <cellStyle name="Normal 29 5 4 3" xfId="26584"/>
    <cellStyle name="Normal 29 5 5" xfId="24253"/>
    <cellStyle name="Normal 29 5 5 2" xfId="27341"/>
    <cellStyle name="Normal 29 5 6" xfId="25797"/>
    <cellStyle name="Normal 29 6" xfId="5474"/>
    <cellStyle name="Normal 29 6 2" xfId="20348"/>
    <cellStyle name="Normal 29 6 2 2" xfId="24040"/>
    <cellStyle name="Normal 29 6 2 2 2" xfId="25593"/>
    <cellStyle name="Normal 29 6 2 2 2 2" xfId="28680"/>
    <cellStyle name="Normal 29 6 2 2 3" xfId="27141"/>
    <cellStyle name="Normal 29 6 3" xfId="24320"/>
    <cellStyle name="Normal 29 6 3 2" xfId="27407"/>
    <cellStyle name="Normal 29 6 4" xfId="25864"/>
    <cellStyle name="Normal 29 7" xfId="20349"/>
    <cellStyle name="Normal 29 8" xfId="20350"/>
    <cellStyle name="Normal 29 9" xfId="20351"/>
    <cellStyle name="Normal 3" xfId="9"/>
    <cellStyle name="Normal 3 10" xfId="3621"/>
    <cellStyle name="Normal 3 10 2" xfId="5981"/>
    <cellStyle name="Normal 3 100" xfId="5982"/>
    <cellStyle name="Normal 3 101" xfId="5983"/>
    <cellStyle name="Normal 3 102" xfId="5984"/>
    <cellStyle name="Normal 3 103" xfId="5985"/>
    <cellStyle name="Normal 3 104" xfId="5986"/>
    <cellStyle name="Normal 3 105" xfId="5987"/>
    <cellStyle name="Normal 3 106" xfId="5988"/>
    <cellStyle name="Normal 3 107" xfId="5989"/>
    <cellStyle name="Normal 3 108" xfId="5990"/>
    <cellStyle name="Normal 3 109" xfId="5991"/>
    <cellStyle name="Normal 3 11" xfId="3622"/>
    <cellStyle name="Normal 3 11 2" xfId="5992"/>
    <cellStyle name="Normal 3 110" xfId="5993"/>
    <cellStyle name="Normal 3 111" xfId="5994"/>
    <cellStyle name="Normal 3 112" xfId="5995"/>
    <cellStyle name="Normal 3 113" xfId="5996"/>
    <cellStyle name="Normal 3 114" xfId="5997"/>
    <cellStyle name="Normal 3 115" xfId="5998"/>
    <cellStyle name="Normal 3 116" xfId="5999"/>
    <cellStyle name="Normal 3 117" xfId="6000"/>
    <cellStyle name="Normal 3 118" xfId="6001"/>
    <cellStyle name="Normal 3 119" xfId="6002"/>
    <cellStyle name="Normal 3 12" xfId="6003"/>
    <cellStyle name="Normal 3 120" xfId="6004"/>
    <cellStyle name="Normal 3 121" xfId="6005"/>
    <cellStyle name="Normal 3 122" xfId="6006"/>
    <cellStyle name="Normal 3 123" xfId="6007"/>
    <cellStyle name="Normal 3 124" xfId="6008"/>
    <cellStyle name="Normal 3 125" xfId="6009"/>
    <cellStyle name="Normal 3 126" xfId="6010"/>
    <cellStyle name="Normal 3 127" xfId="6011"/>
    <cellStyle name="Normal 3 128" xfId="6012"/>
    <cellStyle name="Normal 3 129" xfId="6013"/>
    <cellStyle name="Normal 3 13" xfId="6014"/>
    <cellStyle name="Normal 3 130" xfId="6015"/>
    <cellStyle name="Normal 3 131" xfId="6016"/>
    <cellStyle name="Normal 3 132" xfId="6017"/>
    <cellStyle name="Normal 3 133" xfId="6018"/>
    <cellStyle name="Normal 3 134" xfId="6019"/>
    <cellStyle name="Normal 3 135" xfId="6020"/>
    <cellStyle name="Normal 3 136" xfId="6021"/>
    <cellStyle name="Normal 3 137" xfId="6022"/>
    <cellStyle name="Normal 3 138" xfId="6023"/>
    <cellStyle name="Normal 3 139" xfId="6024"/>
    <cellStyle name="Normal 3 14" xfId="6025"/>
    <cellStyle name="Normal 3 140" xfId="6026"/>
    <cellStyle name="Normal 3 141" xfId="6027"/>
    <cellStyle name="Normal 3 142" xfId="6028"/>
    <cellStyle name="Normal 3 143" xfId="6029"/>
    <cellStyle name="Normal 3 144" xfId="6030"/>
    <cellStyle name="Normal 3 145" xfId="6031"/>
    <cellStyle name="Normal 3 146" xfId="6032"/>
    <cellStyle name="Normal 3 147" xfId="6033"/>
    <cellStyle name="Normal 3 148" xfId="6034"/>
    <cellStyle name="Normal 3 149" xfId="6035"/>
    <cellStyle name="Normal 3 15" xfId="6036"/>
    <cellStyle name="Normal 3 150" xfId="6037"/>
    <cellStyle name="Normal 3 151" xfId="6038"/>
    <cellStyle name="Normal 3 152" xfId="6039"/>
    <cellStyle name="Normal 3 153" xfId="6040"/>
    <cellStyle name="Normal 3 154" xfId="6041"/>
    <cellStyle name="Normal 3 155" xfId="6042"/>
    <cellStyle name="Normal 3 156" xfId="6043"/>
    <cellStyle name="Normal 3 157" xfId="6044"/>
    <cellStyle name="Normal 3 158" xfId="6045"/>
    <cellStyle name="Normal 3 159" xfId="6046"/>
    <cellStyle name="Normal 3 16" xfId="6047"/>
    <cellStyle name="Normal 3 160" xfId="6048"/>
    <cellStyle name="Normal 3 161" xfId="6049"/>
    <cellStyle name="Normal 3 162" xfId="6050"/>
    <cellStyle name="Normal 3 163" xfId="6051"/>
    <cellStyle name="Normal 3 164" xfId="6052"/>
    <cellStyle name="Normal 3 165" xfId="6053"/>
    <cellStyle name="Normal 3 166" xfId="6054"/>
    <cellStyle name="Normal 3 167" xfId="6055"/>
    <cellStyle name="Normal 3 168" xfId="6056"/>
    <cellStyle name="Normal 3 169" xfId="6057"/>
    <cellStyle name="Normal 3 17" xfId="6058"/>
    <cellStyle name="Normal 3 170" xfId="6059"/>
    <cellStyle name="Normal 3 171" xfId="6060"/>
    <cellStyle name="Normal 3 172" xfId="6061"/>
    <cellStyle name="Normal 3 173" xfId="6062"/>
    <cellStyle name="Normal 3 174" xfId="6063"/>
    <cellStyle name="Normal 3 175" xfId="6064"/>
    <cellStyle name="Normal 3 176" xfId="6065"/>
    <cellStyle name="Normal 3 177" xfId="6066"/>
    <cellStyle name="Normal 3 178" xfId="6067"/>
    <cellStyle name="Normal 3 179" xfId="6068"/>
    <cellStyle name="Normal 3 18" xfId="6069"/>
    <cellStyle name="Normal 3 180" xfId="6070"/>
    <cellStyle name="Normal 3 181" xfId="6071"/>
    <cellStyle name="Normal 3 182" xfId="6072"/>
    <cellStyle name="Normal 3 183" xfId="6073"/>
    <cellStyle name="Normal 3 184" xfId="6074"/>
    <cellStyle name="Normal 3 185" xfId="6075"/>
    <cellStyle name="Normal 3 186" xfId="6076"/>
    <cellStyle name="Normal 3 187" xfId="6077"/>
    <cellStyle name="Normal 3 188" xfId="6078"/>
    <cellStyle name="Normal 3 189" xfId="6079"/>
    <cellStyle name="Normal 3 19" xfId="6080"/>
    <cellStyle name="Normal 3 190" xfId="6081"/>
    <cellStyle name="Normal 3 191" xfId="6082"/>
    <cellStyle name="Normal 3 192" xfId="6083"/>
    <cellStyle name="Normal 3 193" xfId="6084"/>
    <cellStyle name="Normal 3 194" xfId="6085"/>
    <cellStyle name="Normal 3 195" xfId="6086"/>
    <cellStyle name="Normal 3 196" xfId="6087"/>
    <cellStyle name="Normal 3 197" xfId="6088"/>
    <cellStyle name="Normal 3 198" xfId="6089"/>
    <cellStyle name="Normal 3 199" xfId="6090"/>
    <cellStyle name="Normal 3 2" xfId="143"/>
    <cellStyle name="Normal 3 2 10" xfId="20352"/>
    <cellStyle name="Normal 3 2 11" xfId="20353"/>
    <cellStyle name="Normal 3 2 2" xfId="251"/>
    <cellStyle name="Normal 3 2 2 10" xfId="20354"/>
    <cellStyle name="Normal 3 2 2 11" xfId="20355"/>
    <cellStyle name="Normal 3 2 2 12" xfId="6091"/>
    <cellStyle name="Normal 3 2 2 2" xfId="366"/>
    <cellStyle name="Normal 3 2 2 2 10" xfId="20356"/>
    <cellStyle name="Normal 3 2 2 2 11" xfId="6092"/>
    <cellStyle name="Normal 3 2 2 2 2" xfId="20357"/>
    <cellStyle name="Normal 3 2 2 2 2 10" xfId="20358"/>
    <cellStyle name="Normal 3 2 2 2 2 2" xfId="20359"/>
    <cellStyle name="Normal 3 2 2 2 2 3" xfId="20360"/>
    <cellStyle name="Normal 3 2 2 2 2 4" xfId="20361"/>
    <cellStyle name="Normal 3 2 2 2 2 5" xfId="20362"/>
    <cellStyle name="Normal 3 2 2 2 2 6" xfId="20363"/>
    <cellStyle name="Normal 3 2 2 2 2 7" xfId="20364"/>
    <cellStyle name="Normal 3 2 2 2 2 8" xfId="20365"/>
    <cellStyle name="Normal 3 2 2 2 2 9" xfId="20366"/>
    <cellStyle name="Normal 3 2 2 2 3" xfId="20367"/>
    <cellStyle name="Normal 3 2 2 2 4" xfId="20368"/>
    <cellStyle name="Normal 3 2 2 2 5" xfId="20369"/>
    <cellStyle name="Normal 3 2 2 2 6" xfId="20370"/>
    <cellStyle name="Normal 3 2 2 2 7" xfId="20371"/>
    <cellStyle name="Normal 3 2 2 2 8" xfId="20372"/>
    <cellStyle name="Normal 3 2 2 2 9" xfId="20373"/>
    <cellStyle name="Normal 3 2 2 3" xfId="3624"/>
    <cellStyle name="Normal 3 2 2 3 2" xfId="6093"/>
    <cellStyle name="Normal 3 2 2 4" xfId="6094"/>
    <cellStyle name="Normal 3 2 2 5" xfId="6095"/>
    <cellStyle name="Normal 3 2 2 6" xfId="20374"/>
    <cellStyle name="Normal 3 2 2 7" xfId="20375"/>
    <cellStyle name="Normal 3 2 2 8" xfId="20376"/>
    <cellStyle name="Normal 3 2 2 9" xfId="20377"/>
    <cellStyle name="Normal 3 2 3" xfId="365"/>
    <cellStyle name="Normal 3 2 3 10" xfId="20378"/>
    <cellStyle name="Normal 3 2 3 11" xfId="6096"/>
    <cellStyle name="Normal 3 2 3 12" xfId="5060"/>
    <cellStyle name="Normal 3 2 3 2" xfId="20379"/>
    <cellStyle name="Normal 3 2 3 3" xfId="20380"/>
    <cellStyle name="Normal 3 2 3 4" xfId="20381"/>
    <cellStyle name="Normal 3 2 3 5" xfId="20382"/>
    <cellStyle name="Normal 3 2 3 6" xfId="20383"/>
    <cellStyle name="Normal 3 2 3 7" xfId="20384"/>
    <cellStyle name="Normal 3 2 3 8" xfId="20385"/>
    <cellStyle name="Normal 3 2 3 9" xfId="20386"/>
    <cellStyle name="Normal 3 2 4" xfId="3623"/>
    <cellStyle name="Normal 3 2 4 2" xfId="6097"/>
    <cellStyle name="Normal 3 2 5" xfId="6098"/>
    <cellStyle name="Normal 3 2 6" xfId="20387"/>
    <cellStyle name="Normal 3 2 7" xfId="20388"/>
    <cellStyle name="Normal 3 2 8" xfId="20389"/>
    <cellStyle name="Normal 3 2 9" xfId="20390"/>
    <cellStyle name="Normal 3 20" xfId="6099"/>
    <cellStyle name="Normal 3 200" xfId="6100"/>
    <cellStyle name="Normal 3 201" xfId="6101"/>
    <cellStyle name="Normal 3 202" xfId="6102"/>
    <cellStyle name="Normal 3 203" xfId="6103"/>
    <cellStyle name="Normal 3 204" xfId="6104"/>
    <cellStyle name="Normal 3 205" xfId="6105"/>
    <cellStyle name="Normal 3 206" xfId="142"/>
    <cellStyle name="Normal 3 21" xfId="6106"/>
    <cellStyle name="Normal 3 22" xfId="6107"/>
    <cellStyle name="Normal 3 23" xfId="6108"/>
    <cellStyle name="Normal 3 24" xfId="6109"/>
    <cellStyle name="Normal 3 25" xfId="6110"/>
    <cellStyle name="Normal 3 26" xfId="6111"/>
    <cellStyle name="Normal 3 27" xfId="6112"/>
    <cellStyle name="Normal 3 28" xfId="6113"/>
    <cellStyle name="Normal 3 29" xfId="6114"/>
    <cellStyle name="Normal 3 3" xfId="174"/>
    <cellStyle name="Normal 3 3 2" xfId="3625"/>
    <cellStyle name="Normal 3 3 2 2" xfId="17"/>
    <cellStyle name="Normal 3 3 3" xfId="6115"/>
    <cellStyle name="Normal 3 30" xfId="6116"/>
    <cellStyle name="Normal 3 31" xfId="6117"/>
    <cellStyle name="Normal 3 32" xfId="6118"/>
    <cellStyle name="Normal 3 33" xfId="6119"/>
    <cellStyle name="Normal 3 34" xfId="6120"/>
    <cellStyle name="Normal 3 35" xfId="6121"/>
    <cellStyle name="Normal 3 36" xfId="6122"/>
    <cellStyle name="Normal 3 37" xfId="6123"/>
    <cellStyle name="Normal 3 38" xfId="6124"/>
    <cellStyle name="Normal 3 39" xfId="6125"/>
    <cellStyle name="Normal 3 4" xfId="250"/>
    <cellStyle name="Normal 3 4 2" xfId="3626"/>
    <cellStyle name="Normal 3 4 2 2" xfId="6126"/>
    <cellStyle name="Normal 3 40" xfId="6127"/>
    <cellStyle name="Normal 3 41" xfId="6128"/>
    <cellStyle name="Normal 3 42" xfId="6129"/>
    <cellStyle name="Normal 3 43" xfId="6130"/>
    <cellStyle name="Normal 3 44" xfId="6131"/>
    <cellStyle name="Normal 3 45" xfId="6132"/>
    <cellStyle name="Normal 3 46" xfId="6133"/>
    <cellStyle name="Normal 3 47" xfId="6134"/>
    <cellStyle name="Normal 3 48" xfId="6135"/>
    <cellStyle name="Normal 3 49" xfId="6136"/>
    <cellStyle name="Normal 3 5" xfId="1561"/>
    <cellStyle name="Normal 3 5 2" xfId="3627"/>
    <cellStyle name="Normal 3 5 2 2" xfId="6137"/>
    <cellStyle name="Normal 3 50" xfId="6138"/>
    <cellStyle name="Normal 3 51" xfId="6139"/>
    <cellStyle name="Normal 3 52" xfId="6140"/>
    <cellStyle name="Normal 3 53" xfId="6141"/>
    <cellStyle name="Normal 3 54" xfId="6142"/>
    <cellStyle name="Normal 3 55" xfId="6143"/>
    <cellStyle name="Normal 3 56" xfId="6144"/>
    <cellStyle name="Normal 3 57" xfId="6145"/>
    <cellStyle name="Normal 3 58" xfId="6146"/>
    <cellStyle name="Normal 3 59" xfId="6147"/>
    <cellStyle name="Normal 3 6" xfId="3628"/>
    <cellStyle name="Normal 3 6 2" xfId="6148"/>
    <cellStyle name="Normal 3 60" xfId="6149"/>
    <cellStyle name="Normal 3 61" xfId="6150"/>
    <cellStyle name="Normal 3 62" xfId="6151"/>
    <cellStyle name="Normal 3 63" xfId="6152"/>
    <cellStyle name="Normal 3 64" xfId="6153"/>
    <cellStyle name="Normal 3 65" xfId="6154"/>
    <cellStyle name="Normal 3 66" xfId="6155"/>
    <cellStyle name="Normal 3 67" xfId="6156"/>
    <cellStyle name="Normal 3 68" xfId="6157"/>
    <cellStyle name="Normal 3 69" xfId="6158"/>
    <cellStyle name="Normal 3 7" xfId="3629"/>
    <cellStyle name="Normal 3 7 2" xfId="6159"/>
    <cellStyle name="Normal 3 70" xfId="6160"/>
    <cellStyle name="Normal 3 71" xfId="6161"/>
    <cellStyle name="Normal 3 72" xfId="6162"/>
    <cellStyle name="Normal 3 73" xfId="6163"/>
    <cellStyle name="Normal 3 74" xfId="6164"/>
    <cellStyle name="Normal 3 75" xfId="6165"/>
    <cellStyle name="Normal 3 76" xfId="6166"/>
    <cellStyle name="Normal 3 77" xfId="6167"/>
    <cellStyle name="Normal 3 78" xfId="6168"/>
    <cellStyle name="Normal 3 79" xfId="6169"/>
    <cellStyle name="Normal 3 8" xfId="3630"/>
    <cellStyle name="Normal 3 8 2" xfId="6170"/>
    <cellStyle name="Normal 3 80" xfId="6171"/>
    <cellStyle name="Normal 3 81" xfId="6172"/>
    <cellStyle name="Normal 3 82" xfId="6173"/>
    <cellStyle name="Normal 3 83" xfId="6174"/>
    <cellStyle name="Normal 3 84" xfId="6175"/>
    <cellStyle name="Normal 3 85" xfId="6176"/>
    <cellStyle name="Normal 3 86" xfId="6177"/>
    <cellStyle name="Normal 3 87" xfId="6178"/>
    <cellStyle name="Normal 3 88" xfId="6179"/>
    <cellStyle name="Normal 3 89" xfId="6180"/>
    <cellStyle name="Normal 3 9" xfId="3631"/>
    <cellStyle name="Normal 3 9 2" xfId="6181"/>
    <cellStyle name="Normal 3 90" xfId="6182"/>
    <cellStyle name="Normal 3 91" xfId="6183"/>
    <cellStyle name="Normal 3 92" xfId="6184"/>
    <cellStyle name="Normal 3 93" xfId="6185"/>
    <cellStyle name="Normal 3 94" xfId="6186"/>
    <cellStyle name="Normal 3 95" xfId="6187"/>
    <cellStyle name="Normal 3 96" xfId="6188"/>
    <cellStyle name="Normal 3 97" xfId="6189"/>
    <cellStyle name="Normal 3 98" xfId="6190"/>
    <cellStyle name="Normal 3 99" xfId="6191"/>
    <cellStyle name="Normal 3_Fuel Cost" xfId="6192"/>
    <cellStyle name="Normal 30" xfId="367"/>
    <cellStyle name="Normal 30 10" xfId="25737"/>
    <cellStyle name="Normal 30 2" xfId="3632"/>
    <cellStyle name="Normal 30 2 2" xfId="5061"/>
    <cellStyle name="Normal 30 2 2 2" xfId="5181"/>
    <cellStyle name="Normal 30 2 2 2 2" xfId="5583"/>
    <cellStyle name="Normal 30 2 2 2 2 2" xfId="24122"/>
    <cellStyle name="Normal 30 2 2 2 2 2 2" xfId="25667"/>
    <cellStyle name="Normal 30 2 2 2 2 2 2 2" xfId="28754"/>
    <cellStyle name="Normal 30 2 2 2 2 2 3" xfId="27215"/>
    <cellStyle name="Normal 30 2 2 2 2 3" xfId="24394"/>
    <cellStyle name="Normal 30 2 2 2 2 3 2" xfId="27481"/>
    <cellStyle name="Normal 30 2 2 2 2 4" xfId="25938"/>
    <cellStyle name="Normal 30 2 2 2 3" xfId="23902"/>
    <cellStyle name="Normal 30 2 2 2 3 2" xfId="25535"/>
    <cellStyle name="Normal 30 2 2 2 3 2 2" xfId="28622"/>
    <cellStyle name="Normal 30 2 2 2 3 3" xfId="27083"/>
    <cellStyle name="Normal 30 2 2 2 4" xfId="24261"/>
    <cellStyle name="Normal 30 2 2 2 4 2" xfId="27349"/>
    <cellStyle name="Normal 30 2 2 2 5" xfId="25805"/>
    <cellStyle name="Normal 30 2 2 3" xfId="5482"/>
    <cellStyle name="Normal 30 2 2 3 2" xfId="24048"/>
    <cellStyle name="Normal 30 2 2 3 2 2" xfId="25601"/>
    <cellStyle name="Normal 30 2 2 3 2 2 2" xfId="28688"/>
    <cellStyle name="Normal 30 2 2 3 2 3" xfId="27149"/>
    <cellStyle name="Normal 30 2 2 3 3" xfId="24328"/>
    <cellStyle name="Normal 30 2 2 3 3 2" xfId="27415"/>
    <cellStyle name="Normal 30 2 2 3 4" xfId="25872"/>
    <cellStyle name="Normal 30 2 2 4" xfId="23804"/>
    <cellStyle name="Normal 30 2 2 4 2" xfId="25469"/>
    <cellStyle name="Normal 30 2 2 4 2 2" xfId="28556"/>
    <cellStyle name="Normal 30 2 2 4 3" xfId="27017"/>
    <cellStyle name="Normal 30 2 2 5" xfId="23102"/>
    <cellStyle name="Normal 30 2 2 5 2" xfId="25028"/>
    <cellStyle name="Normal 30 2 2 5 2 2" xfId="28115"/>
    <cellStyle name="Normal 30 2 2 5 3" xfId="26576"/>
    <cellStyle name="Normal 30 2 2 6" xfId="24195"/>
    <cellStyle name="Normal 30 2 2 6 2" xfId="27283"/>
    <cellStyle name="Normal 30 2 2 7" xfId="25739"/>
    <cellStyle name="Normal 30 2 3" xfId="5062"/>
    <cellStyle name="Normal 30 2 3 2" xfId="5182"/>
    <cellStyle name="Normal 30 2 3 2 2" xfId="5584"/>
    <cellStyle name="Normal 30 2 3 2 2 2" xfId="24123"/>
    <cellStyle name="Normal 30 2 3 2 2 2 2" xfId="25668"/>
    <cellStyle name="Normal 30 2 3 2 2 2 2 2" xfId="28755"/>
    <cellStyle name="Normal 30 2 3 2 2 2 3" xfId="27216"/>
    <cellStyle name="Normal 30 2 3 2 2 3" xfId="24395"/>
    <cellStyle name="Normal 30 2 3 2 2 3 2" xfId="27482"/>
    <cellStyle name="Normal 30 2 3 2 2 4" xfId="25939"/>
    <cellStyle name="Normal 30 2 3 2 3" xfId="23903"/>
    <cellStyle name="Normal 30 2 3 2 3 2" xfId="25536"/>
    <cellStyle name="Normal 30 2 3 2 3 2 2" xfId="28623"/>
    <cellStyle name="Normal 30 2 3 2 3 3" xfId="27084"/>
    <cellStyle name="Normal 30 2 3 2 4" xfId="24262"/>
    <cellStyle name="Normal 30 2 3 2 4 2" xfId="27350"/>
    <cellStyle name="Normal 30 2 3 2 5" xfId="25806"/>
    <cellStyle name="Normal 30 2 3 3" xfId="5483"/>
    <cellStyle name="Normal 30 2 3 3 2" xfId="24049"/>
    <cellStyle name="Normal 30 2 3 3 2 2" xfId="25602"/>
    <cellStyle name="Normal 30 2 3 3 2 2 2" xfId="28689"/>
    <cellStyle name="Normal 30 2 3 3 2 3" xfId="27150"/>
    <cellStyle name="Normal 30 2 3 3 3" xfId="24329"/>
    <cellStyle name="Normal 30 2 3 3 3 2" xfId="27416"/>
    <cellStyle name="Normal 30 2 3 3 4" xfId="25873"/>
    <cellStyle name="Normal 30 2 3 4" xfId="23805"/>
    <cellStyle name="Normal 30 2 3 4 2" xfId="25470"/>
    <cellStyle name="Normal 30 2 3 4 2 2" xfId="28557"/>
    <cellStyle name="Normal 30 2 3 4 3" xfId="27018"/>
    <cellStyle name="Normal 30 2 3 5" xfId="23080"/>
    <cellStyle name="Normal 30 2 3 5 2" xfId="25006"/>
    <cellStyle name="Normal 30 2 3 5 2 2" xfId="28093"/>
    <cellStyle name="Normal 30 2 3 5 3" xfId="26554"/>
    <cellStyle name="Normal 30 2 3 6" xfId="24196"/>
    <cellStyle name="Normal 30 2 3 6 2" xfId="27284"/>
    <cellStyle name="Normal 30 2 3 7" xfId="25740"/>
    <cellStyle name="Normal 30 2 4" xfId="5180"/>
    <cellStyle name="Normal 30 2 4 2" xfId="5582"/>
    <cellStyle name="Normal 30 2 4 2 2" xfId="24121"/>
    <cellStyle name="Normal 30 2 4 2 2 2" xfId="25666"/>
    <cellStyle name="Normal 30 2 4 2 2 2 2" xfId="28753"/>
    <cellStyle name="Normal 30 2 4 2 2 3" xfId="27214"/>
    <cellStyle name="Normal 30 2 4 2 3" xfId="24393"/>
    <cellStyle name="Normal 30 2 4 2 3 2" xfId="27480"/>
    <cellStyle name="Normal 30 2 4 2 4" xfId="25937"/>
    <cellStyle name="Normal 30 2 4 3" xfId="23901"/>
    <cellStyle name="Normal 30 2 4 3 2" xfId="25534"/>
    <cellStyle name="Normal 30 2 4 3 2 2" xfId="28621"/>
    <cellStyle name="Normal 30 2 4 3 3" xfId="27082"/>
    <cellStyle name="Normal 30 2 4 4" xfId="24260"/>
    <cellStyle name="Normal 30 2 4 4 2" xfId="27348"/>
    <cellStyle name="Normal 30 2 4 5" xfId="25804"/>
    <cellStyle name="Normal 30 2 5" xfId="5481"/>
    <cellStyle name="Normal 30 2 5 2" xfId="24047"/>
    <cellStyle name="Normal 30 2 5 2 2" xfId="25600"/>
    <cellStyle name="Normal 30 2 5 2 2 2" xfId="28687"/>
    <cellStyle name="Normal 30 2 5 2 3" xfId="27148"/>
    <cellStyle name="Normal 30 2 5 3" xfId="24327"/>
    <cellStyle name="Normal 30 2 5 3 2" xfId="27414"/>
    <cellStyle name="Normal 30 2 5 4" xfId="25871"/>
    <cellStyle name="Normal 30 2 6" xfId="23803"/>
    <cellStyle name="Normal 30 2 6 2" xfId="25468"/>
    <cellStyle name="Normal 30 2 6 2 2" xfId="28555"/>
    <cellStyle name="Normal 30 2 6 3" xfId="27016"/>
    <cellStyle name="Normal 30 2 7" xfId="23057"/>
    <cellStyle name="Normal 30 2 7 2" xfId="24984"/>
    <cellStyle name="Normal 30 2 7 2 2" xfId="28071"/>
    <cellStyle name="Normal 30 2 7 3" xfId="26532"/>
    <cellStyle name="Normal 30 2 8" xfId="24194"/>
    <cellStyle name="Normal 30 2 8 2" xfId="27282"/>
    <cellStyle name="Normal 30 2 9" xfId="25738"/>
    <cellStyle name="Normal 30 3" xfId="5063"/>
    <cellStyle name="Normal 30 3 2" xfId="5183"/>
    <cellStyle name="Normal 30 3 2 2" xfId="5585"/>
    <cellStyle name="Normal 30 3 2 2 2" xfId="24124"/>
    <cellStyle name="Normal 30 3 2 2 2 2" xfId="25669"/>
    <cellStyle name="Normal 30 3 2 2 2 2 2" xfId="28756"/>
    <cellStyle name="Normal 30 3 2 2 2 3" xfId="27217"/>
    <cellStyle name="Normal 30 3 2 2 3" xfId="24396"/>
    <cellStyle name="Normal 30 3 2 2 3 2" xfId="27483"/>
    <cellStyle name="Normal 30 3 2 2 4" xfId="25940"/>
    <cellStyle name="Normal 30 3 2 3" xfId="23904"/>
    <cellStyle name="Normal 30 3 2 3 2" xfId="25537"/>
    <cellStyle name="Normal 30 3 2 3 2 2" xfId="28624"/>
    <cellStyle name="Normal 30 3 2 3 3" xfId="27085"/>
    <cellStyle name="Normal 30 3 2 4" xfId="24263"/>
    <cellStyle name="Normal 30 3 2 4 2" xfId="27351"/>
    <cellStyle name="Normal 30 3 2 5" xfId="25807"/>
    <cellStyle name="Normal 30 3 3" xfId="5484"/>
    <cellStyle name="Normal 30 3 3 2" xfId="24050"/>
    <cellStyle name="Normal 30 3 3 2 2" xfId="25603"/>
    <cellStyle name="Normal 30 3 3 2 2 2" xfId="28690"/>
    <cellStyle name="Normal 30 3 3 2 3" xfId="27151"/>
    <cellStyle name="Normal 30 3 3 3" xfId="24330"/>
    <cellStyle name="Normal 30 3 3 3 2" xfId="27417"/>
    <cellStyle name="Normal 30 3 3 4" xfId="25874"/>
    <cellStyle name="Normal 30 3 4" xfId="23806"/>
    <cellStyle name="Normal 30 3 4 2" xfId="25471"/>
    <cellStyle name="Normal 30 3 4 2 2" xfId="28558"/>
    <cellStyle name="Normal 30 3 4 3" xfId="27019"/>
    <cellStyle name="Normal 30 3 5" xfId="23093"/>
    <cellStyle name="Normal 30 3 5 2" xfId="25019"/>
    <cellStyle name="Normal 30 3 5 2 2" xfId="28106"/>
    <cellStyle name="Normal 30 3 5 3" xfId="26567"/>
    <cellStyle name="Normal 30 3 6" xfId="24197"/>
    <cellStyle name="Normal 30 3 6 2" xfId="27285"/>
    <cellStyle name="Normal 30 3 7" xfId="25741"/>
    <cellStyle name="Normal 30 4" xfId="5064"/>
    <cellStyle name="Normal 30 4 2" xfId="5184"/>
    <cellStyle name="Normal 30 4 2 2" xfId="5586"/>
    <cellStyle name="Normal 30 4 2 2 2" xfId="24125"/>
    <cellStyle name="Normal 30 4 2 2 2 2" xfId="25670"/>
    <cellStyle name="Normal 30 4 2 2 2 2 2" xfId="28757"/>
    <cellStyle name="Normal 30 4 2 2 2 3" xfId="27218"/>
    <cellStyle name="Normal 30 4 2 2 3" xfId="24397"/>
    <cellStyle name="Normal 30 4 2 2 3 2" xfId="27484"/>
    <cellStyle name="Normal 30 4 2 2 4" xfId="25941"/>
    <cellStyle name="Normal 30 4 2 3" xfId="23905"/>
    <cellStyle name="Normal 30 4 2 3 2" xfId="25538"/>
    <cellStyle name="Normal 30 4 2 3 2 2" xfId="28625"/>
    <cellStyle name="Normal 30 4 2 3 3" xfId="27086"/>
    <cellStyle name="Normal 30 4 2 4" xfId="24264"/>
    <cellStyle name="Normal 30 4 2 4 2" xfId="27352"/>
    <cellStyle name="Normal 30 4 2 5" xfId="25808"/>
    <cellStyle name="Normal 30 4 3" xfId="5485"/>
    <cellStyle name="Normal 30 4 3 2" xfId="24051"/>
    <cellStyle name="Normal 30 4 3 2 2" xfId="25604"/>
    <cellStyle name="Normal 30 4 3 2 2 2" xfId="28691"/>
    <cellStyle name="Normal 30 4 3 2 3" xfId="27152"/>
    <cellStyle name="Normal 30 4 3 3" xfId="24331"/>
    <cellStyle name="Normal 30 4 3 3 2" xfId="27418"/>
    <cellStyle name="Normal 30 4 3 4" xfId="25875"/>
    <cellStyle name="Normal 30 4 4" xfId="23807"/>
    <cellStyle name="Normal 30 4 4 2" xfId="25472"/>
    <cellStyle name="Normal 30 4 4 2 2" xfId="28559"/>
    <cellStyle name="Normal 30 4 4 3" xfId="27020"/>
    <cellStyle name="Normal 30 4 5" xfId="23071"/>
    <cellStyle name="Normal 30 4 5 2" xfId="24997"/>
    <cellStyle name="Normal 30 4 5 2 2" xfId="28084"/>
    <cellStyle name="Normal 30 4 5 3" xfId="26545"/>
    <cellStyle name="Normal 30 4 6" xfId="24198"/>
    <cellStyle name="Normal 30 4 6 2" xfId="27286"/>
    <cellStyle name="Normal 30 4 7" xfId="25742"/>
    <cellStyle name="Normal 30 5" xfId="5179"/>
    <cellStyle name="Normal 30 5 2" xfId="5581"/>
    <cellStyle name="Normal 30 5 2 2" xfId="24120"/>
    <cellStyle name="Normal 30 5 2 2 2" xfId="25665"/>
    <cellStyle name="Normal 30 5 2 2 2 2" xfId="28752"/>
    <cellStyle name="Normal 30 5 2 2 3" xfId="27213"/>
    <cellStyle name="Normal 30 5 2 3" xfId="24392"/>
    <cellStyle name="Normal 30 5 2 3 2" xfId="27479"/>
    <cellStyle name="Normal 30 5 2 4" xfId="25936"/>
    <cellStyle name="Normal 30 5 3" xfId="23900"/>
    <cellStyle name="Normal 30 5 3 2" xfId="25533"/>
    <cellStyle name="Normal 30 5 3 2 2" xfId="28620"/>
    <cellStyle name="Normal 30 5 3 3" xfId="27081"/>
    <cellStyle name="Normal 30 5 4" xfId="23123"/>
    <cellStyle name="Normal 30 5 4 2" xfId="25037"/>
    <cellStyle name="Normal 30 5 4 2 2" xfId="28124"/>
    <cellStyle name="Normal 30 5 4 3" xfId="26585"/>
    <cellStyle name="Normal 30 5 5" xfId="24259"/>
    <cellStyle name="Normal 30 5 5 2" xfId="27347"/>
    <cellStyle name="Normal 30 5 6" xfId="25803"/>
    <cellStyle name="Normal 30 6" xfId="5480"/>
    <cellStyle name="Normal 30 6 2" xfId="24046"/>
    <cellStyle name="Normal 30 6 2 2" xfId="25599"/>
    <cellStyle name="Normal 30 6 2 2 2" xfId="28686"/>
    <cellStyle name="Normal 30 6 2 3" xfId="27147"/>
    <cellStyle name="Normal 30 6 3" xfId="24326"/>
    <cellStyle name="Normal 30 6 3 2" xfId="27413"/>
    <cellStyle name="Normal 30 6 4" xfId="25870"/>
    <cellStyle name="Normal 30 7" xfId="6453"/>
    <cellStyle name="Normal 30 7 2" xfId="23802"/>
    <cellStyle name="Normal 30 7 2 2" xfId="25467"/>
    <cellStyle name="Normal 30 7 2 2 2" xfId="28554"/>
    <cellStyle name="Normal 30 7 2 3" xfId="27015"/>
    <cellStyle name="Normal 30 7 3" xfId="29433"/>
    <cellStyle name="Normal 30 8" xfId="23046"/>
    <cellStyle name="Normal 30 8 2" xfId="24975"/>
    <cellStyle name="Normal 30 8 2 2" xfId="28062"/>
    <cellStyle name="Normal 30 8 3" xfId="26523"/>
    <cellStyle name="Normal 30 9" xfId="24193"/>
    <cellStyle name="Normal 30 9 2" xfId="27281"/>
    <cellStyle name="Normal 31" xfId="368"/>
    <cellStyle name="Normal 31 10" xfId="29072"/>
    <cellStyle name="Normal 31 2" xfId="10"/>
    <cellStyle name="Normal 31 2 2" xfId="4089"/>
    <cellStyle name="Normal 31 2 2 2" xfId="5068"/>
    <cellStyle name="Normal 31 2 2 2 2" xfId="12"/>
    <cellStyle name="Normal 31 2 2 2 2 2" xfId="4110"/>
    <cellStyle name="Normal 31 2 2 2 2 2 2" xfId="5489"/>
    <cellStyle name="Normal 31 2 2 2 2 2 3" xfId="29366"/>
    <cellStyle name="Normal 31 2 2 2 2 3" xfId="4123"/>
    <cellStyle name="Normal 31 2 2 2 2 4" xfId="28793"/>
    <cellStyle name="Normal 31 2 2 2 3" xfId="23809"/>
    <cellStyle name="Normal 31 2 2 2 3 2" xfId="30262"/>
    <cellStyle name="Normal 31 2 2 2 4" xfId="29075"/>
    <cellStyle name="Normal 31 2 2 3" xfId="5069"/>
    <cellStyle name="Normal 31 2 2 3 2" xfId="5490"/>
    <cellStyle name="Normal 31 2 2 3 2 2" xfId="29367"/>
    <cellStyle name="Normal 31 2 2 3 3" xfId="23810"/>
    <cellStyle name="Normal 31 2 2 3 3 2" xfId="30263"/>
    <cellStyle name="Normal 31 2 2 3 4" xfId="29076"/>
    <cellStyle name="Normal 31 2 2 4" xfId="5488"/>
    <cellStyle name="Normal 31 2 2 4 2" xfId="24054"/>
    <cellStyle name="Normal 31 2 2 4 2 2" xfId="30393"/>
    <cellStyle name="Normal 31 2 2 4 3" xfId="29365"/>
    <cellStyle name="Normal 31 2 2 5" xfId="23808"/>
    <cellStyle name="Normal 31 2 2 5 2" xfId="30261"/>
    <cellStyle name="Normal 31 2 2 6" xfId="5067"/>
    <cellStyle name="Normal 31 2 2 7" xfId="29074"/>
    <cellStyle name="Normal 31 2 3" xfId="4095"/>
    <cellStyle name="Normal 31 2 3 2" xfId="5071"/>
    <cellStyle name="Normal 31 2 3 2 2" xfId="5492"/>
    <cellStyle name="Normal 31 2 3 2 2 2" xfId="29369"/>
    <cellStyle name="Normal 31 2 3 2 3" xfId="23811"/>
    <cellStyle name="Normal 31 2 3 2 3 2" xfId="30264"/>
    <cellStyle name="Normal 31 2 3 2 4" xfId="29078"/>
    <cellStyle name="Normal 31 2 3 3" xfId="5072"/>
    <cellStyle name="Normal 31 2 3 3 2" xfId="5493"/>
    <cellStyle name="Normal 31 2 3 3 2 2" xfId="29370"/>
    <cellStyle name="Normal 31 2 3 3 3" xfId="23812"/>
    <cellStyle name="Normal 31 2 3 3 3 2" xfId="30265"/>
    <cellStyle name="Normal 31 2 3 3 4" xfId="29079"/>
    <cellStyle name="Normal 31 2 3 4" xfId="5491"/>
    <cellStyle name="Normal 31 2 3 4 2" xfId="29368"/>
    <cellStyle name="Normal 31 2 3 5" xfId="5070"/>
    <cellStyle name="Normal 31 2 3 6" xfId="29077"/>
    <cellStyle name="Normal 31 2 4" xfId="4101"/>
    <cellStyle name="Normal 31 2 4 2" xfId="5494"/>
    <cellStyle name="Normal 31 2 4 2 2" xfId="29371"/>
    <cellStyle name="Normal 31 2 4 3" xfId="23813"/>
    <cellStyle name="Normal 31 2 4 3 2" xfId="30266"/>
    <cellStyle name="Normal 31 2 4 4" xfId="5073"/>
    <cellStyle name="Normal 31 2 4 5" xfId="29080"/>
    <cellStyle name="Normal 31 2 5" xfId="4109"/>
    <cellStyle name="Normal 31 2 5 2" xfId="5495"/>
    <cellStyle name="Normal 31 2 5 2 2" xfId="29372"/>
    <cellStyle name="Normal 31 2 5 3" xfId="23814"/>
    <cellStyle name="Normal 31 2 5 3 2" xfId="30267"/>
    <cellStyle name="Normal 31 2 5 4" xfId="5074"/>
    <cellStyle name="Normal 31 2 5 5" xfId="29081"/>
    <cellStyle name="Normal 31 2 6" xfId="5487"/>
    <cellStyle name="Normal 31 2 6 2" xfId="24053"/>
    <cellStyle name="Normal 31 2 6 2 2" xfId="30392"/>
    <cellStyle name="Normal 31 2 6 3" xfId="29364"/>
    <cellStyle name="Normal 31 2 7" xfId="5066"/>
    <cellStyle name="Normal 31 2 7 2" xfId="29073"/>
    <cellStyle name="Normal 31 2 8" xfId="4122"/>
    <cellStyle name="Normal 31 2 9" xfId="28792"/>
    <cellStyle name="Normal 31 3" xfId="3633"/>
    <cellStyle name="Normal 31 3 2" xfId="5076"/>
    <cellStyle name="Normal 31 3 2 2" xfId="5497"/>
    <cellStyle name="Normal 31 3 2 2 2" xfId="29374"/>
    <cellStyle name="Normal 31 3 2 3" xfId="23816"/>
    <cellStyle name="Normal 31 3 2 3 2" xfId="30269"/>
    <cellStyle name="Normal 31 3 2 4" xfId="29083"/>
    <cellStyle name="Normal 31 3 3" xfId="5077"/>
    <cellStyle name="Normal 31 3 3 2" xfId="5498"/>
    <cellStyle name="Normal 31 3 3 2 2" xfId="29375"/>
    <cellStyle name="Normal 31 3 3 3" xfId="23817"/>
    <cellStyle name="Normal 31 3 3 3 2" xfId="30270"/>
    <cellStyle name="Normal 31 3 3 4" xfId="29084"/>
    <cellStyle name="Normal 31 3 4" xfId="5496"/>
    <cellStyle name="Normal 31 3 4 2" xfId="24055"/>
    <cellStyle name="Normal 31 3 4 2 2" xfId="30394"/>
    <cellStyle name="Normal 31 3 4 3" xfId="29373"/>
    <cellStyle name="Normal 31 3 5" xfId="23815"/>
    <cellStyle name="Normal 31 3 5 2" xfId="30268"/>
    <cellStyle name="Normal 31 3 6" xfId="5075"/>
    <cellStyle name="Normal 31 3 7" xfId="29082"/>
    <cellStyle name="Normal 31 4" xfId="5078"/>
    <cellStyle name="Normal 31 4 2" xfId="5079"/>
    <cellStyle name="Normal 31 4 2 2" xfId="5500"/>
    <cellStyle name="Normal 31 4 2 2 2" xfId="29377"/>
    <cellStyle name="Normal 31 4 2 3" xfId="23819"/>
    <cellStyle name="Normal 31 4 2 3 2" xfId="30272"/>
    <cellStyle name="Normal 31 4 2 4" xfId="29086"/>
    <cellStyle name="Normal 31 4 3" xfId="5080"/>
    <cellStyle name="Normal 31 4 3 2" xfId="5501"/>
    <cellStyle name="Normal 31 4 3 2 2" xfId="29378"/>
    <cellStyle name="Normal 31 4 3 3" xfId="23820"/>
    <cellStyle name="Normal 31 4 3 3 2" xfId="30273"/>
    <cellStyle name="Normal 31 4 3 4" xfId="29087"/>
    <cellStyle name="Normal 31 4 4" xfId="5499"/>
    <cellStyle name="Normal 31 4 4 2" xfId="29376"/>
    <cellStyle name="Normal 31 4 5" xfId="23818"/>
    <cellStyle name="Normal 31 4 5 2" xfId="30271"/>
    <cellStyle name="Normal 31 4 6" xfId="29085"/>
    <cellStyle name="Normal 31 5" xfId="5081"/>
    <cellStyle name="Normal 31 5 2" xfId="5502"/>
    <cellStyle name="Normal 31 5 2 2" xfId="29379"/>
    <cellStyle name="Normal 31 5 3" xfId="23821"/>
    <cellStyle name="Normal 31 5 3 2" xfId="30274"/>
    <cellStyle name="Normal 31 5 4" xfId="29088"/>
    <cellStyle name="Normal 31 6" xfId="5082"/>
    <cellStyle name="Normal 31 6 2" xfId="5503"/>
    <cellStyle name="Normal 31 6 2 2" xfId="29380"/>
    <cellStyle name="Normal 31 6 3" xfId="23822"/>
    <cellStyle name="Normal 31 6 3 2" xfId="30275"/>
    <cellStyle name="Normal 31 6 4" xfId="29089"/>
    <cellStyle name="Normal 31 7" xfId="5486"/>
    <cellStyle name="Normal 31 7 2" xfId="24052"/>
    <cellStyle name="Normal 31 7 2 2" xfId="30391"/>
    <cellStyle name="Normal 31 7 3" xfId="29363"/>
    <cellStyle name="Normal 31 8" xfId="6193"/>
    <cellStyle name="Normal 31 9" xfId="5065"/>
    <cellStyle name="Normal 32" xfId="369"/>
    <cellStyle name="Normal 32 2" xfId="5084"/>
    <cellStyle name="Normal 32 2 2" xfId="5085"/>
    <cellStyle name="Normal 32 2 2 2" xfId="5506"/>
    <cellStyle name="Normal 32 2 2 2 2" xfId="29383"/>
    <cellStyle name="Normal 32 2 2 3" xfId="23825"/>
    <cellStyle name="Normal 32 2 2 3 2" xfId="30278"/>
    <cellStyle name="Normal 32 2 2 4" xfId="29092"/>
    <cellStyle name="Normal 32 2 3" xfId="5086"/>
    <cellStyle name="Normal 32 2 3 2" xfId="5507"/>
    <cellStyle name="Normal 32 2 3 2 2" xfId="29384"/>
    <cellStyle name="Normal 32 2 3 3" xfId="23826"/>
    <cellStyle name="Normal 32 2 3 3 2" xfId="30279"/>
    <cellStyle name="Normal 32 2 3 4" xfId="29093"/>
    <cellStyle name="Normal 32 2 4" xfId="5505"/>
    <cellStyle name="Normal 32 2 4 2" xfId="24057"/>
    <cellStyle name="Normal 32 2 4 2 2" xfId="30396"/>
    <cellStyle name="Normal 32 2 4 3" xfId="29382"/>
    <cellStyle name="Normal 32 2 5" xfId="23824"/>
    <cellStyle name="Normal 32 2 5 2" xfId="30277"/>
    <cellStyle name="Normal 32 2 6" xfId="29091"/>
    <cellStyle name="Normal 32 3" xfId="5087"/>
    <cellStyle name="Normal 32 3 2" xfId="5508"/>
    <cellStyle name="Normal 32 3 2 2" xfId="29385"/>
    <cellStyle name="Normal 32 3 3" xfId="23827"/>
    <cellStyle name="Normal 32 3 3 2" xfId="30280"/>
    <cellStyle name="Normal 32 3 4" xfId="29094"/>
    <cellStyle name="Normal 32 4" xfId="5088"/>
    <cellStyle name="Normal 32 4 2" xfId="5509"/>
    <cellStyle name="Normal 32 4 2 2" xfId="29386"/>
    <cellStyle name="Normal 32 4 3" xfId="23828"/>
    <cellStyle name="Normal 32 4 3 2" xfId="30281"/>
    <cellStyle name="Normal 32 4 4" xfId="29095"/>
    <cellStyle name="Normal 32 5" xfId="5504"/>
    <cellStyle name="Normal 32 5 2" xfId="24056"/>
    <cellStyle name="Normal 32 5 2 2" xfId="30395"/>
    <cellStyle name="Normal 32 5 3" xfId="29381"/>
    <cellStyle name="Normal 32 6" xfId="6194"/>
    <cellStyle name="Normal 32 6 2" xfId="23823"/>
    <cellStyle name="Normal 32 6 2 2" xfId="30276"/>
    <cellStyle name="Normal 32 7" xfId="5083"/>
    <cellStyle name="Normal 32 8" xfId="29090"/>
    <cellStyle name="Normal 33" xfId="370"/>
    <cellStyle name="Normal 33 2" xfId="5090"/>
    <cellStyle name="Normal 33 2 2" xfId="5091"/>
    <cellStyle name="Normal 33 2 2 2" xfId="5512"/>
    <cellStyle name="Normal 33 2 2 2 2" xfId="29389"/>
    <cellStyle name="Normal 33 2 2 3" xfId="23831"/>
    <cellStyle name="Normal 33 2 2 3 2" xfId="30284"/>
    <cellStyle name="Normal 33 2 2 4" xfId="29098"/>
    <cellStyle name="Normal 33 2 3" xfId="5092"/>
    <cellStyle name="Normal 33 2 3 2" xfId="5513"/>
    <cellStyle name="Normal 33 2 3 2 2" xfId="29390"/>
    <cellStyle name="Normal 33 2 3 3" xfId="23832"/>
    <cellStyle name="Normal 33 2 3 3 2" xfId="30285"/>
    <cellStyle name="Normal 33 2 3 4" xfId="29099"/>
    <cellStyle name="Normal 33 2 4" xfId="5511"/>
    <cellStyle name="Normal 33 2 4 2" xfId="24059"/>
    <cellStyle name="Normal 33 2 4 2 2" xfId="30398"/>
    <cellStyle name="Normal 33 2 4 3" xfId="29388"/>
    <cellStyle name="Normal 33 2 5" xfId="23830"/>
    <cellStyle name="Normal 33 2 5 2" xfId="30283"/>
    <cellStyle name="Normal 33 2 6" xfId="29097"/>
    <cellStyle name="Normal 33 3" xfId="5093"/>
    <cellStyle name="Normal 33 3 2" xfId="5514"/>
    <cellStyle name="Normal 33 3 2 2" xfId="29391"/>
    <cellStyle name="Normal 33 3 3" xfId="23833"/>
    <cellStyle name="Normal 33 3 3 2" xfId="30286"/>
    <cellStyle name="Normal 33 3 4" xfId="29100"/>
    <cellStyle name="Normal 33 4" xfId="5094"/>
    <cellStyle name="Normal 33 4 2" xfId="5515"/>
    <cellStyle name="Normal 33 4 2 2" xfId="29392"/>
    <cellStyle name="Normal 33 4 3" xfId="23834"/>
    <cellStyle name="Normal 33 4 3 2" xfId="30287"/>
    <cellStyle name="Normal 33 4 4" xfId="29101"/>
    <cellStyle name="Normal 33 5" xfId="5510"/>
    <cellStyle name="Normal 33 5 2" xfId="24058"/>
    <cellStyle name="Normal 33 5 2 2" xfId="30397"/>
    <cellStyle name="Normal 33 5 3" xfId="29387"/>
    <cellStyle name="Normal 33 6" xfId="6195"/>
    <cellStyle name="Normal 33 6 2" xfId="23829"/>
    <cellStyle name="Normal 33 6 2 2" xfId="30282"/>
    <cellStyle name="Normal 33 7" xfId="5089"/>
    <cellStyle name="Normal 33 8" xfId="29096"/>
    <cellStyle name="Normal 34" xfId="371"/>
    <cellStyle name="Normal 34 2" xfId="6612"/>
    <cellStyle name="Normal 34 2 2" xfId="22499"/>
    <cellStyle name="Normal 34 2 2 2" xfId="22553"/>
    <cellStyle name="Normal 34 2 2 2 2" xfId="22794"/>
    <cellStyle name="Normal 34 2 2 2 2 2" xfId="23014"/>
    <cellStyle name="Normal 34 2 2 2 2 2 2" xfId="23431"/>
    <cellStyle name="Normal 34 2 2 2 2 2 2 2" xfId="25329"/>
    <cellStyle name="Normal 34 2 2 2 2 2 2 2 2" xfId="28416"/>
    <cellStyle name="Normal 34 2 2 2 2 2 2 3" xfId="26877"/>
    <cellStyle name="Normal 34 2 2 2 2 2 3" xfId="24948"/>
    <cellStyle name="Normal 34 2 2 2 2 2 3 2" xfId="28035"/>
    <cellStyle name="Normal 34 2 2 2 2 2 4" xfId="26496"/>
    <cellStyle name="Normal 34 2 2 2 2 3" xfId="23430"/>
    <cellStyle name="Normal 34 2 2 2 2 3 2" xfId="25328"/>
    <cellStyle name="Normal 34 2 2 2 2 3 2 2" xfId="28415"/>
    <cellStyle name="Normal 34 2 2 2 2 3 3" xfId="26876"/>
    <cellStyle name="Normal 34 2 2 2 2 4" xfId="24732"/>
    <cellStyle name="Normal 34 2 2 2 2 4 2" xfId="27819"/>
    <cellStyle name="Normal 34 2 2 2 2 5" xfId="26280"/>
    <cellStyle name="Normal 34 2 2 2 3" xfId="22906"/>
    <cellStyle name="Normal 34 2 2 2 3 2" xfId="23432"/>
    <cellStyle name="Normal 34 2 2 2 3 2 2" xfId="25330"/>
    <cellStyle name="Normal 34 2 2 2 3 2 2 2" xfId="28417"/>
    <cellStyle name="Normal 34 2 2 2 3 2 3" xfId="26878"/>
    <cellStyle name="Normal 34 2 2 2 3 3" xfId="24840"/>
    <cellStyle name="Normal 34 2 2 2 3 3 2" xfId="27927"/>
    <cellStyle name="Normal 34 2 2 2 3 4" xfId="26388"/>
    <cellStyle name="Normal 34 2 2 2 4" xfId="22686"/>
    <cellStyle name="Normal 34 2 2 2 4 2" xfId="24624"/>
    <cellStyle name="Normal 34 2 2 2 4 2 2" xfId="27711"/>
    <cellStyle name="Normal 34 2 2 2 4 3" xfId="26172"/>
    <cellStyle name="Normal 34 2 2 2 5" xfId="23429"/>
    <cellStyle name="Normal 34 2 2 2 5 2" xfId="25327"/>
    <cellStyle name="Normal 34 2 2 2 5 2 2" xfId="28414"/>
    <cellStyle name="Normal 34 2 2 2 5 3" xfId="26875"/>
    <cellStyle name="Normal 34 2 2 2 6" xfId="24499"/>
    <cellStyle name="Normal 34 2 2 2 6 2" xfId="27586"/>
    <cellStyle name="Normal 34 2 2 2 7" xfId="26047"/>
    <cellStyle name="Normal 34 2 2 3" xfId="22740"/>
    <cellStyle name="Normal 34 2 2 3 2" xfId="22960"/>
    <cellStyle name="Normal 34 2 2 3 2 2" xfId="23434"/>
    <cellStyle name="Normal 34 2 2 3 2 2 2" xfId="25332"/>
    <cellStyle name="Normal 34 2 2 3 2 2 2 2" xfId="28419"/>
    <cellStyle name="Normal 34 2 2 3 2 2 3" xfId="26880"/>
    <cellStyle name="Normal 34 2 2 3 2 3" xfId="24894"/>
    <cellStyle name="Normal 34 2 2 3 2 3 2" xfId="27981"/>
    <cellStyle name="Normal 34 2 2 3 2 4" xfId="26442"/>
    <cellStyle name="Normal 34 2 2 3 3" xfId="23433"/>
    <cellStyle name="Normal 34 2 2 3 3 2" xfId="25331"/>
    <cellStyle name="Normal 34 2 2 3 3 2 2" xfId="28418"/>
    <cellStyle name="Normal 34 2 2 3 3 3" xfId="26879"/>
    <cellStyle name="Normal 34 2 2 3 4" xfId="24678"/>
    <cellStyle name="Normal 34 2 2 3 4 2" xfId="27765"/>
    <cellStyle name="Normal 34 2 2 3 5" xfId="26226"/>
    <cellStyle name="Normal 34 2 2 4" xfId="22852"/>
    <cellStyle name="Normal 34 2 2 4 2" xfId="23435"/>
    <cellStyle name="Normal 34 2 2 4 2 2" xfId="25333"/>
    <cellStyle name="Normal 34 2 2 4 2 2 2" xfId="28420"/>
    <cellStyle name="Normal 34 2 2 4 2 3" xfId="26881"/>
    <cellStyle name="Normal 34 2 2 4 3" xfId="24786"/>
    <cellStyle name="Normal 34 2 2 4 3 2" xfId="27873"/>
    <cellStyle name="Normal 34 2 2 4 4" xfId="26334"/>
    <cellStyle name="Normal 34 2 2 5" xfId="22632"/>
    <cellStyle name="Normal 34 2 2 5 2" xfId="24570"/>
    <cellStyle name="Normal 34 2 2 5 2 2" xfId="27657"/>
    <cellStyle name="Normal 34 2 2 5 3" xfId="26118"/>
    <cellStyle name="Normal 34 2 2 6" xfId="23428"/>
    <cellStyle name="Normal 34 2 2 6 2" xfId="25326"/>
    <cellStyle name="Normal 34 2 2 6 2 2" xfId="28413"/>
    <cellStyle name="Normal 34 2 2 6 3" xfId="26874"/>
    <cellStyle name="Normal 34 2 2 7" xfId="24445"/>
    <cellStyle name="Normal 34 2 2 7 2" xfId="27532"/>
    <cellStyle name="Normal 34 2 2 8" xfId="25993"/>
    <cellStyle name="Normal 34 2 3" xfId="22526"/>
    <cellStyle name="Normal 34 2 3 2" xfId="22767"/>
    <cellStyle name="Normal 34 2 3 2 2" xfId="22987"/>
    <cellStyle name="Normal 34 2 3 2 2 2" xfId="23438"/>
    <cellStyle name="Normal 34 2 3 2 2 2 2" xfId="25336"/>
    <cellStyle name="Normal 34 2 3 2 2 2 2 2" xfId="28423"/>
    <cellStyle name="Normal 34 2 3 2 2 2 3" xfId="26884"/>
    <cellStyle name="Normal 34 2 3 2 2 3" xfId="24921"/>
    <cellStyle name="Normal 34 2 3 2 2 3 2" xfId="28008"/>
    <cellStyle name="Normal 34 2 3 2 2 4" xfId="26469"/>
    <cellStyle name="Normal 34 2 3 2 3" xfId="23437"/>
    <cellStyle name="Normal 34 2 3 2 3 2" xfId="25335"/>
    <cellStyle name="Normal 34 2 3 2 3 2 2" xfId="28422"/>
    <cellStyle name="Normal 34 2 3 2 3 3" xfId="26883"/>
    <cellStyle name="Normal 34 2 3 2 4" xfId="24705"/>
    <cellStyle name="Normal 34 2 3 2 4 2" xfId="27792"/>
    <cellStyle name="Normal 34 2 3 2 5" xfId="26253"/>
    <cellStyle name="Normal 34 2 3 3" xfId="22879"/>
    <cellStyle name="Normal 34 2 3 3 2" xfId="23439"/>
    <cellStyle name="Normal 34 2 3 3 2 2" xfId="25337"/>
    <cellStyle name="Normal 34 2 3 3 2 2 2" xfId="28424"/>
    <cellStyle name="Normal 34 2 3 3 2 3" xfId="26885"/>
    <cellStyle name="Normal 34 2 3 3 3" xfId="24813"/>
    <cellStyle name="Normal 34 2 3 3 3 2" xfId="27900"/>
    <cellStyle name="Normal 34 2 3 3 4" xfId="26361"/>
    <cellStyle name="Normal 34 2 3 4" xfId="22659"/>
    <cellStyle name="Normal 34 2 3 4 2" xfId="24597"/>
    <cellStyle name="Normal 34 2 3 4 2 2" xfId="27684"/>
    <cellStyle name="Normal 34 2 3 4 3" xfId="26145"/>
    <cellStyle name="Normal 34 2 3 5" xfId="23436"/>
    <cellStyle name="Normal 34 2 3 5 2" xfId="25334"/>
    <cellStyle name="Normal 34 2 3 5 2 2" xfId="28421"/>
    <cellStyle name="Normal 34 2 3 5 3" xfId="26882"/>
    <cellStyle name="Normal 34 2 3 6" xfId="24472"/>
    <cellStyle name="Normal 34 2 3 6 2" xfId="27559"/>
    <cellStyle name="Normal 34 2 3 7" xfId="26020"/>
    <cellStyle name="Normal 34 2 4" xfId="22713"/>
    <cellStyle name="Normal 34 2 4 2" xfId="22933"/>
    <cellStyle name="Normal 34 2 4 2 2" xfId="23441"/>
    <cellStyle name="Normal 34 2 4 2 2 2" xfId="25339"/>
    <cellStyle name="Normal 34 2 4 2 2 2 2" xfId="28426"/>
    <cellStyle name="Normal 34 2 4 2 2 3" xfId="26887"/>
    <cellStyle name="Normal 34 2 4 2 3" xfId="24867"/>
    <cellStyle name="Normal 34 2 4 2 3 2" xfId="27954"/>
    <cellStyle name="Normal 34 2 4 2 4" xfId="26415"/>
    <cellStyle name="Normal 34 2 4 3" xfId="23440"/>
    <cellStyle name="Normal 34 2 4 3 2" xfId="25338"/>
    <cellStyle name="Normal 34 2 4 3 2 2" xfId="28425"/>
    <cellStyle name="Normal 34 2 4 3 3" xfId="26886"/>
    <cellStyle name="Normal 34 2 4 4" xfId="24651"/>
    <cellStyle name="Normal 34 2 4 4 2" xfId="27738"/>
    <cellStyle name="Normal 34 2 4 5" xfId="26199"/>
    <cellStyle name="Normal 34 2 5" xfId="22825"/>
    <cellStyle name="Normal 34 2 5 2" xfId="23442"/>
    <cellStyle name="Normal 34 2 5 2 2" xfId="25340"/>
    <cellStyle name="Normal 34 2 5 2 2 2" xfId="28427"/>
    <cellStyle name="Normal 34 2 5 2 3" xfId="26888"/>
    <cellStyle name="Normal 34 2 5 3" xfId="24759"/>
    <cellStyle name="Normal 34 2 5 3 2" xfId="27846"/>
    <cellStyle name="Normal 34 2 5 4" xfId="26307"/>
    <cellStyle name="Normal 34 2 6" xfId="22605"/>
    <cellStyle name="Normal 34 2 6 2" xfId="24543"/>
    <cellStyle name="Normal 34 2 6 2 2" xfId="27630"/>
    <cellStyle name="Normal 34 2 6 3" xfId="26091"/>
    <cellStyle name="Normal 34 2 7" xfId="23427"/>
    <cellStyle name="Normal 34 2 7 2" xfId="25325"/>
    <cellStyle name="Normal 34 2 7 2 2" xfId="28412"/>
    <cellStyle name="Normal 34 2 7 3" xfId="26873"/>
    <cellStyle name="Normal 34 2 8" xfId="24418"/>
    <cellStyle name="Normal 34 2 8 2" xfId="27505"/>
    <cellStyle name="Normal 34 2 9" xfId="25963"/>
    <cellStyle name="Normal 35" xfId="16"/>
    <cellStyle name="Normal 35 2" xfId="5095"/>
    <cellStyle name="Normal 35 3" xfId="372"/>
    <cellStyle name="Normal 36" xfId="373"/>
    <cellStyle name="Normal 36 2" xfId="6454"/>
    <cellStyle name="Normal 36 2 2" xfId="29434"/>
    <cellStyle name="Normal 36 3" xfId="5096"/>
    <cellStyle name="Normal 37" xfId="374"/>
    <cellStyle name="Normal 37 2" xfId="5098"/>
    <cellStyle name="Normal 37 2 2" xfId="5517"/>
    <cellStyle name="Normal 37 2 2 2" xfId="29394"/>
    <cellStyle name="Normal 37 2 3" xfId="23836"/>
    <cellStyle name="Normal 37 2 3 2" xfId="30289"/>
    <cellStyle name="Normal 37 2 4" xfId="29103"/>
    <cellStyle name="Normal 37 3" xfId="5099"/>
    <cellStyle name="Normal 37 3 2" xfId="5518"/>
    <cellStyle name="Normal 37 3 2 2" xfId="29395"/>
    <cellStyle name="Normal 37 3 3" xfId="23837"/>
    <cellStyle name="Normal 37 3 3 2" xfId="30290"/>
    <cellStyle name="Normal 37 3 4" xfId="29104"/>
    <cellStyle name="Normal 37 4" xfId="5516"/>
    <cellStyle name="Normal 37 4 2" xfId="29393"/>
    <cellStyle name="Normal 37 5" xfId="23835"/>
    <cellStyle name="Normal 37 5 2" xfId="30288"/>
    <cellStyle name="Normal 37 6" xfId="5097"/>
    <cellStyle name="Normal 37 7" xfId="29102"/>
    <cellStyle name="Normal 38" xfId="375"/>
    <cellStyle name="Normal 38 2" xfId="6455"/>
    <cellStyle name="Normal 38 2 2" xfId="29435"/>
    <cellStyle name="Normal 38 3" xfId="5100"/>
    <cellStyle name="Normal 39" xfId="376"/>
    <cellStyle name="Normal 39 2" xfId="6456"/>
    <cellStyle name="Normal 39 2 2" xfId="29436"/>
    <cellStyle name="Normal 39 3" xfId="5101"/>
    <cellStyle name="Normal 4" xfId="171"/>
    <cellStyle name="Normal 4 10" xfId="3635"/>
    <cellStyle name="Normal 4 11" xfId="3636"/>
    <cellStyle name="Normal 4 12" xfId="3637"/>
    <cellStyle name="Normal 4 12 2" xfId="20391"/>
    <cellStyle name="Normal 4 13" xfId="3634"/>
    <cellStyle name="Normal 4 13 2" xfId="5103"/>
    <cellStyle name="Normal 4 13 2 2" xfId="5187"/>
    <cellStyle name="Normal 4 13 2 2 2" xfId="5589"/>
    <cellStyle name="Normal 4 13 2 2 2 2" xfId="24128"/>
    <cellStyle name="Normal 4 13 2 2 2 2 2" xfId="25673"/>
    <cellStyle name="Normal 4 13 2 2 2 2 2 2" xfId="28760"/>
    <cellStyle name="Normal 4 13 2 2 2 2 3" xfId="27221"/>
    <cellStyle name="Normal 4 13 2 2 2 3" xfId="24400"/>
    <cellStyle name="Normal 4 13 2 2 2 3 2" xfId="27487"/>
    <cellStyle name="Normal 4 13 2 2 2 4" xfId="25944"/>
    <cellStyle name="Normal 4 13 2 2 3" xfId="23908"/>
    <cellStyle name="Normal 4 13 2 2 3 2" xfId="25541"/>
    <cellStyle name="Normal 4 13 2 2 3 2 2" xfId="28628"/>
    <cellStyle name="Normal 4 13 2 2 3 3" xfId="27089"/>
    <cellStyle name="Normal 4 13 2 2 4" xfId="24267"/>
    <cellStyle name="Normal 4 13 2 2 4 2" xfId="27355"/>
    <cellStyle name="Normal 4 13 2 2 5" xfId="25811"/>
    <cellStyle name="Normal 4 13 2 3" xfId="5521"/>
    <cellStyle name="Normal 4 13 2 3 2" xfId="24062"/>
    <cellStyle name="Normal 4 13 2 3 2 2" xfId="25607"/>
    <cellStyle name="Normal 4 13 2 3 2 2 2" xfId="28694"/>
    <cellStyle name="Normal 4 13 2 3 2 3" xfId="27155"/>
    <cellStyle name="Normal 4 13 2 3 3" xfId="24334"/>
    <cellStyle name="Normal 4 13 2 3 3 2" xfId="27421"/>
    <cellStyle name="Normal 4 13 2 3 4" xfId="25878"/>
    <cellStyle name="Normal 4 13 2 4" xfId="23840"/>
    <cellStyle name="Normal 4 13 2 4 2" xfId="25475"/>
    <cellStyle name="Normal 4 13 2 4 2 2" xfId="28562"/>
    <cellStyle name="Normal 4 13 2 4 3" xfId="27023"/>
    <cellStyle name="Normal 4 13 2 5" xfId="23094"/>
    <cellStyle name="Normal 4 13 2 5 2" xfId="25020"/>
    <cellStyle name="Normal 4 13 2 5 2 2" xfId="28107"/>
    <cellStyle name="Normal 4 13 2 5 3" xfId="26568"/>
    <cellStyle name="Normal 4 13 2 6" xfId="24201"/>
    <cellStyle name="Normal 4 13 2 6 2" xfId="27289"/>
    <cellStyle name="Normal 4 13 2 7" xfId="25745"/>
    <cellStyle name="Normal 4 13 3" xfId="5104"/>
    <cellStyle name="Normal 4 13 3 2" xfId="5188"/>
    <cellStyle name="Normal 4 13 3 2 2" xfId="5590"/>
    <cellStyle name="Normal 4 13 3 2 2 2" xfId="24129"/>
    <cellStyle name="Normal 4 13 3 2 2 2 2" xfId="25674"/>
    <cellStyle name="Normal 4 13 3 2 2 2 2 2" xfId="28761"/>
    <cellStyle name="Normal 4 13 3 2 2 2 3" xfId="27222"/>
    <cellStyle name="Normal 4 13 3 2 2 3" xfId="24401"/>
    <cellStyle name="Normal 4 13 3 2 2 3 2" xfId="27488"/>
    <cellStyle name="Normal 4 13 3 2 2 4" xfId="25945"/>
    <cellStyle name="Normal 4 13 3 2 3" xfId="23909"/>
    <cellStyle name="Normal 4 13 3 2 3 2" xfId="25542"/>
    <cellStyle name="Normal 4 13 3 2 3 2 2" xfId="28629"/>
    <cellStyle name="Normal 4 13 3 2 3 3" xfId="27090"/>
    <cellStyle name="Normal 4 13 3 2 4" xfId="24268"/>
    <cellStyle name="Normal 4 13 3 2 4 2" xfId="27356"/>
    <cellStyle name="Normal 4 13 3 2 5" xfId="25812"/>
    <cellStyle name="Normal 4 13 3 3" xfId="5522"/>
    <cellStyle name="Normal 4 13 3 3 2" xfId="24063"/>
    <cellStyle name="Normal 4 13 3 3 2 2" xfId="25608"/>
    <cellStyle name="Normal 4 13 3 3 2 2 2" xfId="28695"/>
    <cellStyle name="Normal 4 13 3 3 2 3" xfId="27156"/>
    <cellStyle name="Normal 4 13 3 3 3" xfId="24335"/>
    <cellStyle name="Normal 4 13 3 3 3 2" xfId="27422"/>
    <cellStyle name="Normal 4 13 3 3 4" xfId="25879"/>
    <cellStyle name="Normal 4 13 3 4" xfId="23841"/>
    <cellStyle name="Normal 4 13 3 4 2" xfId="25476"/>
    <cellStyle name="Normal 4 13 3 4 2 2" xfId="28563"/>
    <cellStyle name="Normal 4 13 3 4 3" xfId="27024"/>
    <cellStyle name="Normal 4 13 3 5" xfId="23072"/>
    <cellStyle name="Normal 4 13 3 5 2" xfId="24998"/>
    <cellStyle name="Normal 4 13 3 5 2 2" xfId="28085"/>
    <cellStyle name="Normal 4 13 3 5 3" xfId="26546"/>
    <cellStyle name="Normal 4 13 3 6" xfId="24202"/>
    <cellStyle name="Normal 4 13 3 6 2" xfId="27290"/>
    <cellStyle name="Normal 4 13 3 7" xfId="25746"/>
    <cellStyle name="Normal 4 13 4" xfId="5186"/>
    <cellStyle name="Normal 4 13 4 2" xfId="5588"/>
    <cellStyle name="Normal 4 13 4 2 2" xfId="24127"/>
    <cellStyle name="Normal 4 13 4 2 2 2" xfId="25672"/>
    <cellStyle name="Normal 4 13 4 2 2 2 2" xfId="28759"/>
    <cellStyle name="Normal 4 13 4 2 2 3" xfId="27220"/>
    <cellStyle name="Normal 4 13 4 2 3" xfId="24399"/>
    <cellStyle name="Normal 4 13 4 2 3 2" xfId="27486"/>
    <cellStyle name="Normal 4 13 4 2 4" xfId="25943"/>
    <cellStyle name="Normal 4 13 4 3" xfId="23907"/>
    <cellStyle name="Normal 4 13 4 3 2" xfId="25540"/>
    <cellStyle name="Normal 4 13 4 3 2 2" xfId="28627"/>
    <cellStyle name="Normal 4 13 4 3 3" xfId="27088"/>
    <cellStyle name="Normal 4 13 4 4" xfId="23124"/>
    <cellStyle name="Normal 4 13 4 4 2" xfId="25038"/>
    <cellStyle name="Normal 4 13 4 4 2 2" xfId="28125"/>
    <cellStyle name="Normal 4 13 4 4 3" xfId="26586"/>
    <cellStyle name="Normal 4 13 4 5" xfId="24266"/>
    <cellStyle name="Normal 4 13 4 5 2" xfId="27354"/>
    <cellStyle name="Normal 4 13 4 6" xfId="25810"/>
    <cellStyle name="Normal 4 13 5" xfId="5520"/>
    <cellStyle name="Normal 4 13 5 2" xfId="24061"/>
    <cellStyle name="Normal 4 13 5 2 2" xfId="25606"/>
    <cellStyle name="Normal 4 13 5 2 2 2" xfId="28693"/>
    <cellStyle name="Normal 4 13 5 2 3" xfId="27154"/>
    <cellStyle name="Normal 4 13 5 3" xfId="24333"/>
    <cellStyle name="Normal 4 13 5 3 2" xfId="27420"/>
    <cellStyle name="Normal 4 13 5 4" xfId="25877"/>
    <cellStyle name="Normal 4 13 6" xfId="20392"/>
    <cellStyle name="Normal 4 13 6 2" xfId="23839"/>
    <cellStyle name="Normal 4 13 6 2 2" xfId="25474"/>
    <cellStyle name="Normal 4 13 6 2 2 2" xfId="28561"/>
    <cellStyle name="Normal 4 13 6 2 3" xfId="27022"/>
    <cellStyle name="Normal 4 13 7" xfId="23048"/>
    <cellStyle name="Normal 4 13 7 2" xfId="24976"/>
    <cellStyle name="Normal 4 13 7 2 2" xfId="28063"/>
    <cellStyle name="Normal 4 13 7 3" xfId="26524"/>
    <cellStyle name="Normal 4 13 8" xfId="24200"/>
    <cellStyle name="Normal 4 13 8 2" xfId="27288"/>
    <cellStyle name="Normal 4 13 9" xfId="25744"/>
    <cellStyle name="Normal 4 14" xfId="5105"/>
    <cellStyle name="Normal 4 14 2" xfId="5106"/>
    <cellStyle name="Normal 4 14 2 2" xfId="5190"/>
    <cellStyle name="Normal 4 14 2 2 2" xfId="5592"/>
    <cellStyle name="Normal 4 14 2 2 2 2" xfId="24131"/>
    <cellStyle name="Normal 4 14 2 2 2 2 2" xfId="25676"/>
    <cellStyle name="Normal 4 14 2 2 2 2 2 2" xfId="28763"/>
    <cellStyle name="Normal 4 14 2 2 2 2 3" xfId="27224"/>
    <cellStyle name="Normal 4 14 2 2 2 3" xfId="24403"/>
    <cellStyle name="Normal 4 14 2 2 2 3 2" xfId="27490"/>
    <cellStyle name="Normal 4 14 2 2 2 4" xfId="25947"/>
    <cellStyle name="Normal 4 14 2 2 3" xfId="23911"/>
    <cellStyle name="Normal 4 14 2 2 3 2" xfId="25544"/>
    <cellStyle name="Normal 4 14 2 2 3 2 2" xfId="28631"/>
    <cellStyle name="Normal 4 14 2 2 3 3" xfId="27092"/>
    <cellStyle name="Normal 4 14 2 2 4" xfId="24270"/>
    <cellStyle name="Normal 4 14 2 2 4 2" xfId="27358"/>
    <cellStyle name="Normal 4 14 2 2 5" xfId="25814"/>
    <cellStyle name="Normal 4 14 2 3" xfId="5524"/>
    <cellStyle name="Normal 4 14 2 3 2" xfId="24065"/>
    <cellStyle name="Normal 4 14 2 3 2 2" xfId="25610"/>
    <cellStyle name="Normal 4 14 2 3 2 2 2" xfId="28697"/>
    <cellStyle name="Normal 4 14 2 3 2 3" xfId="27158"/>
    <cellStyle name="Normal 4 14 2 3 3" xfId="24337"/>
    <cellStyle name="Normal 4 14 2 3 3 2" xfId="27424"/>
    <cellStyle name="Normal 4 14 2 3 4" xfId="25881"/>
    <cellStyle name="Normal 4 14 2 4" xfId="23843"/>
    <cellStyle name="Normal 4 14 2 4 2" xfId="25478"/>
    <cellStyle name="Normal 4 14 2 4 2 2" xfId="28565"/>
    <cellStyle name="Normal 4 14 2 4 3" xfId="27026"/>
    <cellStyle name="Normal 4 14 2 5" xfId="23103"/>
    <cellStyle name="Normal 4 14 2 5 2" xfId="25029"/>
    <cellStyle name="Normal 4 14 2 5 2 2" xfId="28116"/>
    <cellStyle name="Normal 4 14 2 5 3" xfId="26577"/>
    <cellStyle name="Normal 4 14 2 6" xfId="24204"/>
    <cellStyle name="Normal 4 14 2 6 2" xfId="27292"/>
    <cellStyle name="Normal 4 14 2 7" xfId="25748"/>
    <cellStyle name="Normal 4 14 3" xfId="5107"/>
    <cellStyle name="Normal 4 14 3 2" xfId="5191"/>
    <cellStyle name="Normal 4 14 3 2 2" xfId="5593"/>
    <cellStyle name="Normal 4 14 3 2 2 2" xfId="24132"/>
    <cellStyle name="Normal 4 14 3 2 2 2 2" xfId="25677"/>
    <cellStyle name="Normal 4 14 3 2 2 2 2 2" xfId="28764"/>
    <cellStyle name="Normal 4 14 3 2 2 2 3" xfId="27225"/>
    <cellStyle name="Normal 4 14 3 2 2 3" xfId="24404"/>
    <cellStyle name="Normal 4 14 3 2 2 3 2" xfId="27491"/>
    <cellStyle name="Normal 4 14 3 2 2 4" xfId="25948"/>
    <cellStyle name="Normal 4 14 3 2 3" xfId="23912"/>
    <cellStyle name="Normal 4 14 3 2 3 2" xfId="25545"/>
    <cellStyle name="Normal 4 14 3 2 3 2 2" xfId="28632"/>
    <cellStyle name="Normal 4 14 3 2 3 3" xfId="27093"/>
    <cellStyle name="Normal 4 14 3 2 4" xfId="24271"/>
    <cellStyle name="Normal 4 14 3 2 4 2" xfId="27359"/>
    <cellStyle name="Normal 4 14 3 2 5" xfId="25815"/>
    <cellStyle name="Normal 4 14 3 3" xfId="5525"/>
    <cellStyle name="Normal 4 14 3 3 2" xfId="24066"/>
    <cellStyle name="Normal 4 14 3 3 2 2" xfId="25611"/>
    <cellStyle name="Normal 4 14 3 3 2 2 2" xfId="28698"/>
    <cellStyle name="Normal 4 14 3 3 2 3" xfId="27159"/>
    <cellStyle name="Normal 4 14 3 3 3" xfId="24338"/>
    <cellStyle name="Normal 4 14 3 3 3 2" xfId="27425"/>
    <cellStyle name="Normal 4 14 3 3 4" xfId="25882"/>
    <cellStyle name="Normal 4 14 3 4" xfId="23844"/>
    <cellStyle name="Normal 4 14 3 4 2" xfId="25479"/>
    <cellStyle name="Normal 4 14 3 4 2 2" xfId="28566"/>
    <cellStyle name="Normal 4 14 3 4 3" xfId="27027"/>
    <cellStyle name="Normal 4 14 3 5" xfId="23081"/>
    <cellStyle name="Normal 4 14 3 5 2" xfId="25007"/>
    <cellStyle name="Normal 4 14 3 5 2 2" xfId="28094"/>
    <cellStyle name="Normal 4 14 3 5 3" xfId="26555"/>
    <cellStyle name="Normal 4 14 3 6" xfId="24205"/>
    <cellStyle name="Normal 4 14 3 6 2" xfId="27293"/>
    <cellStyle name="Normal 4 14 3 7" xfId="25749"/>
    <cellStyle name="Normal 4 14 4" xfId="5189"/>
    <cellStyle name="Normal 4 14 4 2" xfId="5591"/>
    <cellStyle name="Normal 4 14 4 2 2" xfId="24130"/>
    <cellStyle name="Normal 4 14 4 2 2 2" xfId="25675"/>
    <cellStyle name="Normal 4 14 4 2 2 2 2" xfId="28762"/>
    <cellStyle name="Normal 4 14 4 2 2 3" xfId="27223"/>
    <cellStyle name="Normal 4 14 4 2 3" xfId="24402"/>
    <cellStyle name="Normal 4 14 4 2 3 2" xfId="27489"/>
    <cellStyle name="Normal 4 14 4 2 4" xfId="25946"/>
    <cellStyle name="Normal 4 14 4 3" xfId="23910"/>
    <cellStyle name="Normal 4 14 4 3 2" xfId="25543"/>
    <cellStyle name="Normal 4 14 4 3 2 2" xfId="28630"/>
    <cellStyle name="Normal 4 14 4 3 3" xfId="27091"/>
    <cellStyle name="Normal 4 14 4 4" xfId="24269"/>
    <cellStyle name="Normal 4 14 4 4 2" xfId="27357"/>
    <cellStyle name="Normal 4 14 4 5" xfId="25813"/>
    <cellStyle name="Normal 4 14 5" xfId="5523"/>
    <cellStyle name="Normal 4 14 5 2" xfId="24064"/>
    <cellStyle name="Normal 4 14 5 2 2" xfId="25609"/>
    <cellStyle name="Normal 4 14 5 2 2 2" xfId="28696"/>
    <cellStyle name="Normal 4 14 5 2 3" xfId="27157"/>
    <cellStyle name="Normal 4 14 5 3" xfId="24336"/>
    <cellStyle name="Normal 4 14 5 3 2" xfId="27423"/>
    <cellStyle name="Normal 4 14 5 4" xfId="25880"/>
    <cellStyle name="Normal 4 14 6" xfId="20393"/>
    <cellStyle name="Normal 4 14 6 2" xfId="23842"/>
    <cellStyle name="Normal 4 14 6 2 2" xfId="25477"/>
    <cellStyle name="Normal 4 14 6 2 2 2" xfId="28564"/>
    <cellStyle name="Normal 4 14 6 2 3" xfId="27025"/>
    <cellStyle name="Normal 4 14 7" xfId="23058"/>
    <cellStyle name="Normal 4 14 7 2" xfId="24985"/>
    <cellStyle name="Normal 4 14 7 2 2" xfId="28072"/>
    <cellStyle name="Normal 4 14 7 3" xfId="26533"/>
    <cellStyle name="Normal 4 14 8" xfId="24203"/>
    <cellStyle name="Normal 4 14 8 2" xfId="27291"/>
    <cellStyle name="Normal 4 14 9" xfId="25747"/>
    <cellStyle name="Normal 4 15" xfId="5108"/>
    <cellStyle name="Normal 4 15 2" xfId="5192"/>
    <cellStyle name="Normal 4 15 2 2" xfId="5594"/>
    <cellStyle name="Normal 4 15 2 2 2" xfId="24133"/>
    <cellStyle name="Normal 4 15 2 2 2 2" xfId="25678"/>
    <cellStyle name="Normal 4 15 2 2 2 2 2" xfId="28765"/>
    <cellStyle name="Normal 4 15 2 2 2 3" xfId="27226"/>
    <cellStyle name="Normal 4 15 2 2 3" xfId="24405"/>
    <cellStyle name="Normal 4 15 2 2 3 2" xfId="27492"/>
    <cellStyle name="Normal 4 15 2 2 4" xfId="25949"/>
    <cellStyle name="Normal 4 15 2 3" xfId="23913"/>
    <cellStyle name="Normal 4 15 2 3 2" xfId="25546"/>
    <cellStyle name="Normal 4 15 2 3 2 2" xfId="28633"/>
    <cellStyle name="Normal 4 15 2 3 3" xfId="27094"/>
    <cellStyle name="Normal 4 15 2 4" xfId="24272"/>
    <cellStyle name="Normal 4 15 2 4 2" xfId="27360"/>
    <cellStyle name="Normal 4 15 2 5" xfId="25816"/>
    <cellStyle name="Normal 4 15 3" xfId="5526"/>
    <cellStyle name="Normal 4 15 3 2" xfId="24067"/>
    <cellStyle name="Normal 4 15 3 2 2" xfId="25612"/>
    <cellStyle name="Normal 4 15 3 2 2 2" xfId="28699"/>
    <cellStyle name="Normal 4 15 3 2 3" xfId="27160"/>
    <cellStyle name="Normal 4 15 3 3" xfId="24339"/>
    <cellStyle name="Normal 4 15 3 3 2" xfId="27426"/>
    <cellStyle name="Normal 4 15 3 4" xfId="25883"/>
    <cellStyle name="Normal 4 15 4" xfId="6196"/>
    <cellStyle name="Normal 4 15 4 2" xfId="23845"/>
    <cellStyle name="Normal 4 15 4 2 2" xfId="25480"/>
    <cellStyle name="Normal 4 15 4 2 2 2" xfId="28567"/>
    <cellStyle name="Normal 4 15 4 2 3" xfId="27028"/>
    <cellStyle name="Normal 4 15 5" xfId="23083"/>
    <cellStyle name="Normal 4 15 5 2" xfId="25009"/>
    <cellStyle name="Normal 4 15 5 2 2" xfId="28096"/>
    <cellStyle name="Normal 4 15 5 3" xfId="26557"/>
    <cellStyle name="Normal 4 15 6" xfId="24206"/>
    <cellStyle name="Normal 4 15 6 2" xfId="27294"/>
    <cellStyle name="Normal 4 15 7" xfId="25750"/>
    <cellStyle name="Normal 4 16" xfId="5109"/>
    <cellStyle name="Normal 4 16 2" xfId="5193"/>
    <cellStyle name="Normal 4 16 2 2" xfId="5595"/>
    <cellStyle name="Normal 4 16 2 2 2" xfId="23004"/>
    <cellStyle name="Normal 4 16 2 2 2 2" xfId="23444"/>
    <cellStyle name="Normal 4 16 2 2 2 2 2" xfId="25342"/>
    <cellStyle name="Normal 4 16 2 2 2 2 2 2" xfId="28429"/>
    <cellStyle name="Normal 4 16 2 2 2 2 3" xfId="26890"/>
    <cellStyle name="Normal 4 16 2 2 2 3" xfId="24938"/>
    <cellStyle name="Normal 4 16 2 2 2 3 2" xfId="28025"/>
    <cellStyle name="Normal 4 16 2 2 2 4" xfId="26486"/>
    <cellStyle name="Normal 4 16 2 2 3" xfId="22784"/>
    <cellStyle name="Normal 4 16 2 2 3 2" xfId="24134"/>
    <cellStyle name="Normal 4 16 2 2 3 2 2" xfId="25679"/>
    <cellStyle name="Normal 4 16 2 2 3 2 2 2" xfId="28766"/>
    <cellStyle name="Normal 4 16 2 2 3 2 3" xfId="27227"/>
    <cellStyle name="Normal 4 16 2 2 3 3" xfId="24722"/>
    <cellStyle name="Normal 4 16 2 2 3 3 2" xfId="27809"/>
    <cellStyle name="Normal 4 16 2 2 3 4" xfId="26270"/>
    <cellStyle name="Normal 4 16 2 2 4" xfId="23443"/>
    <cellStyle name="Normal 4 16 2 2 4 2" xfId="25341"/>
    <cellStyle name="Normal 4 16 2 2 4 2 2" xfId="28428"/>
    <cellStyle name="Normal 4 16 2 2 4 3" xfId="26889"/>
    <cellStyle name="Normal 4 16 2 2 5" xfId="24406"/>
    <cellStyle name="Normal 4 16 2 2 5 2" xfId="27493"/>
    <cellStyle name="Normal 4 16 2 2 6" xfId="25950"/>
    <cellStyle name="Normal 4 16 2 3" xfId="22896"/>
    <cellStyle name="Normal 4 16 2 3 2" xfId="23445"/>
    <cellStyle name="Normal 4 16 2 3 2 2" xfId="25343"/>
    <cellStyle name="Normal 4 16 2 3 2 2 2" xfId="28430"/>
    <cellStyle name="Normal 4 16 2 3 2 3" xfId="26891"/>
    <cellStyle name="Normal 4 16 2 3 3" xfId="24830"/>
    <cellStyle name="Normal 4 16 2 3 3 2" xfId="27917"/>
    <cellStyle name="Normal 4 16 2 3 4" xfId="26378"/>
    <cellStyle name="Normal 4 16 2 4" xfId="22676"/>
    <cellStyle name="Normal 4 16 2 4 2" xfId="23914"/>
    <cellStyle name="Normal 4 16 2 4 2 2" xfId="25547"/>
    <cellStyle name="Normal 4 16 2 4 2 2 2" xfId="28634"/>
    <cellStyle name="Normal 4 16 2 4 2 3" xfId="27095"/>
    <cellStyle name="Normal 4 16 2 4 3" xfId="24614"/>
    <cellStyle name="Normal 4 16 2 4 3 2" xfId="27701"/>
    <cellStyle name="Normal 4 16 2 4 4" xfId="26162"/>
    <cellStyle name="Normal 4 16 2 5" xfId="22543"/>
    <cellStyle name="Normal 4 16 2 5 2" xfId="24489"/>
    <cellStyle name="Normal 4 16 2 5 2 2" xfId="27576"/>
    <cellStyle name="Normal 4 16 2 5 3" xfId="26037"/>
    <cellStyle name="Normal 4 16 2 6" xfId="23143"/>
    <cellStyle name="Normal 4 16 2 6 2" xfId="25042"/>
    <cellStyle name="Normal 4 16 2 6 2 2" xfId="28129"/>
    <cellStyle name="Normal 4 16 2 6 3" xfId="26590"/>
    <cellStyle name="Normal 4 16 2 7" xfId="24273"/>
    <cellStyle name="Normal 4 16 2 7 2" xfId="27361"/>
    <cellStyle name="Normal 4 16 2 8" xfId="25817"/>
    <cellStyle name="Normal 4 16 3" xfId="5527"/>
    <cellStyle name="Normal 4 16 3 2" xfId="22950"/>
    <cellStyle name="Normal 4 16 3 2 2" xfId="23447"/>
    <cellStyle name="Normal 4 16 3 2 2 2" xfId="25345"/>
    <cellStyle name="Normal 4 16 3 2 2 2 2" xfId="28432"/>
    <cellStyle name="Normal 4 16 3 2 2 3" xfId="26893"/>
    <cellStyle name="Normal 4 16 3 2 3" xfId="24884"/>
    <cellStyle name="Normal 4 16 3 2 3 2" xfId="27971"/>
    <cellStyle name="Normal 4 16 3 2 4" xfId="26432"/>
    <cellStyle name="Normal 4 16 3 3" xfId="22730"/>
    <cellStyle name="Normal 4 16 3 3 2" xfId="24068"/>
    <cellStyle name="Normal 4 16 3 3 2 2" xfId="25613"/>
    <cellStyle name="Normal 4 16 3 3 2 2 2" xfId="28700"/>
    <cellStyle name="Normal 4 16 3 3 2 3" xfId="27161"/>
    <cellStyle name="Normal 4 16 3 3 3" xfId="24668"/>
    <cellStyle name="Normal 4 16 3 3 3 2" xfId="27755"/>
    <cellStyle name="Normal 4 16 3 3 4" xfId="26216"/>
    <cellStyle name="Normal 4 16 3 4" xfId="23446"/>
    <cellStyle name="Normal 4 16 3 4 2" xfId="25344"/>
    <cellStyle name="Normal 4 16 3 4 2 2" xfId="28431"/>
    <cellStyle name="Normal 4 16 3 4 3" xfId="26892"/>
    <cellStyle name="Normal 4 16 3 5" xfId="24340"/>
    <cellStyle name="Normal 4 16 3 5 2" xfId="27427"/>
    <cellStyle name="Normal 4 16 3 6" xfId="25884"/>
    <cellStyle name="Normal 4 16 4" xfId="22842"/>
    <cellStyle name="Normal 4 16 4 2" xfId="23448"/>
    <cellStyle name="Normal 4 16 4 2 2" xfId="25346"/>
    <cellStyle name="Normal 4 16 4 2 2 2" xfId="28433"/>
    <cellStyle name="Normal 4 16 4 2 3" xfId="26894"/>
    <cellStyle name="Normal 4 16 4 3" xfId="24776"/>
    <cellStyle name="Normal 4 16 4 3 2" xfId="27863"/>
    <cellStyle name="Normal 4 16 4 4" xfId="26324"/>
    <cellStyle name="Normal 4 16 5" xfId="22622"/>
    <cellStyle name="Normal 4 16 5 2" xfId="23846"/>
    <cellStyle name="Normal 4 16 5 2 2" xfId="25481"/>
    <cellStyle name="Normal 4 16 5 2 2 2" xfId="28568"/>
    <cellStyle name="Normal 4 16 5 2 3" xfId="27029"/>
    <cellStyle name="Normal 4 16 5 3" xfId="24560"/>
    <cellStyle name="Normal 4 16 5 3 2" xfId="27647"/>
    <cellStyle name="Normal 4 16 5 4" xfId="26108"/>
    <cellStyle name="Normal 4 16 6" xfId="22489"/>
    <cellStyle name="Normal 4 16 6 2" xfId="24435"/>
    <cellStyle name="Normal 4 16 6 2 2" xfId="27522"/>
    <cellStyle name="Normal 4 16 6 3" xfId="25983"/>
    <cellStyle name="Normal 4 16 7" xfId="23061"/>
    <cellStyle name="Normal 4 16 7 2" xfId="24987"/>
    <cellStyle name="Normal 4 16 7 2 2" xfId="28074"/>
    <cellStyle name="Normal 4 16 7 3" xfId="26535"/>
    <cellStyle name="Normal 4 16 8" xfId="24207"/>
    <cellStyle name="Normal 4 16 8 2" xfId="27295"/>
    <cellStyle name="Normal 4 16 9" xfId="25751"/>
    <cellStyle name="Normal 4 17" xfId="5185"/>
    <cellStyle name="Normal 4 17 2" xfId="5587"/>
    <cellStyle name="Normal 4 17 2 2" xfId="22977"/>
    <cellStyle name="Normal 4 17 2 2 2" xfId="23450"/>
    <cellStyle name="Normal 4 17 2 2 2 2" xfId="25348"/>
    <cellStyle name="Normal 4 17 2 2 2 2 2" xfId="28435"/>
    <cellStyle name="Normal 4 17 2 2 2 3" xfId="26896"/>
    <cellStyle name="Normal 4 17 2 2 3" xfId="24911"/>
    <cellStyle name="Normal 4 17 2 2 3 2" xfId="27998"/>
    <cellStyle name="Normal 4 17 2 2 4" xfId="26459"/>
    <cellStyle name="Normal 4 17 2 3" xfId="22757"/>
    <cellStyle name="Normal 4 17 2 3 2" xfId="24126"/>
    <cellStyle name="Normal 4 17 2 3 2 2" xfId="25671"/>
    <cellStyle name="Normal 4 17 2 3 2 2 2" xfId="28758"/>
    <cellStyle name="Normal 4 17 2 3 2 3" xfId="27219"/>
    <cellStyle name="Normal 4 17 2 3 3" xfId="24695"/>
    <cellStyle name="Normal 4 17 2 3 3 2" xfId="27782"/>
    <cellStyle name="Normal 4 17 2 3 4" xfId="26243"/>
    <cellStyle name="Normal 4 17 2 4" xfId="23449"/>
    <cellStyle name="Normal 4 17 2 4 2" xfId="25347"/>
    <cellStyle name="Normal 4 17 2 4 2 2" xfId="28434"/>
    <cellStyle name="Normal 4 17 2 4 3" xfId="26895"/>
    <cellStyle name="Normal 4 17 2 5" xfId="24398"/>
    <cellStyle name="Normal 4 17 2 5 2" xfId="27485"/>
    <cellStyle name="Normal 4 17 2 6" xfId="25942"/>
    <cellStyle name="Normal 4 17 3" xfId="22869"/>
    <cellStyle name="Normal 4 17 3 2" xfId="23451"/>
    <cellStyle name="Normal 4 17 3 2 2" xfId="25349"/>
    <cellStyle name="Normal 4 17 3 2 2 2" xfId="28436"/>
    <cellStyle name="Normal 4 17 3 2 3" xfId="26897"/>
    <cellStyle name="Normal 4 17 3 3" xfId="24803"/>
    <cellStyle name="Normal 4 17 3 3 2" xfId="27890"/>
    <cellStyle name="Normal 4 17 3 4" xfId="26351"/>
    <cellStyle name="Normal 4 17 4" xfId="22649"/>
    <cellStyle name="Normal 4 17 4 2" xfId="23906"/>
    <cellStyle name="Normal 4 17 4 2 2" xfId="25539"/>
    <cellStyle name="Normal 4 17 4 2 2 2" xfId="28626"/>
    <cellStyle name="Normal 4 17 4 2 3" xfId="27087"/>
    <cellStyle name="Normal 4 17 4 3" xfId="24587"/>
    <cellStyle name="Normal 4 17 4 3 2" xfId="27674"/>
    <cellStyle name="Normal 4 17 4 4" xfId="26135"/>
    <cellStyle name="Normal 4 17 5" xfId="22516"/>
    <cellStyle name="Normal 4 17 5 2" xfId="24462"/>
    <cellStyle name="Normal 4 17 5 2 2" xfId="27549"/>
    <cellStyle name="Normal 4 17 5 3" xfId="26010"/>
    <cellStyle name="Normal 4 17 6" xfId="23131"/>
    <cellStyle name="Normal 4 17 7" xfId="24265"/>
    <cellStyle name="Normal 4 17 7 2" xfId="27353"/>
    <cellStyle name="Normal 4 17 8" xfId="25809"/>
    <cellStyle name="Normal 4 18" xfId="5519"/>
    <cellStyle name="Normal 4 18 2" xfId="22923"/>
    <cellStyle name="Normal 4 18 2 2" xfId="23452"/>
    <cellStyle name="Normal 4 18 2 2 2" xfId="25350"/>
    <cellStyle name="Normal 4 18 2 2 2 2" xfId="28437"/>
    <cellStyle name="Normal 4 18 2 2 3" xfId="26898"/>
    <cellStyle name="Normal 4 18 2 3" xfId="24857"/>
    <cellStyle name="Normal 4 18 2 3 2" xfId="27944"/>
    <cellStyle name="Normal 4 18 2 4" xfId="26405"/>
    <cellStyle name="Normal 4 18 3" xfId="22703"/>
    <cellStyle name="Normal 4 18 3 2" xfId="24060"/>
    <cellStyle name="Normal 4 18 3 2 2" xfId="25605"/>
    <cellStyle name="Normal 4 18 3 2 2 2" xfId="28692"/>
    <cellStyle name="Normal 4 18 3 2 3" xfId="27153"/>
    <cellStyle name="Normal 4 18 3 3" xfId="24641"/>
    <cellStyle name="Normal 4 18 3 3 2" xfId="27728"/>
    <cellStyle name="Normal 4 18 3 4" xfId="26189"/>
    <cellStyle name="Normal 4 18 4" xfId="22573"/>
    <cellStyle name="Normal 4 18 4 2" xfId="24516"/>
    <cellStyle name="Normal 4 18 4 2 2" xfId="27603"/>
    <cellStyle name="Normal 4 18 4 3" xfId="26064"/>
    <cellStyle name="Normal 4 18 5" xfId="23142"/>
    <cellStyle name="Normal 4 18 5 2" xfId="25041"/>
    <cellStyle name="Normal 4 18 5 2 2" xfId="28128"/>
    <cellStyle name="Normal 4 18 5 3" xfId="26589"/>
    <cellStyle name="Normal 4 18 6" xfId="24332"/>
    <cellStyle name="Normal 4 18 6 2" xfId="27419"/>
    <cellStyle name="Normal 4 18 7" xfId="25876"/>
    <cellStyle name="Normal 4 19" xfId="22815"/>
    <cellStyle name="Normal 4 19 2" xfId="23453"/>
    <cellStyle name="Normal 4 19 2 2" xfId="25351"/>
    <cellStyle name="Normal 4 19 2 2 2" xfId="28438"/>
    <cellStyle name="Normal 4 19 2 3" xfId="26899"/>
    <cellStyle name="Normal 4 19 3" xfId="24749"/>
    <cellStyle name="Normal 4 19 3 2" xfId="27836"/>
    <cellStyle name="Normal 4 19 4" xfId="26297"/>
    <cellStyle name="Normal 4 2" xfId="228"/>
    <cellStyle name="Normal 4 2 2" xfId="3638"/>
    <cellStyle name="Normal 4 2 2 2" xfId="5111"/>
    <cellStyle name="Normal 4 2 2 2 2" xfId="6613"/>
    <cellStyle name="Normal 4 2 2 2 3" xfId="23059"/>
    <cellStyle name="Normal 4 2 2 2 4" xfId="29106"/>
    <cellStyle name="Normal 4 2 2 3" xfId="22591"/>
    <cellStyle name="Normal 4 2 2 3 2" xfId="24529"/>
    <cellStyle name="Normal 4 2 2 3 2 2" xfId="27616"/>
    <cellStyle name="Normal 4 2 2 3 3" xfId="26077"/>
    <cellStyle name="Normal 4 2 2 4" xfId="5614"/>
    <cellStyle name="Normal 4 2 2 5" xfId="23047"/>
    <cellStyle name="Normal 4 2 2 6" xfId="5110"/>
    <cellStyle name="Normal 4 2 2 7" xfId="29105"/>
    <cellStyle name="Normal 4 2 3" xfId="3"/>
    <cellStyle name="Normal 4 2 3 2" xfId="6197"/>
    <cellStyle name="Normal 4 2 4" xfId="2"/>
    <cellStyle name="Normal 4 2 4 2" xfId="22813"/>
    <cellStyle name="Normal 4 2 4 3" xfId="22577"/>
    <cellStyle name="Normal 4 2 4 3 2" xfId="24518"/>
    <cellStyle name="Normal 4 2 4 3 2 2" xfId="27605"/>
    <cellStyle name="Normal 4 2 4 3 3" xfId="26066"/>
    <cellStyle name="Normal 4 2 5" xfId="23132"/>
    <cellStyle name="Normal 4 20" xfId="22595"/>
    <cellStyle name="Normal 4 20 2" xfId="23838"/>
    <cellStyle name="Normal 4 20 2 2" xfId="25473"/>
    <cellStyle name="Normal 4 20 2 2 2" xfId="28560"/>
    <cellStyle name="Normal 4 20 2 3" xfId="27021"/>
    <cellStyle name="Normal 4 20 3" xfId="24533"/>
    <cellStyle name="Normal 4 20 3 2" xfId="27620"/>
    <cellStyle name="Normal 4 20 4" xfId="26081"/>
    <cellStyle name="Normal 4 21" xfId="5601"/>
    <cellStyle name="Normal 4 21 2" xfId="24408"/>
    <cellStyle name="Normal 4 21 2 2" xfId="27495"/>
    <cellStyle name="Normal 4 21 3" xfId="25952"/>
    <cellStyle name="Normal 4 22" xfId="23034"/>
    <cellStyle name="Normal 4 22 2" xfId="24965"/>
    <cellStyle name="Normal 4 22 2 2" xfId="28052"/>
    <cellStyle name="Normal 4 22 3" xfId="26513"/>
    <cellStyle name="Normal 4 23" xfId="24140"/>
    <cellStyle name="Normal 4 23 2" xfId="25681"/>
    <cellStyle name="Normal 4 23 2 2" xfId="28768"/>
    <cellStyle name="Normal 4 23 3" xfId="27229"/>
    <cellStyle name="Normal 4 24" xfId="24199"/>
    <cellStyle name="Normal 4 24 2" xfId="27287"/>
    <cellStyle name="Normal 4 25" xfId="25743"/>
    <cellStyle name="Normal 4 26" xfId="5102"/>
    <cellStyle name="Normal 4 3" xfId="377"/>
    <cellStyle name="Normal 4 3 2" xfId="3639"/>
    <cellStyle name="Normal 4 3 2 2" xfId="22592"/>
    <cellStyle name="Normal 4 3 2 2 2" xfId="24530"/>
    <cellStyle name="Normal 4 3 2 2 2 2" xfId="27617"/>
    <cellStyle name="Normal 4 3 2 2 3" xfId="26078"/>
    <cellStyle name="Normal 4 3 2 3" xfId="6198"/>
    <cellStyle name="Normal 4 3 3" xfId="22581"/>
    <cellStyle name="Normal 4 3 3 2" xfId="24520"/>
    <cellStyle name="Normal 4 3 3 2 2" xfId="27607"/>
    <cellStyle name="Normal 4 3 3 3" xfId="26068"/>
    <cellStyle name="Normal 4 3 4" xfId="5615"/>
    <cellStyle name="Normal 4 4" xfId="3640"/>
    <cellStyle name="Normal 4 4 2" xfId="22593"/>
    <cellStyle name="Normal 4 4 2 2" xfId="24531"/>
    <cellStyle name="Normal 4 4 2 2 2" xfId="27618"/>
    <cellStyle name="Normal 4 4 2 3" xfId="26079"/>
    <cellStyle name="Normal 4 4 3" xfId="22584"/>
    <cellStyle name="Normal 4 4 3 2" xfId="24522"/>
    <cellStyle name="Normal 4 4 3 2 2" xfId="27609"/>
    <cellStyle name="Normal 4 4 3 3" xfId="26070"/>
    <cellStyle name="Normal 4 5" xfId="3641"/>
    <cellStyle name="Normal 4 5 2" xfId="22590"/>
    <cellStyle name="Normal 4 5 2 2" xfId="24528"/>
    <cellStyle name="Normal 4 5 2 2 2" xfId="27615"/>
    <cellStyle name="Normal 4 5 2 3" xfId="26076"/>
    <cellStyle name="Normal 4 6" xfId="3642"/>
    <cellStyle name="Normal 4 7" xfId="3643"/>
    <cellStyle name="Normal 4 8" xfId="3644"/>
    <cellStyle name="Normal 4 9" xfId="3645"/>
    <cellStyle name="Normal 4_Fuel Cost" xfId="6199"/>
    <cellStyle name="Normal 40" xfId="378"/>
    <cellStyle name="Normal 40 2" xfId="6457"/>
    <cellStyle name="Normal 40 2 2" xfId="29437"/>
    <cellStyle name="Normal 40 3" xfId="5112"/>
    <cellStyle name="Normal 41" xfId="379"/>
    <cellStyle name="Normal 41 2" xfId="6458"/>
    <cellStyle name="Normal 41 2 2" xfId="29438"/>
    <cellStyle name="Normal 41 3" xfId="5113"/>
    <cellStyle name="Normal 42" xfId="380"/>
    <cellStyle name="Normal 42 2" xfId="23125"/>
    <cellStyle name="Normal 42 3" xfId="6459"/>
    <cellStyle name="Normal 42 4" xfId="29439"/>
    <cellStyle name="Normal 43" xfId="381"/>
    <cellStyle name="Normal 43 2" xfId="6460"/>
    <cellStyle name="Normal 43 3" xfId="29440"/>
    <cellStyle name="Normal 44" xfId="382"/>
    <cellStyle name="Normal 44 2" xfId="23129"/>
    <cellStyle name="Normal 44 3" xfId="6461"/>
    <cellStyle name="Normal 44 4" xfId="29441"/>
    <cellStyle name="Normal 45" xfId="383"/>
    <cellStyle name="Normal 45 2" xfId="23138"/>
    <cellStyle name="Normal 45 3" xfId="6462"/>
    <cellStyle name="Normal 45 4" xfId="29442"/>
    <cellStyle name="Normal 46" xfId="384"/>
    <cellStyle name="Normal 46 2" xfId="23141"/>
    <cellStyle name="Normal 46 3" xfId="6463"/>
    <cellStyle name="Normal 46 4" xfId="29443"/>
    <cellStyle name="Normal 47" xfId="385"/>
    <cellStyle name="Normal 47 2" xfId="6614"/>
    <cellStyle name="Normal 47 2 2" xfId="22500"/>
    <cellStyle name="Normal 47 2 2 2" xfId="22554"/>
    <cellStyle name="Normal 47 2 2 2 2" xfId="22795"/>
    <cellStyle name="Normal 47 2 2 2 2 2" xfId="23015"/>
    <cellStyle name="Normal 47 2 2 2 2 2 2" xfId="23458"/>
    <cellStyle name="Normal 47 2 2 2 2 2 2 2" xfId="25356"/>
    <cellStyle name="Normal 47 2 2 2 2 2 2 2 2" xfId="28443"/>
    <cellStyle name="Normal 47 2 2 2 2 2 2 3" xfId="26904"/>
    <cellStyle name="Normal 47 2 2 2 2 2 3" xfId="24949"/>
    <cellStyle name="Normal 47 2 2 2 2 2 3 2" xfId="28036"/>
    <cellStyle name="Normal 47 2 2 2 2 2 4" xfId="26497"/>
    <cellStyle name="Normal 47 2 2 2 2 3" xfId="23457"/>
    <cellStyle name="Normal 47 2 2 2 2 3 2" xfId="25355"/>
    <cellStyle name="Normal 47 2 2 2 2 3 2 2" xfId="28442"/>
    <cellStyle name="Normal 47 2 2 2 2 3 3" xfId="26903"/>
    <cellStyle name="Normal 47 2 2 2 2 4" xfId="24733"/>
    <cellStyle name="Normal 47 2 2 2 2 4 2" xfId="27820"/>
    <cellStyle name="Normal 47 2 2 2 2 5" xfId="26281"/>
    <cellStyle name="Normal 47 2 2 2 3" xfId="22907"/>
    <cellStyle name="Normal 47 2 2 2 3 2" xfId="23459"/>
    <cellStyle name="Normal 47 2 2 2 3 2 2" xfId="25357"/>
    <cellStyle name="Normal 47 2 2 2 3 2 2 2" xfId="28444"/>
    <cellStyle name="Normal 47 2 2 2 3 2 3" xfId="26905"/>
    <cellStyle name="Normal 47 2 2 2 3 3" xfId="24841"/>
    <cellStyle name="Normal 47 2 2 2 3 3 2" xfId="27928"/>
    <cellStyle name="Normal 47 2 2 2 3 4" xfId="26389"/>
    <cellStyle name="Normal 47 2 2 2 4" xfId="22687"/>
    <cellStyle name="Normal 47 2 2 2 4 2" xfId="24625"/>
    <cellStyle name="Normal 47 2 2 2 4 2 2" xfId="27712"/>
    <cellStyle name="Normal 47 2 2 2 4 3" xfId="26173"/>
    <cellStyle name="Normal 47 2 2 2 5" xfId="23456"/>
    <cellStyle name="Normal 47 2 2 2 5 2" xfId="25354"/>
    <cellStyle name="Normal 47 2 2 2 5 2 2" xfId="28441"/>
    <cellStyle name="Normal 47 2 2 2 5 3" xfId="26902"/>
    <cellStyle name="Normal 47 2 2 2 6" xfId="24500"/>
    <cellStyle name="Normal 47 2 2 2 6 2" xfId="27587"/>
    <cellStyle name="Normal 47 2 2 2 7" xfId="26048"/>
    <cellStyle name="Normal 47 2 2 3" xfId="22741"/>
    <cellStyle name="Normal 47 2 2 3 2" xfId="22961"/>
    <cellStyle name="Normal 47 2 2 3 2 2" xfId="23461"/>
    <cellStyle name="Normal 47 2 2 3 2 2 2" xfId="25359"/>
    <cellStyle name="Normal 47 2 2 3 2 2 2 2" xfId="28446"/>
    <cellStyle name="Normal 47 2 2 3 2 2 3" xfId="26907"/>
    <cellStyle name="Normal 47 2 2 3 2 3" xfId="24895"/>
    <cellStyle name="Normal 47 2 2 3 2 3 2" xfId="27982"/>
    <cellStyle name="Normal 47 2 2 3 2 4" xfId="26443"/>
    <cellStyle name="Normal 47 2 2 3 3" xfId="23460"/>
    <cellStyle name="Normal 47 2 2 3 3 2" xfId="25358"/>
    <cellStyle name="Normal 47 2 2 3 3 2 2" xfId="28445"/>
    <cellStyle name="Normal 47 2 2 3 3 3" xfId="26906"/>
    <cellStyle name="Normal 47 2 2 3 4" xfId="24679"/>
    <cellStyle name="Normal 47 2 2 3 4 2" xfId="27766"/>
    <cellStyle name="Normal 47 2 2 3 5" xfId="26227"/>
    <cellStyle name="Normal 47 2 2 4" xfId="22853"/>
    <cellStyle name="Normal 47 2 2 4 2" xfId="23462"/>
    <cellStyle name="Normal 47 2 2 4 2 2" xfId="25360"/>
    <cellStyle name="Normal 47 2 2 4 2 2 2" xfId="28447"/>
    <cellStyle name="Normal 47 2 2 4 2 3" xfId="26908"/>
    <cellStyle name="Normal 47 2 2 4 3" xfId="24787"/>
    <cellStyle name="Normal 47 2 2 4 3 2" xfId="27874"/>
    <cellStyle name="Normal 47 2 2 4 4" xfId="26335"/>
    <cellStyle name="Normal 47 2 2 5" xfId="22633"/>
    <cellStyle name="Normal 47 2 2 5 2" xfId="24571"/>
    <cellStyle name="Normal 47 2 2 5 2 2" xfId="27658"/>
    <cellStyle name="Normal 47 2 2 5 3" xfId="26119"/>
    <cellStyle name="Normal 47 2 2 6" xfId="23455"/>
    <cellStyle name="Normal 47 2 2 6 2" xfId="25353"/>
    <cellStyle name="Normal 47 2 2 6 2 2" xfId="28440"/>
    <cellStyle name="Normal 47 2 2 6 3" xfId="26901"/>
    <cellStyle name="Normal 47 2 2 7" xfId="24446"/>
    <cellStyle name="Normal 47 2 2 7 2" xfId="27533"/>
    <cellStyle name="Normal 47 2 2 8" xfId="25994"/>
    <cellStyle name="Normal 47 2 3" xfId="22527"/>
    <cellStyle name="Normal 47 2 3 2" xfId="22768"/>
    <cellStyle name="Normal 47 2 3 2 2" xfId="22988"/>
    <cellStyle name="Normal 47 2 3 2 2 2" xfId="23465"/>
    <cellStyle name="Normal 47 2 3 2 2 2 2" xfId="25363"/>
    <cellStyle name="Normal 47 2 3 2 2 2 2 2" xfId="28450"/>
    <cellStyle name="Normal 47 2 3 2 2 2 3" xfId="26911"/>
    <cellStyle name="Normal 47 2 3 2 2 3" xfId="24922"/>
    <cellStyle name="Normal 47 2 3 2 2 3 2" xfId="28009"/>
    <cellStyle name="Normal 47 2 3 2 2 4" xfId="26470"/>
    <cellStyle name="Normal 47 2 3 2 3" xfId="23464"/>
    <cellStyle name="Normal 47 2 3 2 3 2" xfId="25362"/>
    <cellStyle name="Normal 47 2 3 2 3 2 2" xfId="28449"/>
    <cellStyle name="Normal 47 2 3 2 3 3" xfId="26910"/>
    <cellStyle name="Normal 47 2 3 2 4" xfId="24706"/>
    <cellStyle name="Normal 47 2 3 2 4 2" xfId="27793"/>
    <cellStyle name="Normal 47 2 3 2 5" xfId="26254"/>
    <cellStyle name="Normal 47 2 3 3" xfId="22880"/>
    <cellStyle name="Normal 47 2 3 3 2" xfId="23466"/>
    <cellStyle name="Normal 47 2 3 3 2 2" xfId="25364"/>
    <cellStyle name="Normal 47 2 3 3 2 2 2" xfId="28451"/>
    <cellStyle name="Normal 47 2 3 3 2 3" xfId="26912"/>
    <cellStyle name="Normal 47 2 3 3 3" xfId="24814"/>
    <cellStyle name="Normal 47 2 3 3 3 2" xfId="27901"/>
    <cellStyle name="Normal 47 2 3 3 4" xfId="26362"/>
    <cellStyle name="Normal 47 2 3 4" xfId="22660"/>
    <cellStyle name="Normal 47 2 3 4 2" xfId="24598"/>
    <cellStyle name="Normal 47 2 3 4 2 2" xfId="27685"/>
    <cellStyle name="Normal 47 2 3 4 3" xfId="26146"/>
    <cellStyle name="Normal 47 2 3 5" xfId="23463"/>
    <cellStyle name="Normal 47 2 3 5 2" xfId="25361"/>
    <cellStyle name="Normal 47 2 3 5 2 2" xfId="28448"/>
    <cellStyle name="Normal 47 2 3 5 3" xfId="26909"/>
    <cellStyle name="Normal 47 2 3 6" xfId="24473"/>
    <cellStyle name="Normal 47 2 3 6 2" xfId="27560"/>
    <cellStyle name="Normal 47 2 3 7" xfId="26021"/>
    <cellStyle name="Normal 47 2 4" xfId="22714"/>
    <cellStyle name="Normal 47 2 4 2" xfId="22934"/>
    <cellStyle name="Normal 47 2 4 2 2" xfId="23468"/>
    <cellStyle name="Normal 47 2 4 2 2 2" xfId="25366"/>
    <cellStyle name="Normal 47 2 4 2 2 2 2" xfId="28453"/>
    <cellStyle name="Normal 47 2 4 2 2 3" xfId="26914"/>
    <cellStyle name="Normal 47 2 4 2 3" xfId="24868"/>
    <cellStyle name="Normal 47 2 4 2 3 2" xfId="27955"/>
    <cellStyle name="Normal 47 2 4 2 4" xfId="26416"/>
    <cellStyle name="Normal 47 2 4 3" xfId="23467"/>
    <cellStyle name="Normal 47 2 4 3 2" xfId="25365"/>
    <cellStyle name="Normal 47 2 4 3 2 2" xfId="28452"/>
    <cellStyle name="Normal 47 2 4 3 3" xfId="26913"/>
    <cellStyle name="Normal 47 2 4 4" xfId="24652"/>
    <cellStyle name="Normal 47 2 4 4 2" xfId="27739"/>
    <cellStyle name="Normal 47 2 4 5" xfId="26200"/>
    <cellStyle name="Normal 47 2 5" xfId="22826"/>
    <cellStyle name="Normal 47 2 5 2" xfId="23469"/>
    <cellStyle name="Normal 47 2 5 2 2" xfId="25367"/>
    <cellStyle name="Normal 47 2 5 2 2 2" xfId="28454"/>
    <cellStyle name="Normal 47 2 5 2 3" xfId="26915"/>
    <cellStyle name="Normal 47 2 5 3" xfId="24760"/>
    <cellStyle name="Normal 47 2 5 3 2" xfId="27847"/>
    <cellStyle name="Normal 47 2 5 4" xfId="26308"/>
    <cellStyle name="Normal 47 2 6" xfId="22606"/>
    <cellStyle name="Normal 47 2 6 2" xfId="24544"/>
    <cellStyle name="Normal 47 2 6 2 2" xfId="27631"/>
    <cellStyle name="Normal 47 2 6 3" xfId="26092"/>
    <cellStyle name="Normal 47 2 7" xfId="23454"/>
    <cellStyle name="Normal 47 2 7 2" xfId="25352"/>
    <cellStyle name="Normal 47 2 7 2 2" xfId="28439"/>
    <cellStyle name="Normal 47 2 7 3" xfId="26900"/>
    <cellStyle name="Normal 47 2 8" xfId="24419"/>
    <cellStyle name="Normal 47 2 8 2" xfId="27506"/>
    <cellStyle name="Normal 47 2 9" xfId="25964"/>
    <cellStyle name="Normal 47 3" xfId="6464"/>
    <cellStyle name="Normal 47 4" xfId="29444"/>
    <cellStyle name="Normal 48" xfId="386"/>
    <cellStyle name="Normal 48 2" xfId="6465"/>
    <cellStyle name="Normal 48 3" xfId="29445"/>
    <cellStyle name="Normal 49" xfId="387"/>
    <cellStyle name="Normal 49 2" xfId="6615"/>
    <cellStyle name="Normal 49 2 2" xfId="22501"/>
    <cellStyle name="Normal 49 2 2 2" xfId="22555"/>
    <cellStyle name="Normal 49 2 2 2 2" xfId="22796"/>
    <cellStyle name="Normal 49 2 2 2 2 2" xfId="23016"/>
    <cellStyle name="Normal 49 2 2 2 2 2 2" xfId="23474"/>
    <cellStyle name="Normal 49 2 2 2 2 2 2 2" xfId="25372"/>
    <cellStyle name="Normal 49 2 2 2 2 2 2 2 2" xfId="28459"/>
    <cellStyle name="Normal 49 2 2 2 2 2 2 3" xfId="26920"/>
    <cellStyle name="Normal 49 2 2 2 2 2 3" xfId="24950"/>
    <cellStyle name="Normal 49 2 2 2 2 2 3 2" xfId="28037"/>
    <cellStyle name="Normal 49 2 2 2 2 2 4" xfId="26498"/>
    <cellStyle name="Normal 49 2 2 2 2 3" xfId="23473"/>
    <cellStyle name="Normal 49 2 2 2 2 3 2" xfId="25371"/>
    <cellStyle name="Normal 49 2 2 2 2 3 2 2" xfId="28458"/>
    <cellStyle name="Normal 49 2 2 2 2 3 3" xfId="26919"/>
    <cellStyle name="Normal 49 2 2 2 2 4" xfId="24734"/>
    <cellStyle name="Normal 49 2 2 2 2 4 2" xfId="27821"/>
    <cellStyle name="Normal 49 2 2 2 2 5" xfId="26282"/>
    <cellStyle name="Normal 49 2 2 2 3" xfId="22908"/>
    <cellStyle name="Normal 49 2 2 2 3 2" xfId="23475"/>
    <cellStyle name="Normal 49 2 2 2 3 2 2" xfId="25373"/>
    <cellStyle name="Normal 49 2 2 2 3 2 2 2" xfId="28460"/>
    <cellStyle name="Normal 49 2 2 2 3 2 3" xfId="26921"/>
    <cellStyle name="Normal 49 2 2 2 3 3" xfId="24842"/>
    <cellStyle name="Normal 49 2 2 2 3 3 2" xfId="27929"/>
    <cellStyle name="Normal 49 2 2 2 3 4" xfId="26390"/>
    <cellStyle name="Normal 49 2 2 2 4" xfId="22688"/>
    <cellStyle name="Normal 49 2 2 2 4 2" xfId="24626"/>
    <cellStyle name="Normal 49 2 2 2 4 2 2" xfId="27713"/>
    <cellStyle name="Normal 49 2 2 2 4 3" xfId="26174"/>
    <cellStyle name="Normal 49 2 2 2 5" xfId="23472"/>
    <cellStyle name="Normal 49 2 2 2 5 2" xfId="25370"/>
    <cellStyle name="Normal 49 2 2 2 5 2 2" xfId="28457"/>
    <cellStyle name="Normal 49 2 2 2 5 3" xfId="26918"/>
    <cellStyle name="Normal 49 2 2 2 6" xfId="24501"/>
    <cellStyle name="Normal 49 2 2 2 6 2" xfId="27588"/>
    <cellStyle name="Normal 49 2 2 2 7" xfId="26049"/>
    <cellStyle name="Normal 49 2 2 3" xfId="22742"/>
    <cellStyle name="Normal 49 2 2 3 2" xfId="22962"/>
    <cellStyle name="Normal 49 2 2 3 2 2" xfId="23477"/>
    <cellStyle name="Normal 49 2 2 3 2 2 2" xfId="25375"/>
    <cellStyle name="Normal 49 2 2 3 2 2 2 2" xfId="28462"/>
    <cellStyle name="Normal 49 2 2 3 2 2 3" xfId="26923"/>
    <cellStyle name="Normal 49 2 2 3 2 3" xfId="24896"/>
    <cellStyle name="Normal 49 2 2 3 2 3 2" xfId="27983"/>
    <cellStyle name="Normal 49 2 2 3 2 4" xfId="26444"/>
    <cellStyle name="Normal 49 2 2 3 3" xfId="23476"/>
    <cellStyle name="Normal 49 2 2 3 3 2" xfId="25374"/>
    <cellStyle name="Normal 49 2 2 3 3 2 2" xfId="28461"/>
    <cellStyle name="Normal 49 2 2 3 3 3" xfId="26922"/>
    <cellStyle name="Normal 49 2 2 3 4" xfId="24680"/>
    <cellStyle name="Normal 49 2 2 3 4 2" xfId="27767"/>
    <cellStyle name="Normal 49 2 2 3 5" xfId="26228"/>
    <cellStyle name="Normal 49 2 2 4" xfId="22854"/>
    <cellStyle name="Normal 49 2 2 4 2" xfId="23478"/>
    <cellStyle name="Normal 49 2 2 4 2 2" xfId="25376"/>
    <cellStyle name="Normal 49 2 2 4 2 2 2" xfId="28463"/>
    <cellStyle name="Normal 49 2 2 4 2 3" xfId="26924"/>
    <cellStyle name="Normal 49 2 2 4 3" xfId="24788"/>
    <cellStyle name="Normal 49 2 2 4 3 2" xfId="27875"/>
    <cellStyle name="Normal 49 2 2 4 4" xfId="26336"/>
    <cellStyle name="Normal 49 2 2 5" xfId="22634"/>
    <cellStyle name="Normal 49 2 2 5 2" xfId="24572"/>
    <cellStyle name="Normal 49 2 2 5 2 2" xfId="27659"/>
    <cellStyle name="Normal 49 2 2 5 3" xfId="26120"/>
    <cellStyle name="Normal 49 2 2 6" xfId="23471"/>
    <cellStyle name="Normal 49 2 2 6 2" xfId="25369"/>
    <cellStyle name="Normal 49 2 2 6 2 2" xfId="28456"/>
    <cellStyle name="Normal 49 2 2 6 3" xfId="26917"/>
    <cellStyle name="Normal 49 2 2 7" xfId="24447"/>
    <cellStyle name="Normal 49 2 2 7 2" xfId="27534"/>
    <cellStyle name="Normal 49 2 2 8" xfId="25995"/>
    <cellStyle name="Normal 49 2 3" xfId="22528"/>
    <cellStyle name="Normal 49 2 3 2" xfId="22769"/>
    <cellStyle name="Normal 49 2 3 2 2" xfId="22989"/>
    <cellStyle name="Normal 49 2 3 2 2 2" xfId="23481"/>
    <cellStyle name="Normal 49 2 3 2 2 2 2" xfId="25379"/>
    <cellStyle name="Normal 49 2 3 2 2 2 2 2" xfId="28466"/>
    <cellStyle name="Normal 49 2 3 2 2 2 3" xfId="26927"/>
    <cellStyle name="Normal 49 2 3 2 2 3" xfId="24923"/>
    <cellStyle name="Normal 49 2 3 2 2 3 2" xfId="28010"/>
    <cellStyle name="Normal 49 2 3 2 2 4" xfId="26471"/>
    <cellStyle name="Normal 49 2 3 2 3" xfId="23480"/>
    <cellStyle name="Normal 49 2 3 2 3 2" xfId="25378"/>
    <cellStyle name="Normal 49 2 3 2 3 2 2" xfId="28465"/>
    <cellStyle name="Normal 49 2 3 2 3 3" xfId="26926"/>
    <cellStyle name="Normal 49 2 3 2 4" xfId="24707"/>
    <cellStyle name="Normal 49 2 3 2 4 2" xfId="27794"/>
    <cellStyle name="Normal 49 2 3 2 5" xfId="26255"/>
    <cellStyle name="Normal 49 2 3 3" xfId="22881"/>
    <cellStyle name="Normal 49 2 3 3 2" xfId="23482"/>
    <cellStyle name="Normal 49 2 3 3 2 2" xfId="25380"/>
    <cellStyle name="Normal 49 2 3 3 2 2 2" xfId="28467"/>
    <cellStyle name="Normal 49 2 3 3 2 3" xfId="26928"/>
    <cellStyle name="Normal 49 2 3 3 3" xfId="24815"/>
    <cellStyle name="Normal 49 2 3 3 3 2" xfId="27902"/>
    <cellStyle name="Normal 49 2 3 3 4" xfId="26363"/>
    <cellStyle name="Normal 49 2 3 4" xfId="22661"/>
    <cellStyle name="Normal 49 2 3 4 2" xfId="24599"/>
    <cellStyle name="Normal 49 2 3 4 2 2" xfId="27686"/>
    <cellStyle name="Normal 49 2 3 4 3" xfId="26147"/>
    <cellStyle name="Normal 49 2 3 5" xfId="23479"/>
    <cellStyle name="Normal 49 2 3 5 2" xfId="25377"/>
    <cellStyle name="Normal 49 2 3 5 2 2" xfId="28464"/>
    <cellStyle name="Normal 49 2 3 5 3" xfId="26925"/>
    <cellStyle name="Normal 49 2 3 6" xfId="24474"/>
    <cellStyle name="Normal 49 2 3 6 2" xfId="27561"/>
    <cellStyle name="Normal 49 2 3 7" xfId="26022"/>
    <cellStyle name="Normal 49 2 4" xfId="22715"/>
    <cellStyle name="Normal 49 2 4 2" xfId="22935"/>
    <cellStyle name="Normal 49 2 4 2 2" xfId="23484"/>
    <cellStyle name="Normal 49 2 4 2 2 2" xfId="25382"/>
    <cellStyle name="Normal 49 2 4 2 2 2 2" xfId="28469"/>
    <cellStyle name="Normal 49 2 4 2 2 3" xfId="26930"/>
    <cellStyle name="Normal 49 2 4 2 3" xfId="24869"/>
    <cellStyle name="Normal 49 2 4 2 3 2" xfId="27956"/>
    <cellStyle name="Normal 49 2 4 2 4" xfId="26417"/>
    <cellStyle name="Normal 49 2 4 3" xfId="23483"/>
    <cellStyle name="Normal 49 2 4 3 2" xfId="25381"/>
    <cellStyle name="Normal 49 2 4 3 2 2" xfId="28468"/>
    <cellStyle name="Normal 49 2 4 3 3" xfId="26929"/>
    <cellStyle name="Normal 49 2 4 4" xfId="24653"/>
    <cellStyle name="Normal 49 2 4 4 2" xfId="27740"/>
    <cellStyle name="Normal 49 2 4 5" xfId="26201"/>
    <cellStyle name="Normal 49 2 5" xfId="22827"/>
    <cellStyle name="Normal 49 2 5 2" xfId="23485"/>
    <cellStyle name="Normal 49 2 5 2 2" xfId="25383"/>
    <cellStyle name="Normal 49 2 5 2 2 2" xfId="28470"/>
    <cellStyle name="Normal 49 2 5 2 3" xfId="26931"/>
    <cellStyle name="Normal 49 2 5 3" xfId="24761"/>
    <cellStyle name="Normal 49 2 5 3 2" xfId="27848"/>
    <cellStyle name="Normal 49 2 5 4" xfId="26309"/>
    <cellStyle name="Normal 49 2 6" xfId="22607"/>
    <cellStyle name="Normal 49 2 6 2" xfId="24545"/>
    <cellStyle name="Normal 49 2 6 2 2" xfId="27632"/>
    <cellStyle name="Normal 49 2 6 3" xfId="26093"/>
    <cellStyle name="Normal 49 2 7" xfId="23470"/>
    <cellStyle name="Normal 49 2 7 2" xfId="25368"/>
    <cellStyle name="Normal 49 2 7 2 2" xfId="28455"/>
    <cellStyle name="Normal 49 2 7 3" xfId="26916"/>
    <cellStyle name="Normal 49 2 8" xfId="24420"/>
    <cellStyle name="Normal 49 2 8 2" xfId="27507"/>
    <cellStyle name="Normal 49 2 9" xfId="25965"/>
    <cellStyle name="Normal 49 3" xfId="6466"/>
    <cellStyle name="Normal 49 4" xfId="29446"/>
    <cellStyle name="Normal 5" xfId="180"/>
    <cellStyle name="Normal 5 10" xfId="3646"/>
    <cellStyle name="Normal 5 10 2" xfId="6201"/>
    <cellStyle name="Normal 5 100" xfId="6202"/>
    <cellStyle name="Normal 5 101" xfId="6203"/>
    <cellStyle name="Normal 5 102" xfId="6204"/>
    <cellStyle name="Normal 5 103" xfId="6205"/>
    <cellStyle name="Normal 5 104" xfId="6206"/>
    <cellStyle name="Normal 5 105" xfId="6207"/>
    <cellStyle name="Normal 5 106" xfId="6208"/>
    <cellStyle name="Normal 5 107" xfId="6209"/>
    <cellStyle name="Normal 5 108" xfId="6210"/>
    <cellStyle name="Normal 5 109" xfId="6211"/>
    <cellStyle name="Normal 5 11" xfId="3647"/>
    <cellStyle name="Normal 5 11 2" xfId="6212"/>
    <cellStyle name="Normal 5 110" xfId="6213"/>
    <cellStyle name="Normal 5 111" xfId="6214"/>
    <cellStyle name="Normal 5 112" xfId="6215"/>
    <cellStyle name="Normal 5 113" xfId="6216"/>
    <cellStyle name="Normal 5 114" xfId="6217"/>
    <cellStyle name="Normal 5 115" xfId="6218"/>
    <cellStyle name="Normal 5 116" xfId="6219"/>
    <cellStyle name="Normal 5 117" xfId="6220"/>
    <cellStyle name="Normal 5 118" xfId="6221"/>
    <cellStyle name="Normal 5 119" xfId="6222"/>
    <cellStyle name="Normal 5 12" xfId="3648"/>
    <cellStyle name="Normal 5 12 2" xfId="6223"/>
    <cellStyle name="Normal 5 120" xfId="6224"/>
    <cellStyle name="Normal 5 121" xfId="6225"/>
    <cellStyle name="Normal 5 122" xfId="6226"/>
    <cellStyle name="Normal 5 123" xfId="6227"/>
    <cellStyle name="Normal 5 124" xfId="6228"/>
    <cellStyle name="Normal 5 125" xfId="6229"/>
    <cellStyle name="Normal 5 126" xfId="6230"/>
    <cellStyle name="Normal 5 127" xfId="6231"/>
    <cellStyle name="Normal 5 128" xfId="6232"/>
    <cellStyle name="Normal 5 129" xfId="6200"/>
    <cellStyle name="Normal 5 13" xfId="5114"/>
    <cellStyle name="Normal 5 13 2" xfId="6233"/>
    <cellStyle name="Normal 5 14" xfId="6234"/>
    <cellStyle name="Normal 5 14 2" xfId="23133"/>
    <cellStyle name="Normal 5 15" xfId="6235"/>
    <cellStyle name="Normal 5 16" xfId="6236"/>
    <cellStyle name="Normal 5 17" xfId="6237"/>
    <cellStyle name="Normal 5 18" xfId="6238"/>
    <cellStyle name="Normal 5 19" xfId="6239"/>
    <cellStyle name="Normal 5 2" xfId="253"/>
    <cellStyle name="Normal 5 2 2" xfId="389"/>
    <cellStyle name="Normal 5 2 2 2" xfId="6241"/>
    <cellStyle name="Normal 5 2 2 3" xfId="6242"/>
    <cellStyle name="Normal 5 2 2 4" xfId="6243"/>
    <cellStyle name="Normal 5 2 2 5" xfId="6244"/>
    <cellStyle name="Normal 5 2 2 6" xfId="6240"/>
    <cellStyle name="Normal 5 2 2 7" xfId="23134"/>
    <cellStyle name="Normal 5 2 2 8" xfId="5616"/>
    <cellStyle name="Normal 5 2 3" xfId="6245"/>
    <cellStyle name="Normal 5 2 4" xfId="6246"/>
    <cellStyle name="Normal 5 2 5" xfId="6247"/>
    <cellStyle name="Normal 5 2_pl20110529" xfId="6248"/>
    <cellStyle name="Normal 5 20" xfId="6249"/>
    <cellStyle name="Normal 5 21" xfId="6250"/>
    <cellStyle name="Normal 5 22" xfId="6251"/>
    <cellStyle name="Normal 5 23" xfId="6252"/>
    <cellStyle name="Normal 5 24" xfId="6253"/>
    <cellStyle name="Normal 5 25" xfId="6254"/>
    <cellStyle name="Normal 5 26" xfId="6255"/>
    <cellStyle name="Normal 5 27" xfId="6256"/>
    <cellStyle name="Normal 5 28" xfId="6257"/>
    <cellStyle name="Normal 5 29" xfId="6258"/>
    <cellStyle name="Normal 5 3" xfId="252"/>
    <cellStyle name="Normal 5 3 2" xfId="3649"/>
    <cellStyle name="Normal 5 3 2 2" xfId="6513"/>
    <cellStyle name="Normal 5 3 3" xfId="6259"/>
    <cellStyle name="Normal 5 30" xfId="6260"/>
    <cellStyle name="Normal 5 31" xfId="6261"/>
    <cellStyle name="Normal 5 32" xfId="6262"/>
    <cellStyle name="Normal 5 33" xfId="6263"/>
    <cellStyle name="Normal 5 34" xfId="6264"/>
    <cellStyle name="Normal 5 35" xfId="6265"/>
    <cellStyle name="Normal 5 36" xfId="6266"/>
    <cellStyle name="Normal 5 37" xfId="6267"/>
    <cellStyle name="Normal 5 38" xfId="6268"/>
    <cellStyle name="Normal 5 39" xfId="6269"/>
    <cellStyle name="Normal 5 4" xfId="388"/>
    <cellStyle name="Normal 5 4 2" xfId="3650"/>
    <cellStyle name="Normal 5 4 2 2" xfId="6270"/>
    <cellStyle name="Normal 5 40" xfId="6271"/>
    <cellStyle name="Normal 5 41" xfId="6272"/>
    <cellStyle name="Normal 5 42" xfId="6273"/>
    <cellStyle name="Normal 5 43" xfId="6274"/>
    <cellStyle name="Normal 5 44" xfId="6275"/>
    <cellStyle name="Normal 5 45" xfId="6276"/>
    <cellStyle name="Normal 5 46" xfId="6277"/>
    <cellStyle name="Normal 5 47" xfId="6278"/>
    <cellStyle name="Normal 5 48" xfId="6279"/>
    <cellStyle name="Normal 5 49" xfId="6280"/>
    <cellStyle name="Normal 5 5" xfId="1585"/>
    <cellStyle name="Normal 5 5 2" xfId="3651"/>
    <cellStyle name="Normal 5 5 2 2" xfId="6281"/>
    <cellStyle name="Normal 5 50" xfId="6282"/>
    <cellStyle name="Normal 5 51" xfId="6283"/>
    <cellStyle name="Normal 5 52" xfId="6284"/>
    <cellStyle name="Normal 5 53" xfId="6285"/>
    <cellStyle name="Normal 5 54" xfId="6286"/>
    <cellStyle name="Normal 5 55" xfId="6287"/>
    <cellStyle name="Normal 5 56" xfId="6288"/>
    <cellStyle name="Normal 5 57" xfId="6289"/>
    <cellStyle name="Normal 5 58" xfId="6290"/>
    <cellStyle name="Normal 5 59" xfId="6291"/>
    <cellStyle name="Normal 5 6" xfId="3652"/>
    <cellStyle name="Normal 5 6 2" xfId="6292"/>
    <cellStyle name="Normal 5 60" xfId="6293"/>
    <cellStyle name="Normal 5 61" xfId="6294"/>
    <cellStyle name="Normal 5 62" xfId="6295"/>
    <cellStyle name="Normal 5 63" xfId="6296"/>
    <cellStyle name="Normal 5 64" xfId="6297"/>
    <cellStyle name="Normal 5 65" xfId="6298"/>
    <cellStyle name="Normal 5 66" xfId="6299"/>
    <cellStyle name="Normal 5 67" xfId="6300"/>
    <cellStyle name="Normal 5 68" xfId="6301"/>
    <cellStyle name="Normal 5 69" xfId="6302"/>
    <cellStyle name="Normal 5 7" xfId="3653"/>
    <cellStyle name="Normal 5 7 2" xfId="6303"/>
    <cellStyle name="Normal 5 70" xfId="6304"/>
    <cellStyle name="Normal 5 71" xfId="6305"/>
    <cellStyle name="Normal 5 72" xfId="6306"/>
    <cellStyle name="Normal 5 73" xfId="6307"/>
    <cellStyle name="Normal 5 74" xfId="6308"/>
    <cellStyle name="Normal 5 75" xfId="6309"/>
    <cellStyle name="Normal 5 76" xfId="6310"/>
    <cellStyle name="Normal 5 77" xfId="6311"/>
    <cellStyle name="Normal 5 78" xfId="6312"/>
    <cellStyle name="Normal 5 79" xfId="6313"/>
    <cellStyle name="Normal 5 8" xfId="3654"/>
    <cellStyle name="Normal 5 8 2" xfId="6314"/>
    <cellStyle name="Normal 5 80" xfId="6315"/>
    <cellStyle name="Normal 5 81" xfId="6316"/>
    <cellStyle name="Normal 5 82" xfId="6317"/>
    <cellStyle name="Normal 5 83" xfId="6318"/>
    <cellStyle name="Normal 5 84" xfId="6319"/>
    <cellStyle name="Normal 5 85" xfId="6320"/>
    <cellStyle name="Normal 5 86" xfId="6321"/>
    <cellStyle name="Normal 5 87" xfId="6322"/>
    <cellStyle name="Normal 5 88" xfId="6323"/>
    <cellStyle name="Normal 5 89" xfId="6324"/>
    <cellStyle name="Normal 5 9" xfId="3655"/>
    <cellStyle name="Normal 5 9 2" xfId="6325"/>
    <cellStyle name="Normal 5 90" xfId="6326"/>
    <cellStyle name="Normal 5 91" xfId="6327"/>
    <cellStyle name="Normal 5 92" xfId="6328"/>
    <cellStyle name="Normal 5 93" xfId="6329"/>
    <cellStyle name="Normal 5 94" xfId="6330"/>
    <cellStyle name="Normal 5 95" xfId="6331"/>
    <cellStyle name="Normal 5 96" xfId="6332"/>
    <cellStyle name="Normal 5 97" xfId="6333"/>
    <cellStyle name="Normal 5 98" xfId="6334"/>
    <cellStyle name="Normal 5 99" xfId="6335"/>
    <cellStyle name="Normal 5_Assumption of Load Budget_data updated_16 Nov 2010" xfId="6616"/>
    <cellStyle name="Normal 50" xfId="390"/>
    <cellStyle name="Normal 50 2" xfId="6617"/>
    <cellStyle name="Normal 50 2 2" xfId="22502"/>
    <cellStyle name="Normal 50 2 2 2" xfId="22556"/>
    <cellStyle name="Normal 50 2 2 2 2" xfId="22797"/>
    <cellStyle name="Normal 50 2 2 2 2 2" xfId="23017"/>
    <cellStyle name="Normal 50 2 2 2 2 2 2" xfId="23490"/>
    <cellStyle name="Normal 50 2 2 2 2 2 2 2" xfId="25388"/>
    <cellStyle name="Normal 50 2 2 2 2 2 2 2 2" xfId="28475"/>
    <cellStyle name="Normal 50 2 2 2 2 2 2 3" xfId="26936"/>
    <cellStyle name="Normal 50 2 2 2 2 2 3" xfId="24951"/>
    <cellStyle name="Normal 50 2 2 2 2 2 3 2" xfId="28038"/>
    <cellStyle name="Normal 50 2 2 2 2 2 4" xfId="26499"/>
    <cellStyle name="Normal 50 2 2 2 2 3" xfId="23489"/>
    <cellStyle name="Normal 50 2 2 2 2 3 2" xfId="25387"/>
    <cellStyle name="Normal 50 2 2 2 2 3 2 2" xfId="28474"/>
    <cellStyle name="Normal 50 2 2 2 2 3 3" xfId="26935"/>
    <cellStyle name="Normal 50 2 2 2 2 4" xfId="24735"/>
    <cellStyle name="Normal 50 2 2 2 2 4 2" xfId="27822"/>
    <cellStyle name="Normal 50 2 2 2 2 5" xfId="26283"/>
    <cellStyle name="Normal 50 2 2 2 3" xfId="22909"/>
    <cellStyle name="Normal 50 2 2 2 3 2" xfId="23491"/>
    <cellStyle name="Normal 50 2 2 2 3 2 2" xfId="25389"/>
    <cellStyle name="Normal 50 2 2 2 3 2 2 2" xfId="28476"/>
    <cellStyle name="Normal 50 2 2 2 3 2 3" xfId="26937"/>
    <cellStyle name="Normal 50 2 2 2 3 3" xfId="24843"/>
    <cellStyle name="Normal 50 2 2 2 3 3 2" xfId="27930"/>
    <cellStyle name="Normal 50 2 2 2 3 4" xfId="26391"/>
    <cellStyle name="Normal 50 2 2 2 4" xfId="22689"/>
    <cellStyle name="Normal 50 2 2 2 4 2" xfId="24627"/>
    <cellStyle name="Normal 50 2 2 2 4 2 2" xfId="27714"/>
    <cellStyle name="Normal 50 2 2 2 4 3" xfId="26175"/>
    <cellStyle name="Normal 50 2 2 2 5" xfId="23488"/>
    <cellStyle name="Normal 50 2 2 2 5 2" xfId="25386"/>
    <cellStyle name="Normal 50 2 2 2 5 2 2" xfId="28473"/>
    <cellStyle name="Normal 50 2 2 2 5 3" xfId="26934"/>
    <cellStyle name="Normal 50 2 2 2 6" xfId="24502"/>
    <cellStyle name="Normal 50 2 2 2 6 2" xfId="27589"/>
    <cellStyle name="Normal 50 2 2 2 7" xfId="26050"/>
    <cellStyle name="Normal 50 2 2 3" xfId="22743"/>
    <cellStyle name="Normal 50 2 2 3 2" xfId="22963"/>
    <cellStyle name="Normal 50 2 2 3 2 2" xfId="23493"/>
    <cellStyle name="Normal 50 2 2 3 2 2 2" xfId="25391"/>
    <cellStyle name="Normal 50 2 2 3 2 2 2 2" xfId="28478"/>
    <cellStyle name="Normal 50 2 2 3 2 2 3" xfId="26939"/>
    <cellStyle name="Normal 50 2 2 3 2 3" xfId="24897"/>
    <cellStyle name="Normal 50 2 2 3 2 3 2" xfId="27984"/>
    <cellStyle name="Normal 50 2 2 3 2 4" xfId="26445"/>
    <cellStyle name="Normal 50 2 2 3 3" xfId="23492"/>
    <cellStyle name="Normal 50 2 2 3 3 2" xfId="25390"/>
    <cellStyle name="Normal 50 2 2 3 3 2 2" xfId="28477"/>
    <cellStyle name="Normal 50 2 2 3 3 3" xfId="26938"/>
    <cellStyle name="Normal 50 2 2 3 4" xfId="24681"/>
    <cellStyle name="Normal 50 2 2 3 4 2" xfId="27768"/>
    <cellStyle name="Normal 50 2 2 3 5" xfId="26229"/>
    <cellStyle name="Normal 50 2 2 4" xfId="22855"/>
    <cellStyle name="Normal 50 2 2 4 2" xfId="23494"/>
    <cellStyle name="Normal 50 2 2 4 2 2" xfId="25392"/>
    <cellStyle name="Normal 50 2 2 4 2 2 2" xfId="28479"/>
    <cellStyle name="Normal 50 2 2 4 2 3" xfId="26940"/>
    <cellStyle name="Normal 50 2 2 4 3" xfId="24789"/>
    <cellStyle name="Normal 50 2 2 4 3 2" xfId="27876"/>
    <cellStyle name="Normal 50 2 2 4 4" xfId="26337"/>
    <cellStyle name="Normal 50 2 2 5" xfId="22635"/>
    <cellStyle name="Normal 50 2 2 5 2" xfId="24573"/>
    <cellStyle name="Normal 50 2 2 5 2 2" xfId="27660"/>
    <cellStyle name="Normal 50 2 2 5 3" xfId="26121"/>
    <cellStyle name="Normal 50 2 2 6" xfId="23487"/>
    <cellStyle name="Normal 50 2 2 6 2" xfId="25385"/>
    <cellStyle name="Normal 50 2 2 6 2 2" xfId="28472"/>
    <cellStyle name="Normal 50 2 2 6 3" xfId="26933"/>
    <cellStyle name="Normal 50 2 2 7" xfId="24448"/>
    <cellStyle name="Normal 50 2 2 7 2" xfId="27535"/>
    <cellStyle name="Normal 50 2 2 8" xfId="25996"/>
    <cellStyle name="Normal 50 2 3" xfId="22529"/>
    <cellStyle name="Normal 50 2 3 2" xfId="22770"/>
    <cellStyle name="Normal 50 2 3 2 2" xfId="22990"/>
    <cellStyle name="Normal 50 2 3 2 2 2" xfId="23497"/>
    <cellStyle name="Normal 50 2 3 2 2 2 2" xfId="25395"/>
    <cellStyle name="Normal 50 2 3 2 2 2 2 2" xfId="28482"/>
    <cellStyle name="Normal 50 2 3 2 2 2 3" xfId="26943"/>
    <cellStyle name="Normal 50 2 3 2 2 3" xfId="24924"/>
    <cellStyle name="Normal 50 2 3 2 2 3 2" xfId="28011"/>
    <cellStyle name="Normal 50 2 3 2 2 4" xfId="26472"/>
    <cellStyle name="Normal 50 2 3 2 3" xfId="23496"/>
    <cellStyle name="Normal 50 2 3 2 3 2" xfId="25394"/>
    <cellStyle name="Normal 50 2 3 2 3 2 2" xfId="28481"/>
    <cellStyle name="Normal 50 2 3 2 3 3" xfId="26942"/>
    <cellStyle name="Normal 50 2 3 2 4" xfId="24708"/>
    <cellStyle name="Normal 50 2 3 2 4 2" xfId="27795"/>
    <cellStyle name="Normal 50 2 3 2 5" xfId="26256"/>
    <cellStyle name="Normal 50 2 3 3" xfId="22882"/>
    <cellStyle name="Normal 50 2 3 3 2" xfId="23498"/>
    <cellStyle name="Normal 50 2 3 3 2 2" xfId="25396"/>
    <cellStyle name="Normal 50 2 3 3 2 2 2" xfId="28483"/>
    <cellStyle name="Normal 50 2 3 3 2 3" xfId="26944"/>
    <cellStyle name="Normal 50 2 3 3 3" xfId="24816"/>
    <cellStyle name="Normal 50 2 3 3 3 2" xfId="27903"/>
    <cellStyle name="Normal 50 2 3 3 4" xfId="26364"/>
    <cellStyle name="Normal 50 2 3 4" xfId="22662"/>
    <cellStyle name="Normal 50 2 3 4 2" xfId="24600"/>
    <cellStyle name="Normal 50 2 3 4 2 2" xfId="27687"/>
    <cellStyle name="Normal 50 2 3 4 3" xfId="26148"/>
    <cellStyle name="Normal 50 2 3 5" xfId="23495"/>
    <cellStyle name="Normal 50 2 3 5 2" xfId="25393"/>
    <cellStyle name="Normal 50 2 3 5 2 2" xfId="28480"/>
    <cellStyle name="Normal 50 2 3 5 3" xfId="26941"/>
    <cellStyle name="Normal 50 2 3 6" xfId="24475"/>
    <cellStyle name="Normal 50 2 3 6 2" xfId="27562"/>
    <cellStyle name="Normal 50 2 3 7" xfId="26023"/>
    <cellStyle name="Normal 50 2 4" xfId="22716"/>
    <cellStyle name="Normal 50 2 4 2" xfId="22936"/>
    <cellStyle name="Normal 50 2 4 2 2" xfId="23500"/>
    <cellStyle name="Normal 50 2 4 2 2 2" xfId="25398"/>
    <cellStyle name="Normal 50 2 4 2 2 2 2" xfId="28485"/>
    <cellStyle name="Normal 50 2 4 2 2 3" xfId="26946"/>
    <cellStyle name="Normal 50 2 4 2 3" xfId="24870"/>
    <cellStyle name="Normal 50 2 4 2 3 2" xfId="27957"/>
    <cellStyle name="Normal 50 2 4 2 4" xfId="26418"/>
    <cellStyle name="Normal 50 2 4 3" xfId="23499"/>
    <cellStyle name="Normal 50 2 4 3 2" xfId="25397"/>
    <cellStyle name="Normal 50 2 4 3 2 2" xfId="28484"/>
    <cellStyle name="Normal 50 2 4 3 3" xfId="26945"/>
    <cellStyle name="Normal 50 2 4 4" xfId="24654"/>
    <cellStyle name="Normal 50 2 4 4 2" xfId="27741"/>
    <cellStyle name="Normal 50 2 4 5" xfId="26202"/>
    <cellStyle name="Normal 50 2 5" xfId="22828"/>
    <cellStyle name="Normal 50 2 5 2" xfId="23501"/>
    <cellStyle name="Normal 50 2 5 2 2" xfId="25399"/>
    <cellStyle name="Normal 50 2 5 2 2 2" xfId="28486"/>
    <cellStyle name="Normal 50 2 5 2 3" xfId="26947"/>
    <cellStyle name="Normal 50 2 5 3" xfId="24762"/>
    <cellStyle name="Normal 50 2 5 3 2" xfId="27849"/>
    <cellStyle name="Normal 50 2 5 4" xfId="26310"/>
    <cellStyle name="Normal 50 2 6" xfId="22608"/>
    <cellStyle name="Normal 50 2 6 2" xfId="24546"/>
    <cellStyle name="Normal 50 2 6 2 2" xfId="27633"/>
    <cellStyle name="Normal 50 2 6 3" xfId="26094"/>
    <cellStyle name="Normal 50 2 7" xfId="23486"/>
    <cellStyle name="Normal 50 2 7 2" xfId="25384"/>
    <cellStyle name="Normal 50 2 7 2 2" xfId="28471"/>
    <cellStyle name="Normal 50 2 7 3" xfId="26932"/>
    <cellStyle name="Normal 50 2 8" xfId="24421"/>
    <cellStyle name="Normal 50 2 8 2" xfId="27508"/>
    <cellStyle name="Normal 50 2 9" xfId="25966"/>
    <cellStyle name="Normal 50 3" xfId="6467"/>
    <cellStyle name="Normal 50 4" xfId="29447"/>
    <cellStyle name="Normal 51" xfId="391"/>
    <cellStyle name="Normal 51 2" xfId="6468"/>
    <cellStyle name="Normal 51 3" xfId="29448"/>
    <cellStyle name="Normal 52" xfId="392"/>
    <cellStyle name="Normal 52 2" xfId="6469"/>
    <cellStyle name="Normal 52 3" xfId="29449"/>
    <cellStyle name="Normal 53" xfId="393"/>
    <cellStyle name="Normal 53 2" xfId="6470"/>
    <cellStyle name="Normal 53 3" xfId="29450"/>
    <cellStyle name="Normal 54" xfId="394"/>
    <cellStyle name="Normal 54 2" xfId="6471"/>
    <cellStyle name="Normal 54 3" xfId="29451"/>
    <cellStyle name="Normal 55" xfId="395"/>
    <cellStyle name="Normal 55 2" xfId="6472"/>
    <cellStyle name="Normal 55 3" xfId="29452"/>
    <cellStyle name="Normal 56" xfId="396"/>
    <cellStyle name="Normal 56 2" xfId="6473"/>
    <cellStyle name="Normal 56 3" xfId="29453"/>
    <cellStyle name="Normal 57" xfId="397"/>
    <cellStyle name="Normal 57 2" xfId="6474"/>
    <cellStyle name="Normal 57 3" xfId="29454"/>
    <cellStyle name="Normal 58" xfId="398"/>
    <cellStyle name="Normal 58 2" xfId="6475"/>
    <cellStyle name="Normal 58 3" xfId="29455"/>
    <cellStyle name="Normal 59" xfId="399"/>
    <cellStyle name="Normal 59 2" xfId="6476"/>
    <cellStyle name="Normal 59 3" xfId="29456"/>
    <cellStyle name="Normal 6" xfId="172"/>
    <cellStyle name="Normal 6 10" xfId="3656"/>
    <cellStyle name="Normal 6 11" xfId="3657"/>
    <cellStyle name="Normal 6 12" xfId="20394"/>
    <cellStyle name="Normal 6 12 2" xfId="23135"/>
    <cellStyle name="Normal 6 2" xfId="255"/>
    <cellStyle name="Normal 6 2 2" xfId="1599"/>
    <cellStyle name="Normal 6 2 2 2" xfId="3658"/>
    <cellStyle name="Normal 6 2 2 2 2" xfId="20395"/>
    <cellStyle name="Normal 6 2 3" xfId="1598"/>
    <cellStyle name="Normal 6 2 3 2" xfId="23136"/>
    <cellStyle name="Normal 6 2 3 3" xfId="20396"/>
    <cellStyle name="Normal 6 3" xfId="254"/>
    <cellStyle name="Normal 6 3 2" xfId="3659"/>
    <cellStyle name="Normal 6 3 2 2" xfId="6336"/>
    <cellStyle name="Normal 6 4" xfId="400"/>
    <cellStyle name="Normal 6 4 2" xfId="3660"/>
    <cellStyle name="Normal 6 4 2 2" xfId="6337"/>
    <cellStyle name="Normal 6 5" xfId="3661"/>
    <cellStyle name="Normal 6 5 2" xfId="6338"/>
    <cellStyle name="Normal 6 6" xfId="3662"/>
    <cellStyle name="Normal 6 7" xfId="3663"/>
    <cellStyle name="Normal 6 8" xfId="3664"/>
    <cellStyle name="Normal 6 9" xfId="3665"/>
    <cellStyle name="Normal 6_Fuel Cost" xfId="6339"/>
    <cellStyle name="Normal 60" xfId="401"/>
    <cellStyle name="Normal 60 2" xfId="6477"/>
    <cellStyle name="Normal 60 3" xfId="29457"/>
    <cellStyle name="Normal 61" xfId="402"/>
    <cellStyle name="Normal 61 2" xfId="6478"/>
    <cellStyle name="Normal 61 3" xfId="29458"/>
    <cellStyle name="Normal 62" xfId="403"/>
    <cellStyle name="Normal 62 2" xfId="6479"/>
    <cellStyle name="Normal 62 3" xfId="29459"/>
    <cellStyle name="Normal 63" xfId="404"/>
    <cellStyle name="Normal 63 2" xfId="6480"/>
    <cellStyle name="Normal 63 3" xfId="29460"/>
    <cellStyle name="Normal 64" xfId="405"/>
    <cellStyle name="Normal 64 2" xfId="6481"/>
    <cellStyle name="Normal 64 3" xfId="29461"/>
    <cellStyle name="Normal 65" xfId="406"/>
    <cellStyle name="Normal 65 2" xfId="6482"/>
    <cellStyle name="Normal 65 3" xfId="29462"/>
    <cellStyle name="Normal 66" xfId="407"/>
    <cellStyle name="Normal 66 2" xfId="6483"/>
    <cellStyle name="Normal 66 3" xfId="29463"/>
    <cellStyle name="Normal 67" xfId="408"/>
    <cellStyle name="Normal 67 2" xfId="6484"/>
    <cellStyle name="Normal 67 3" xfId="29464"/>
    <cellStyle name="Normal 68" xfId="409"/>
    <cellStyle name="Normal 68 2" xfId="6485"/>
    <cellStyle name="Normal 68 3" xfId="29465"/>
    <cellStyle name="Normal 69" xfId="410"/>
    <cellStyle name="Normal 69 2" xfId="6486"/>
    <cellStyle name="Normal 69 3" xfId="29466"/>
    <cellStyle name="Normal 7" xfId="175"/>
    <cellStyle name="Normal 7 10" xfId="3666"/>
    <cellStyle name="Normal 7 10 2" xfId="6341"/>
    <cellStyle name="Normal 7 11" xfId="3667"/>
    <cellStyle name="Normal 7 11 2" xfId="6342"/>
    <cellStyle name="Normal 7 12" xfId="5115"/>
    <cellStyle name="Normal 7 12 2" xfId="6343"/>
    <cellStyle name="Normal 7 13" xfId="6344"/>
    <cellStyle name="Normal 7 13 2" xfId="23137"/>
    <cellStyle name="Normal 7 13 2 2" xfId="29884"/>
    <cellStyle name="Normal 7 14" xfId="6345"/>
    <cellStyle name="Normal 7 15" xfId="6346"/>
    <cellStyle name="Normal 7 16" xfId="6340"/>
    <cellStyle name="Normal 7 16 2" xfId="22492"/>
    <cellStyle name="Normal 7 16 2 2" xfId="22546"/>
    <cellStyle name="Normal 7 16 2 2 2" xfId="22787"/>
    <cellStyle name="Normal 7 16 2 2 2 2" xfId="23007"/>
    <cellStyle name="Normal 7 16 2 2 2 2 2" xfId="23506"/>
    <cellStyle name="Normal 7 16 2 2 2 2 2 2" xfId="25404"/>
    <cellStyle name="Normal 7 16 2 2 2 2 2 2 2" xfId="28491"/>
    <cellStyle name="Normal 7 16 2 2 2 2 2 3" xfId="26952"/>
    <cellStyle name="Normal 7 16 2 2 2 2 3" xfId="24941"/>
    <cellStyle name="Normal 7 16 2 2 2 2 3 2" xfId="28028"/>
    <cellStyle name="Normal 7 16 2 2 2 2 4" xfId="26489"/>
    <cellStyle name="Normal 7 16 2 2 2 3" xfId="23505"/>
    <cellStyle name="Normal 7 16 2 2 2 3 2" xfId="25403"/>
    <cellStyle name="Normal 7 16 2 2 2 3 2 2" xfId="28490"/>
    <cellStyle name="Normal 7 16 2 2 2 3 3" xfId="26951"/>
    <cellStyle name="Normal 7 16 2 2 2 4" xfId="24725"/>
    <cellStyle name="Normal 7 16 2 2 2 4 2" xfId="27812"/>
    <cellStyle name="Normal 7 16 2 2 2 5" xfId="26273"/>
    <cellStyle name="Normal 7 16 2 2 3" xfId="22899"/>
    <cellStyle name="Normal 7 16 2 2 3 2" xfId="23507"/>
    <cellStyle name="Normal 7 16 2 2 3 2 2" xfId="25405"/>
    <cellStyle name="Normal 7 16 2 2 3 2 2 2" xfId="28492"/>
    <cellStyle name="Normal 7 16 2 2 3 2 3" xfId="26953"/>
    <cellStyle name="Normal 7 16 2 2 3 3" xfId="24833"/>
    <cellStyle name="Normal 7 16 2 2 3 3 2" xfId="27920"/>
    <cellStyle name="Normal 7 16 2 2 3 4" xfId="26381"/>
    <cellStyle name="Normal 7 16 2 2 4" xfId="22679"/>
    <cellStyle name="Normal 7 16 2 2 4 2" xfId="24617"/>
    <cellStyle name="Normal 7 16 2 2 4 2 2" xfId="27704"/>
    <cellStyle name="Normal 7 16 2 2 4 3" xfId="26165"/>
    <cellStyle name="Normal 7 16 2 2 5" xfId="23504"/>
    <cellStyle name="Normal 7 16 2 2 5 2" xfId="25402"/>
    <cellStyle name="Normal 7 16 2 2 5 2 2" xfId="28489"/>
    <cellStyle name="Normal 7 16 2 2 5 3" xfId="26950"/>
    <cellStyle name="Normal 7 16 2 2 6" xfId="24492"/>
    <cellStyle name="Normal 7 16 2 2 6 2" xfId="27579"/>
    <cellStyle name="Normal 7 16 2 2 7" xfId="26040"/>
    <cellStyle name="Normal 7 16 2 3" xfId="22733"/>
    <cellStyle name="Normal 7 16 2 3 2" xfId="22953"/>
    <cellStyle name="Normal 7 16 2 3 2 2" xfId="23509"/>
    <cellStyle name="Normal 7 16 2 3 2 2 2" xfId="25407"/>
    <cellStyle name="Normal 7 16 2 3 2 2 2 2" xfId="28494"/>
    <cellStyle name="Normal 7 16 2 3 2 2 3" xfId="26955"/>
    <cellStyle name="Normal 7 16 2 3 2 3" xfId="24887"/>
    <cellStyle name="Normal 7 16 2 3 2 3 2" xfId="27974"/>
    <cellStyle name="Normal 7 16 2 3 2 4" xfId="26435"/>
    <cellStyle name="Normal 7 16 2 3 3" xfId="23508"/>
    <cellStyle name="Normal 7 16 2 3 3 2" xfId="25406"/>
    <cellStyle name="Normal 7 16 2 3 3 2 2" xfId="28493"/>
    <cellStyle name="Normal 7 16 2 3 3 3" xfId="26954"/>
    <cellStyle name="Normal 7 16 2 3 4" xfId="24671"/>
    <cellStyle name="Normal 7 16 2 3 4 2" xfId="27758"/>
    <cellStyle name="Normal 7 16 2 3 5" xfId="26219"/>
    <cellStyle name="Normal 7 16 2 4" xfId="22845"/>
    <cellStyle name="Normal 7 16 2 4 2" xfId="23510"/>
    <cellStyle name="Normal 7 16 2 4 2 2" xfId="25408"/>
    <cellStyle name="Normal 7 16 2 4 2 2 2" xfId="28495"/>
    <cellStyle name="Normal 7 16 2 4 2 3" xfId="26956"/>
    <cellStyle name="Normal 7 16 2 4 3" xfId="24779"/>
    <cellStyle name="Normal 7 16 2 4 3 2" xfId="27866"/>
    <cellStyle name="Normal 7 16 2 4 4" xfId="26327"/>
    <cellStyle name="Normal 7 16 2 5" xfId="22625"/>
    <cellStyle name="Normal 7 16 2 5 2" xfId="24563"/>
    <cellStyle name="Normal 7 16 2 5 2 2" xfId="27650"/>
    <cellStyle name="Normal 7 16 2 5 3" xfId="26111"/>
    <cellStyle name="Normal 7 16 2 6" xfId="23503"/>
    <cellStyle name="Normal 7 16 2 6 2" xfId="25401"/>
    <cellStyle name="Normal 7 16 2 6 2 2" xfId="28488"/>
    <cellStyle name="Normal 7 16 2 6 3" xfId="26949"/>
    <cellStyle name="Normal 7 16 2 7" xfId="24438"/>
    <cellStyle name="Normal 7 16 2 7 2" xfId="27525"/>
    <cellStyle name="Normal 7 16 2 8" xfId="25986"/>
    <cellStyle name="Normal 7 16 3" xfId="22519"/>
    <cellStyle name="Normal 7 16 3 2" xfId="22760"/>
    <cellStyle name="Normal 7 16 3 2 2" xfId="22980"/>
    <cellStyle name="Normal 7 16 3 2 2 2" xfId="23513"/>
    <cellStyle name="Normal 7 16 3 2 2 2 2" xfId="25411"/>
    <cellStyle name="Normal 7 16 3 2 2 2 2 2" xfId="28498"/>
    <cellStyle name="Normal 7 16 3 2 2 2 3" xfId="26959"/>
    <cellStyle name="Normal 7 16 3 2 2 3" xfId="24914"/>
    <cellStyle name="Normal 7 16 3 2 2 3 2" xfId="28001"/>
    <cellStyle name="Normal 7 16 3 2 2 4" xfId="26462"/>
    <cellStyle name="Normal 7 16 3 2 3" xfId="23512"/>
    <cellStyle name="Normal 7 16 3 2 3 2" xfId="25410"/>
    <cellStyle name="Normal 7 16 3 2 3 2 2" xfId="28497"/>
    <cellStyle name="Normal 7 16 3 2 3 3" xfId="26958"/>
    <cellStyle name="Normal 7 16 3 2 4" xfId="24698"/>
    <cellStyle name="Normal 7 16 3 2 4 2" xfId="27785"/>
    <cellStyle name="Normal 7 16 3 2 5" xfId="26246"/>
    <cellStyle name="Normal 7 16 3 3" xfId="22872"/>
    <cellStyle name="Normal 7 16 3 3 2" xfId="23514"/>
    <cellStyle name="Normal 7 16 3 3 2 2" xfId="25412"/>
    <cellStyle name="Normal 7 16 3 3 2 2 2" xfId="28499"/>
    <cellStyle name="Normal 7 16 3 3 2 3" xfId="26960"/>
    <cellStyle name="Normal 7 16 3 3 3" xfId="24806"/>
    <cellStyle name="Normal 7 16 3 3 3 2" xfId="27893"/>
    <cellStyle name="Normal 7 16 3 3 4" xfId="26354"/>
    <cellStyle name="Normal 7 16 3 4" xfId="22652"/>
    <cellStyle name="Normal 7 16 3 4 2" xfId="24590"/>
    <cellStyle name="Normal 7 16 3 4 2 2" xfId="27677"/>
    <cellStyle name="Normal 7 16 3 4 3" xfId="26138"/>
    <cellStyle name="Normal 7 16 3 5" xfId="23511"/>
    <cellStyle name="Normal 7 16 3 5 2" xfId="25409"/>
    <cellStyle name="Normal 7 16 3 5 2 2" xfId="28496"/>
    <cellStyle name="Normal 7 16 3 5 3" xfId="26957"/>
    <cellStyle name="Normal 7 16 3 6" xfId="24465"/>
    <cellStyle name="Normal 7 16 3 6 2" xfId="27552"/>
    <cellStyle name="Normal 7 16 3 7" xfId="26013"/>
    <cellStyle name="Normal 7 16 4" xfId="22706"/>
    <cellStyle name="Normal 7 16 4 2" xfId="22926"/>
    <cellStyle name="Normal 7 16 4 2 2" xfId="23516"/>
    <cellStyle name="Normal 7 16 4 2 2 2" xfId="25414"/>
    <cellStyle name="Normal 7 16 4 2 2 2 2" xfId="28501"/>
    <cellStyle name="Normal 7 16 4 2 2 3" xfId="26962"/>
    <cellStyle name="Normal 7 16 4 2 3" xfId="24860"/>
    <cellStyle name="Normal 7 16 4 2 3 2" xfId="27947"/>
    <cellStyle name="Normal 7 16 4 2 4" xfId="26408"/>
    <cellStyle name="Normal 7 16 4 3" xfId="23515"/>
    <cellStyle name="Normal 7 16 4 3 2" xfId="25413"/>
    <cellStyle name="Normal 7 16 4 3 2 2" xfId="28500"/>
    <cellStyle name="Normal 7 16 4 3 3" xfId="26961"/>
    <cellStyle name="Normal 7 16 4 4" xfId="24644"/>
    <cellStyle name="Normal 7 16 4 4 2" xfId="27731"/>
    <cellStyle name="Normal 7 16 4 5" xfId="26192"/>
    <cellStyle name="Normal 7 16 5" xfId="22818"/>
    <cellStyle name="Normal 7 16 5 2" xfId="23517"/>
    <cellStyle name="Normal 7 16 5 2 2" xfId="25415"/>
    <cellStyle name="Normal 7 16 5 2 2 2" xfId="28502"/>
    <cellStyle name="Normal 7 16 5 2 3" xfId="26963"/>
    <cellStyle name="Normal 7 16 5 3" xfId="24752"/>
    <cellStyle name="Normal 7 16 5 3 2" xfId="27839"/>
    <cellStyle name="Normal 7 16 5 4" xfId="26300"/>
    <cellStyle name="Normal 7 16 6" xfId="22598"/>
    <cellStyle name="Normal 7 16 6 2" xfId="24536"/>
    <cellStyle name="Normal 7 16 6 2 2" xfId="27623"/>
    <cellStyle name="Normal 7 16 6 3" xfId="26084"/>
    <cellStyle name="Normal 7 16 7" xfId="23502"/>
    <cellStyle name="Normal 7 16 7 2" xfId="25400"/>
    <cellStyle name="Normal 7 16 7 2 2" xfId="28487"/>
    <cellStyle name="Normal 7 16 7 3" xfId="26948"/>
    <cellStyle name="Normal 7 16 8" xfId="24411"/>
    <cellStyle name="Normal 7 16 8 2" xfId="27498"/>
    <cellStyle name="Normal 7 16 9" xfId="25955"/>
    <cellStyle name="Normal 7 2" xfId="257"/>
    <cellStyle name="Normal 7 2 2" xfId="1611"/>
    <cellStyle name="Normal 7 2 2 2" xfId="3668"/>
    <cellStyle name="Normal 7 2 2 2 2" xfId="20397"/>
    <cellStyle name="Normal 7 2 3" xfId="20398"/>
    <cellStyle name="Normal 7 3" xfId="256"/>
    <cellStyle name="Normal 7 3 2" xfId="3669"/>
    <cellStyle name="Normal 7 3 2 2" xfId="6347"/>
    <cellStyle name="Normal 7 4" xfId="411"/>
    <cellStyle name="Normal 7 4 2" xfId="3670"/>
    <cellStyle name="Normal 7 4 2 2" xfId="6348"/>
    <cellStyle name="Normal 7 5" xfId="3671"/>
    <cellStyle name="Normal 7 5 2" xfId="6349"/>
    <cellStyle name="Normal 7 6" xfId="3672"/>
    <cellStyle name="Normal 7 6 2" xfId="6350"/>
    <cellStyle name="Normal 7 7" xfId="3673"/>
    <cellStyle name="Normal 7 7 2" xfId="6351"/>
    <cellStyle name="Normal 7 8" xfId="3674"/>
    <cellStyle name="Normal 7 8 2" xfId="6352"/>
    <cellStyle name="Normal 7 9" xfId="3675"/>
    <cellStyle name="Normal 7 9 2" xfId="6353"/>
    <cellStyle name="Normal 7_pl20110529" xfId="6354"/>
    <cellStyle name="Normal 70" xfId="412"/>
    <cellStyle name="Normal 70 2" xfId="6487"/>
    <cellStyle name="Normal 70 3" xfId="29467"/>
    <cellStyle name="Normal 71" xfId="413"/>
    <cellStyle name="Normal 71 2" xfId="6488"/>
    <cellStyle name="Normal 71 3" xfId="29468"/>
    <cellStyle name="Normal 72" xfId="414"/>
    <cellStyle name="Normal 72 2" xfId="6489"/>
    <cellStyle name="Normal 72 3" xfId="29469"/>
    <cellStyle name="Normal 73" xfId="415"/>
    <cellStyle name="Normal 73 2" xfId="6490"/>
    <cellStyle name="Normal 73 3" xfId="29470"/>
    <cellStyle name="Normal 74" xfId="416"/>
    <cellStyle name="Normal 74 2" xfId="6491"/>
    <cellStyle name="Normal 74 3" xfId="29471"/>
    <cellStyle name="Normal 75" xfId="417"/>
    <cellStyle name="Normal 75 2" xfId="6492"/>
    <cellStyle name="Normal 75 3" xfId="29472"/>
    <cellStyle name="Normal 76" xfId="418"/>
    <cellStyle name="Normal 76 2" xfId="6493"/>
    <cellStyle name="Normal 76 3" xfId="29473"/>
    <cellStyle name="Normal 77" xfId="419"/>
    <cellStyle name="Normal 77 2" xfId="6512"/>
    <cellStyle name="Normal 77 3" xfId="6494"/>
    <cellStyle name="Normal 77 4" xfId="29474"/>
    <cellStyle name="Normal 78" xfId="420"/>
    <cellStyle name="Normal 78 2" xfId="6495"/>
    <cellStyle name="Normal 78 3" xfId="29475"/>
    <cellStyle name="Normal 79" xfId="421"/>
    <cellStyle name="Normal 79 2" xfId="6496"/>
    <cellStyle name="Normal 79 3" xfId="29476"/>
    <cellStyle name="Normal 8" xfId="181"/>
    <cellStyle name="Normal 8 10" xfId="1623"/>
    <cellStyle name="Normal 8 10 2" xfId="6355"/>
    <cellStyle name="Normal 8 11" xfId="1624"/>
    <cellStyle name="Normal 8 11 2" xfId="6356"/>
    <cellStyle name="Normal 8 12" xfId="1625"/>
    <cellStyle name="Normal 8 12 2" xfId="6357"/>
    <cellStyle name="Normal 8 13" xfId="1626"/>
    <cellStyle name="Normal 8 13 2" xfId="6358"/>
    <cellStyle name="Normal 8 14" xfId="1627"/>
    <cellStyle name="Normal 8 14 2" xfId="6359"/>
    <cellStyle name="Normal 8 15" xfId="1628"/>
    <cellStyle name="Normal 8 15 2" xfId="6360"/>
    <cellStyle name="Normal 8 16" xfId="1629"/>
    <cellStyle name="Normal 8 17" xfId="1630"/>
    <cellStyle name="Normal 8 18" xfId="1631"/>
    <cellStyle name="Normal 8 19" xfId="1632"/>
    <cellStyle name="Normal 8 2" xfId="258"/>
    <cellStyle name="Normal 8 2 2" xfId="423"/>
    <cellStyle name="Normal 8 2 2 2" xfId="1634"/>
    <cellStyle name="Normal 8 2 2 2 2" xfId="5528"/>
    <cellStyle name="Normal 8 2 2 2 3" xfId="29396"/>
    <cellStyle name="Normal 8 2 2 3" xfId="20399"/>
    <cellStyle name="Normal 8 2 2 3 2" xfId="23847"/>
    <cellStyle name="Normal 8 2 2 3 2 2" xfId="30291"/>
    <cellStyle name="Normal 8 2 2 4" xfId="5117"/>
    <cellStyle name="Normal 8 2 2 5" xfId="29107"/>
    <cellStyle name="Normal 8 2 3" xfId="1633"/>
    <cellStyle name="Normal 8 2 3 2" xfId="20400"/>
    <cellStyle name="Normal 8 2 4" xfId="6361"/>
    <cellStyle name="Normal 8 2 5" xfId="5617"/>
    <cellStyle name="Normal 8 2 6" xfId="5116"/>
    <cellStyle name="Normal 8 20" xfId="1635"/>
    <cellStyle name="Normal 8 21" xfId="1636"/>
    <cellStyle name="Normal 8 22" xfId="1637"/>
    <cellStyle name="Normal 8 23" xfId="1638"/>
    <cellStyle name="Normal 8 3" xfId="422"/>
    <cellStyle name="Normal 8 3 2" xfId="1639"/>
    <cellStyle name="Normal 8 3 2 2" xfId="6362"/>
    <cellStyle name="Normal 8 3 3" xfId="5118"/>
    <cellStyle name="Normal 8 4" xfId="1640"/>
    <cellStyle name="Normal 8 4 2" xfId="5529"/>
    <cellStyle name="Normal 8 4 2 2" xfId="29397"/>
    <cellStyle name="Normal 8 4 3" xfId="6363"/>
    <cellStyle name="Normal 8 4 3 2" xfId="23848"/>
    <cellStyle name="Normal 8 4 3 2 2" xfId="30292"/>
    <cellStyle name="Normal 8 4 4" xfId="5119"/>
    <cellStyle name="Normal 8 4 5" xfId="29108"/>
    <cellStyle name="Normal 8 5" xfId="1641"/>
    <cellStyle name="Normal 8 5 2" xfId="6364"/>
    <cellStyle name="Normal 8 6" xfId="1642"/>
    <cellStyle name="Normal 8 6 2" xfId="6365"/>
    <cellStyle name="Normal 8 7" xfId="1643"/>
    <cellStyle name="Normal 8 7 2" xfId="6366"/>
    <cellStyle name="Normal 8 8" xfId="1644"/>
    <cellStyle name="Normal 8 8 2" xfId="6367"/>
    <cellStyle name="Normal 8 9" xfId="1645"/>
    <cellStyle name="Normal 8 9 2" xfId="6368"/>
    <cellStyle name="Normal 8_pl20130113" xfId="6627"/>
    <cellStyle name="Normal 80" xfId="424"/>
    <cellStyle name="Normal 80 2" xfId="6497"/>
    <cellStyle name="Normal 80 3" xfId="29477"/>
    <cellStyle name="Normal 81" xfId="425"/>
    <cellStyle name="Normal 81 2" xfId="6498"/>
    <cellStyle name="Normal 81 3" xfId="29478"/>
    <cellStyle name="Normal 82" xfId="426"/>
    <cellStyle name="Normal 82 2" xfId="6499"/>
    <cellStyle name="Normal 82 3" xfId="29479"/>
    <cellStyle name="Normal 83" xfId="427"/>
    <cellStyle name="Normal 83 2" xfId="6500"/>
    <cellStyle name="Normal 83 3" xfId="29480"/>
    <cellStyle name="Normal 84" xfId="428"/>
    <cellStyle name="Normal 84 2" xfId="6501"/>
    <cellStyle name="Normal 84 3" xfId="29481"/>
    <cellStyle name="Normal 85" xfId="429"/>
    <cellStyle name="Normal 85 2" xfId="1651"/>
    <cellStyle name="Normal 85 3" xfId="6502"/>
    <cellStyle name="Normal 85 4" xfId="29482"/>
    <cellStyle name="Normal 86" xfId="430"/>
    <cellStyle name="Normal 86 2" xfId="6503"/>
    <cellStyle name="Normal 86 3" xfId="29483"/>
    <cellStyle name="Normal 87" xfId="431"/>
    <cellStyle name="Normal 87 2" xfId="6504"/>
    <cellStyle name="Normal 87 3" xfId="29484"/>
    <cellStyle name="Normal 88" xfId="432"/>
    <cellStyle name="Normal 88 10" xfId="6505"/>
    <cellStyle name="Normal 88 10 2" xfId="29485"/>
    <cellStyle name="Normal 88 2" xfId="433"/>
    <cellStyle name="Normal 88 2 2" xfId="6369"/>
    <cellStyle name="Normal 88 3" xfId="6370"/>
    <cellStyle name="Normal 88 4" xfId="6371"/>
    <cellStyle name="Normal 88 5" xfId="6372"/>
    <cellStyle name="Normal 88 6" xfId="6373"/>
    <cellStyle name="Normal 88 7" xfId="6374"/>
    <cellStyle name="Normal 88 8" xfId="6375"/>
    <cellStyle name="Normal 88 9" xfId="6376"/>
    <cellStyle name="Normal 89" xfId="269"/>
    <cellStyle name="Normal 89 10" xfId="6506"/>
    <cellStyle name="Normal 89 11" xfId="29486"/>
    <cellStyle name="Normal 89 2" xfId="1656"/>
    <cellStyle name="Normal 89 2 2" xfId="6377"/>
    <cellStyle name="Normal 89 3" xfId="6378"/>
    <cellStyle name="Normal 89 4" xfId="6379"/>
    <cellStyle name="Normal 89 5" xfId="6380"/>
    <cellStyle name="Normal 89 6" xfId="6381"/>
    <cellStyle name="Normal 89 7" xfId="6382"/>
    <cellStyle name="Normal 89 8" xfId="6383"/>
    <cellStyle name="Normal 89 9" xfId="6384"/>
    <cellStyle name="Normal 9" xfId="182"/>
    <cellStyle name="Normal 9 10" xfId="6386"/>
    <cellStyle name="Normal 9 11" xfId="6387"/>
    <cellStyle name="Normal 9 12" xfId="6388"/>
    <cellStyle name="Normal 9 13" xfId="6389"/>
    <cellStyle name="Normal 9 14" xfId="6390"/>
    <cellStyle name="Normal 9 15" xfId="6385"/>
    <cellStyle name="Normal 9 2" xfId="260"/>
    <cellStyle name="Normal 9 3" xfId="259"/>
    <cellStyle name="Normal 9 4" xfId="6391"/>
    <cellStyle name="Normal 9 5" xfId="6392"/>
    <cellStyle name="Normal 9 6" xfId="6393"/>
    <cellStyle name="Normal 9 7" xfId="6394"/>
    <cellStyle name="Normal 9 8" xfId="6395"/>
    <cellStyle name="Normal 9 9" xfId="6396"/>
    <cellStyle name="Normal 9_pl20121111" xfId="6628"/>
    <cellStyle name="Normal 90" xfId="445"/>
    <cellStyle name="Normal 90 2" xfId="1658"/>
    <cellStyle name="Normal 90 3" xfId="6507"/>
    <cellStyle name="Normal 90 4" xfId="29487"/>
    <cellStyle name="Normal 91" xfId="446"/>
    <cellStyle name="Normal 91 2" xfId="1659"/>
    <cellStyle name="Normal 91 3" xfId="6508"/>
    <cellStyle name="Normal 91 4" xfId="29488"/>
    <cellStyle name="Normal 92" xfId="447"/>
    <cellStyle name="Normal 92 2" xfId="1660"/>
    <cellStyle name="Normal 92 3" xfId="6509"/>
    <cellStyle name="Normal 92 4" xfId="29489"/>
    <cellStyle name="Normal 93" xfId="448"/>
    <cellStyle name="Normal 93 2" xfId="1661"/>
    <cellStyle name="Normal 93 3" xfId="6510"/>
    <cellStyle name="Normal 93 4" xfId="29490"/>
    <cellStyle name="Normal 94" xfId="1662"/>
    <cellStyle name="Normal 94 2" xfId="6516"/>
    <cellStyle name="Normal 94 3" xfId="29491"/>
    <cellStyle name="Normal 95" xfId="1663"/>
    <cellStyle name="Normal 95 2" xfId="6517"/>
    <cellStyle name="Normal 95 3" xfId="29492"/>
    <cellStyle name="Normal 96" xfId="1664"/>
    <cellStyle name="Normal 96 2" xfId="1665"/>
    <cellStyle name="Normal 96 3" xfId="6518"/>
    <cellStyle name="Normal 96 4" xfId="29493"/>
    <cellStyle name="Normal 97" xfId="1666"/>
    <cellStyle name="Normal 97 2" xfId="6397"/>
    <cellStyle name="Normal 97 3" xfId="6398"/>
    <cellStyle name="Normal 97 4" xfId="6399"/>
    <cellStyle name="Normal 97 5" xfId="6519"/>
    <cellStyle name="Normal 97 6" xfId="29494"/>
    <cellStyle name="Normal 98" xfId="1667"/>
    <cellStyle name="Normal 98 2" xfId="6400"/>
    <cellStyle name="Normal 98 3" xfId="6401"/>
    <cellStyle name="Normal 98 4" xfId="6402"/>
    <cellStyle name="Normal 98 5" xfId="6520"/>
    <cellStyle name="Normal 98 6" xfId="29495"/>
    <cellStyle name="Normal 99" xfId="1668"/>
    <cellStyle name="Normal 99 2" xfId="6403"/>
    <cellStyle name="Normal 99 3" xfId="6404"/>
    <cellStyle name="Normal 99 4" xfId="6405"/>
    <cellStyle name="Normal 99 5" xfId="6521"/>
    <cellStyle name="Normal 99 6" xfId="29496"/>
    <cellStyle name="Normal_Balance_2008 back up" xfId="5"/>
    <cellStyle name="Normal_NGL_Balance" xfId="6"/>
    <cellStyle name="Note 10" xfId="3676"/>
    <cellStyle name="Note 10 10" xfId="20401"/>
    <cellStyle name="Note 10 11" xfId="20402"/>
    <cellStyle name="Note 10 2" xfId="20403"/>
    <cellStyle name="Note 10 3" xfId="20404"/>
    <cellStyle name="Note 10 4" xfId="20405"/>
    <cellStyle name="Note 10 5" xfId="20406"/>
    <cellStyle name="Note 10 6" xfId="20407"/>
    <cellStyle name="Note 10 7" xfId="20408"/>
    <cellStyle name="Note 10 8" xfId="20409"/>
    <cellStyle name="Note 10 9" xfId="20410"/>
    <cellStyle name="Note 11" xfId="3677"/>
    <cellStyle name="Note 11 10" xfId="20411"/>
    <cellStyle name="Note 11 11" xfId="20412"/>
    <cellStyle name="Note 11 2" xfId="20413"/>
    <cellStyle name="Note 11 3" xfId="20414"/>
    <cellStyle name="Note 11 4" xfId="20415"/>
    <cellStyle name="Note 11 5" xfId="20416"/>
    <cellStyle name="Note 11 6" xfId="20417"/>
    <cellStyle name="Note 11 7" xfId="20418"/>
    <cellStyle name="Note 11 8" xfId="20419"/>
    <cellStyle name="Note 11 9" xfId="20420"/>
    <cellStyle name="Note 12" xfId="3678"/>
    <cellStyle name="Note 12 10" xfId="20421"/>
    <cellStyle name="Note 12 11" xfId="20422"/>
    <cellStyle name="Note 12 2" xfId="20423"/>
    <cellStyle name="Note 12 3" xfId="20424"/>
    <cellStyle name="Note 12 4" xfId="20425"/>
    <cellStyle name="Note 12 5" xfId="20426"/>
    <cellStyle name="Note 12 6" xfId="20427"/>
    <cellStyle name="Note 12 7" xfId="20428"/>
    <cellStyle name="Note 12 8" xfId="20429"/>
    <cellStyle name="Note 12 9" xfId="20430"/>
    <cellStyle name="Note 13" xfId="3679"/>
    <cellStyle name="Note 13 10" xfId="20431"/>
    <cellStyle name="Note 13 11" xfId="20432"/>
    <cellStyle name="Note 13 2" xfId="20433"/>
    <cellStyle name="Note 13 3" xfId="20434"/>
    <cellStyle name="Note 13 4" xfId="20435"/>
    <cellStyle name="Note 13 5" xfId="20436"/>
    <cellStyle name="Note 13 6" xfId="20437"/>
    <cellStyle name="Note 13 7" xfId="20438"/>
    <cellStyle name="Note 13 8" xfId="20439"/>
    <cellStyle name="Note 13 9" xfId="20440"/>
    <cellStyle name="Note 14" xfId="3680"/>
    <cellStyle name="Note 14 10" xfId="20441"/>
    <cellStyle name="Note 14 11" xfId="20442"/>
    <cellStyle name="Note 14 2" xfId="20443"/>
    <cellStyle name="Note 14 3" xfId="20444"/>
    <cellStyle name="Note 14 4" xfId="20445"/>
    <cellStyle name="Note 14 5" xfId="20446"/>
    <cellStyle name="Note 14 6" xfId="20447"/>
    <cellStyle name="Note 14 7" xfId="20448"/>
    <cellStyle name="Note 14 8" xfId="20449"/>
    <cellStyle name="Note 14 9" xfId="20450"/>
    <cellStyle name="Note 15" xfId="3681"/>
    <cellStyle name="Note 15 10" xfId="20451"/>
    <cellStyle name="Note 15 11" xfId="20452"/>
    <cellStyle name="Note 15 2" xfId="20453"/>
    <cellStyle name="Note 15 3" xfId="20454"/>
    <cellStyle name="Note 15 4" xfId="20455"/>
    <cellStyle name="Note 15 5" xfId="20456"/>
    <cellStyle name="Note 15 6" xfId="20457"/>
    <cellStyle name="Note 15 7" xfId="20458"/>
    <cellStyle name="Note 15 8" xfId="20459"/>
    <cellStyle name="Note 15 9" xfId="20460"/>
    <cellStyle name="Note 16" xfId="20461"/>
    <cellStyle name="Note 16 10" xfId="20462"/>
    <cellStyle name="Note 16 11" xfId="20463"/>
    <cellStyle name="Note 16 2" xfId="20464"/>
    <cellStyle name="Note 16 3" xfId="20465"/>
    <cellStyle name="Note 16 4" xfId="20466"/>
    <cellStyle name="Note 16 5" xfId="20467"/>
    <cellStyle name="Note 16 6" xfId="20468"/>
    <cellStyle name="Note 16 7" xfId="20469"/>
    <cellStyle name="Note 16 8" xfId="20470"/>
    <cellStyle name="Note 16 9" xfId="20471"/>
    <cellStyle name="Note 17" xfId="20472"/>
    <cellStyle name="Note 17 10" xfId="20473"/>
    <cellStyle name="Note 17 11" xfId="20474"/>
    <cellStyle name="Note 17 2" xfId="20475"/>
    <cellStyle name="Note 17 3" xfId="20476"/>
    <cellStyle name="Note 17 4" xfId="20477"/>
    <cellStyle name="Note 17 5" xfId="20478"/>
    <cellStyle name="Note 17 6" xfId="20479"/>
    <cellStyle name="Note 17 7" xfId="20480"/>
    <cellStyle name="Note 17 8" xfId="20481"/>
    <cellStyle name="Note 17 9" xfId="20482"/>
    <cellStyle name="Note 18" xfId="20483"/>
    <cellStyle name="Note 18 10" xfId="20484"/>
    <cellStyle name="Note 18 11" xfId="20485"/>
    <cellStyle name="Note 18 2" xfId="20486"/>
    <cellStyle name="Note 18 3" xfId="20487"/>
    <cellStyle name="Note 18 4" xfId="20488"/>
    <cellStyle name="Note 18 5" xfId="20489"/>
    <cellStyle name="Note 18 6" xfId="20490"/>
    <cellStyle name="Note 18 7" xfId="20491"/>
    <cellStyle name="Note 18 8" xfId="20492"/>
    <cellStyle name="Note 18 9" xfId="20493"/>
    <cellStyle name="Note 19" xfId="20494"/>
    <cellStyle name="Note 19 10" xfId="20495"/>
    <cellStyle name="Note 19 11" xfId="20496"/>
    <cellStyle name="Note 19 2" xfId="20497"/>
    <cellStyle name="Note 19 3" xfId="20498"/>
    <cellStyle name="Note 19 4" xfId="20499"/>
    <cellStyle name="Note 19 5" xfId="20500"/>
    <cellStyle name="Note 19 6" xfId="20501"/>
    <cellStyle name="Note 19 7" xfId="20502"/>
    <cellStyle name="Note 19 8" xfId="20503"/>
    <cellStyle name="Note 19 9" xfId="20504"/>
    <cellStyle name="Note 2" xfId="145"/>
    <cellStyle name="Note 2 10" xfId="3683"/>
    <cellStyle name="Note 2 11" xfId="3684"/>
    <cellStyle name="Note 2 12" xfId="3682"/>
    <cellStyle name="Note 2 2" xfId="1671"/>
    <cellStyle name="Note 2 2 2" xfId="3685"/>
    <cellStyle name="Note 2 3" xfId="3686"/>
    <cellStyle name="Note 2 4" xfId="3687"/>
    <cellStyle name="Note 2 5" xfId="3688"/>
    <cellStyle name="Note 2 6" xfId="3689"/>
    <cellStyle name="Note 2 7" xfId="3690"/>
    <cellStyle name="Note 2 8" xfId="3691"/>
    <cellStyle name="Note 2 9" xfId="3692"/>
    <cellStyle name="Note 20" xfId="20505"/>
    <cellStyle name="Note 20 10" xfId="20506"/>
    <cellStyle name="Note 20 11" xfId="20507"/>
    <cellStyle name="Note 20 2" xfId="20508"/>
    <cellStyle name="Note 20 3" xfId="20509"/>
    <cellStyle name="Note 20 4" xfId="20510"/>
    <cellStyle name="Note 20 5" xfId="20511"/>
    <cellStyle name="Note 20 6" xfId="20512"/>
    <cellStyle name="Note 20 7" xfId="20513"/>
    <cellStyle name="Note 20 8" xfId="20514"/>
    <cellStyle name="Note 20 9" xfId="20515"/>
    <cellStyle name="Note 21" xfId="20516"/>
    <cellStyle name="Note 21 10" xfId="20517"/>
    <cellStyle name="Note 21 11" xfId="20518"/>
    <cellStyle name="Note 21 2" xfId="20519"/>
    <cellStyle name="Note 21 3" xfId="20520"/>
    <cellStyle name="Note 21 4" xfId="20521"/>
    <cellStyle name="Note 21 5" xfId="20522"/>
    <cellStyle name="Note 21 6" xfId="20523"/>
    <cellStyle name="Note 21 7" xfId="20524"/>
    <cellStyle name="Note 21 8" xfId="20525"/>
    <cellStyle name="Note 21 9" xfId="20526"/>
    <cellStyle name="Note 22" xfId="20527"/>
    <cellStyle name="Note 22 10" xfId="20528"/>
    <cellStyle name="Note 22 11" xfId="20529"/>
    <cellStyle name="Note 22 2" xfId="20530"/>
    <cellStyle name="Note 22 3" xfId="20531"/>
    <cellStyle name="Note 22 4" xfId="20532"/>
    <cellStyle name="Note 22 5" xfId="20533"/>
    <cellStyle name="Note 22 6" xfId="20534"/>
    <cellStyle name="Note 22 7" xfId="20535"/>
    <cellStyle name="Note 22 8" xfId="20536"/>
    <cellStyle name="Note 22 9" xfId="20537"/>
    <cellStyle name="Note 23" xfId="20538"/>
    <cellStyle name="Note 23 10" xfId="20539"/>
    <cellStyle name="Note 23 11" xfId="20540"/>
    <cellStyle name="Note 23 2" xfId="20541"/>
    <cellStyle name="Note 23 3" xfId="20542"/>
    <cellStyle name="Note 23 4" xfId="20543"/>
    <cellStyle name="Note 23 5" xfId="20544"/>
    <cellStyle name="Note 23 6" xfId="20545"/>
    <cellStyle name="Note 23 7" xfId="20546"/>
    <cellStyle name="Note 23 8" xfId="20547"/>
    <cellStyle name="Note 23 9" xfId="20548"/>
    <cellStyle name="Note 24" xfId="20549"/>
    <cellStyle name="Note 24 10" xfId="20550"/>
    <cellStyle name="Note 24 11" xfId="20551"/>
    <cellStyle name="Note 24 2" xfId="20552"/>
    <cellStyle name="Note 24 3" xfId="20553"/>
    <cellStyle name="Note 24 4" xfId="20554"/>
    <cellStyle name="Note 24 5" xfId="20555"/>
    <cellStyle name="Note 24 6" xfId="20556"/>
    <cellStyle name="Note 24 7" xfId="20557"/>
    <cellStyle name="Note 24 8" xfId="20558"/>
    <cellStyle name="Note 24 9" xfId="20559"/>
    <cellStyle name="Note 25" xfId="20560"/>
    <cellStyle name="Note 25 10" xfId="20561"/>
    <cellStyle name="Note 25 11" xfId="20562"/>
    <cellStyle name="Note 25 2" xfId="20563"/>
    <cellStyle name="Note 25 3" xfId="20564"/>
    <cellStyle name="Note 25 4" xfId="20565"/>
    <cellStyle name="Note 25 5" xfId="20566"/>
    <cellStyle name="Note 25 6" xfId="20567"/>
    <cellStyle name="Note 25 7" xfId="20568"/>
    <cellStyle name="Note 25 8" xfId="20569"/>
    <cellStyle name="Note 25 9" xfId="20570"/>
    <cellStyle name="Note 26" xfId="20571"/>
    <cellStyle name="Note 26 10" xfId="20572"/>
    <cellStyle name="Note 26 11" xfId="20573"/>
    <cellStyle name="Note 26 2" xfId="20574"/>
    <cellStyle name="Note 26 3" xfId="20575"/>
    <cellStyle name="Note 26 4" xfId="20576"/>
    <cellStyle name="Note 26 5" xfId="20577"/>
    <cellStyle name="Note 26 6" xfId="20578"/>
    <cellStyle name="Note 26 7" xfId="20579"/>
    <cellStyle name="Note 26 8" xfId="20580"/>
    <cellStyle name="Note 26 9" xfId="20581"/>
    <cellStyle name="Note 27" xfId="20582"/>
    <cellStyle name="Note 27 10" xfId="20583"/>
    <cellStyle name="Note 27 11" xfId="20584"/>
    <cellStyle name="Note 27 2" xfId="20585"/>
    <cellStyle name="Note 27 3" xfId="20586"/>
    <cellStyle name="Note 27 4" xfId="20587"/>
    <cellStyle name="Note 27 5" xfId="20588"/>
    <cellStyle name="Note 27 6" xfId="20589"/>
    <cellStyle name="Note 27 7" xfId="20590"/>
    <cellStyle name="Note 27 8" xfId="20591"/>
    <cellStyle name="Note 27 9" xfId="20592"/>
    <cellStyle name="Note 28" xfId="20593"/>
    <cellStyle name="Note 28 10" xfId="20594"/>
    <cellStyle name="Note 28 11" xfId="20595"/>
    <cellStyle name="Note 28 2" xfId="20596"/>
    <cellStyle name="Note 28 3" xfId="20597"/>
    <cellStyle name="Note 28 4" xfId="20598"/>
    <cellStyle name="Note 28 5" xfId="20599"/>
    <cellStyle name="Note 28 6" xfId="20600"/>
    <cellStyle name="Note 28 7" xfId="20601"/>
    <cellStyle name="Note 28 8" xfId="20602"/>
    <cellStyle name="Note 28 9" xfId="20603"/>
    <cellStyle name="Note 29" xfId="20604"/>
    <cellStyle name="Note 29 10" xfId="20605"/>
    <cellStyle name="Note 29 11" xfId="20606"/>
    <cellStyle name="Note 29 2" xfId="20607"/>
    <cellStyle name="Note 29 3" xfId="20608"/>
    <cellStyle name="Note 29 4" xfId="20609"/>
    <cellStyle name="Note 29 5" xfId="20610"/>
    <cellStyle name="Note 29 6" xfId="20611"/>
    <cellStyle name="Note 29 7" xfId="20612"/>
    <cellStyle name="Note 29 8" xfId="20613"/>
    <cellStyle name="Note 29 9" xfId="20614"/>
    <cellStyle name="Note 3" xfId="146"/>
    <cellStyle name="Note 3 10" xfId="3694"/>
    <cellStyle name="Note 3 11" xfId="3695"/>
    <cellStyle name="Note 3 12" xfId="3693"/>
    <cellStyle name="Note 3 2" xfId="3696"/>
    <cellStyle name="Note 3 3" xfId="3697"/>
    <cellStyle name="Note 3 4" xfId="3698"/>
    <cellStyle name="Note 3 5" xfId="3699"/>
    <cellStyle name="Note 3 6" xfId="3700"/>
    <cellStyle name="Note 3 7" xfId="3701"/>
    <cellStyle name="Note 3 8" xfId="3702"/>
    <cellStyle name="Note 3 9" xfId="3703"/>
    <cellStyle name="Note 30" xfId="20615"/>
    <cellStyle name="Note 30 10" xfId="20616"/>
    <cellStyle name="Note 30 11" xfId="20617"/>
    <cellStyle name="Note 30 2" xfId="20618"/>
    <cellStyle name="Note 30 3" xfId="20619"/>
    <cellStyle name="Note 30 4" xfId="20620"/>
    <cellStyle name="Note 30 5" xfId="20621"/>
    <cellStyle name="Note 30 6" xfId="20622"/>
    <cellStyle name="Note 30 7" xfId="20623"/>
    <cellStyle name="Note 30 8" xfId="20624"/>
    <cellStyle name="Note 30 9" xfId="20625"/>
    <cellStyle name="Note 31" xfId="20626"/>
    <cellStyle name="Note 31 10" xfId="20627"/>
    <cellStyle name="Note 31 11" xfId="20628"/>
    <cellStyle name="Note 31 2" xfId="20629"/>
    <cellStyle name="Note 31 3" xfId="20630"/>
    <cellStyle name="Note 31 4" xfId="20631"/>
    <cellStyle name="Note 31 5" xfId="20632"/>
    <cellStyle name="Note 31 6" xfId="20633"/>
    <cellStyle name="Note 31 7" xfId="20634"/>
    <cellStyle name="Note 31 8" xfId="20635"/>
    <cellStyle name="Note 31 9" xfId="20636"/>
    <cellStyle name="Note 32" xfId="20637"/>
    <cellStyle name="Note 32 10" xfId="20638"/>
    <cellStyle name="Note 32 11" xfId="20639"/>
    <cellStyle name="Note 32 2" xfId="20640"/>
    <cellStyle name="Note 32 3" xfId="20641"/>
    <cellStyle name="Note 32 4" xfId="20642"/>
    <cellStyle name="Note 32 5" xfId="20643"/>
    <cellStyle name="Note 32 6" xfId="20644"/>
    <cellStyle name="Note 32 7" xfId="20645"/>
    <cellStyle name="Note 32 8" xfId="20646"/>
    <cellStyle name="Note 32 9" xfId="20647"/>
    <cellStyle name="Note 33" xfId="20648"/>
    <cellStyle name="Note 33 10" xfId="20649"/>
    <cellStyle name="Note 33 11" xfId="20650"/>
    <cellStyle name="Note 33 2" xfId="20651"/>
    <cellStyle name="Note 33 3" xfId="20652"/>
    <cellStyle name="Note 33 4" xfId="20653"/>
    <cellStyle name="Note 33 5" xfId="20654"/>
    <cellStyle name="Note 33 6" xfId="20655"/>
    <cellStyle name="Note 33 7" xfId="20656"/>
    <cellStyle name="Note 33 8" xfId="20657"/>
    <cellStyle name="Note 33 9" xfId="20658"/>
    <cellStyle name="Note 34" xfId="20659"/>
    <cellStyle name="Note 34 10" xfId="20660"/>
    <cellStyle name="Note 34 11" xfId="20661"/>
    <cellStyle name="Note 34 2" xfId="20662"/>
    <cellStyle name="Note 34 3" xfId="20663"/>
    <cellStyle name="Note 34 4" xfId="20664"/>
    <cellStyle name="Note 34 5" xfId="20665"/>
    <cellStyle name="Note 34 6" xfId="20666"/>
    <cellStyle name="Note 34 7" xfId="20667"/>
    <cellStyle name="Note 34 8" xfId="20668"/>
    <cellStyle name="Note 34 9" xfId="20669"/>
    <cellStyle name="Note 35" xfId="20670"/>
    <cellStyle name="Note 35 10" xfId="20671"/>
    <cellStyle name="Note 35 11" xfId="20672"/>
    <cellStyle name="Note 35 2" xfId="20673"/>
    <cellStyle name="Note 35 3" xfId="20674"/>
    <cellStyle name="Note 35 4" xfId="20675"/>
    <cellStyle name="Note 35 5" xfId="20676"/>
    <cellStyle name="Note 35 6" xfId="20677"/>
    <cellStyle name="Note 35 7" xfId="20678"/>
    <cellStyle name="Note 35 8" xfId="20679"/>
    <cellStyle name="Note 35 9" xfId="20680"/>
    <cellStyle name="Note 36" xfId="20681"/>
    <cellStyle name="Note 36 10" xfId="20682"/>
    <cellStyle name="Note 36 11" xfId="20683"/>
    <cellStyle name="Note 36 2" xfId="20684"/>
    <cellStyle name="Note 36 3" xfId="20685"/>
    <cellStyle name="Note 36 4" xfId="20686"/>
    <cellStyle name="Note 36 5" xfId="20687"/>
    <cellStyle name="Note 36 6" xfId="20688"/>
    <cellStyle name="Note 36 7" xfId="20689"/>
    <cellStyle name="Note 36 8" xfId="20690"/>
    <cellStyle name="Note 36 9" xfId="20691"/>
    <cellStyle name="Note 37" xfId="20692"/>
    <cellStyle name="Note 37 10" xfId="20693"/>
    <cellStyle name="Note 37 11" xfId="20694"/>
    <cellStyle name="Note 37 2" xfId="20695"/>
    <cellStyle name="Note 37 3" xfId="20696"/>
    <cellStyle name="Note 37 4" xfId="20697"/>
    <cellStyle name="Note 37 5" xfId="20698"/>
    <cellStyle name="Note 37 6" xfId="20699"/>
    <cellStyle name="Note 37 7" xfId="20700"/>
    <cellStyle name="Note 37 8" xfId="20701"/>
    <cellStyle name="Note 37 9" xfId="20702"/>
    <cellStyle name="Note 38" xfId="20703"/>
    <cellStyle name="Note 38 10" xfId="20704"/>
    <cellStyle name="Note 38 11" xfId="20705"/>
    <cellStyle name="Note 38 2" xfId="20706"/>
    <cellStyle name="Note 38 3" xfId="20707"/>
    <cellStyle name="Note 38 4" xfId="20708"/>
    <cellStyle name="Note 38 5" xfId="20709"/>
    <cellStyle name="Note 38 6" xfId="20710"/>
    <cellStyle name="Note 38 7" xfId="20711"/>
    <cellStyle name="Note 38 8" xfId="20712"/>
    <cellStyle name="Note 38 9" xfId="20713"/>
    <cellStyle name="Note 39" xfId="20714"/>
    <cellStyle name="Note 39 10" xfId="20715"/>
    <cellStyle name="Note 39 11" xfId="20716"/>
    <cellStyle name="Note 39 2" xfId="20717"/>
    <cellStyle name="Note 39 3" xfId="20718"/>
    <cellStyle name="Note 39 4" xfId="20719"/>
    <cellStyle name="Note 39 5" xfId="20720"/>
    <cellStyle name="Note 39 6" xfId="20721"/>
    <cellStyle name="Note 39 7" xfId="20722"/>
    <cellStyle name="Note 39 8" xfId="20723"/>
    <cellStyle name="Note 39 9" xfId="20724"/>
    <cellStyle name="Note 4" xfId="1673"/>
    <cellStyle name="Note 4 10" xfId="3705"/>
    <cellStyle name="Note 4 11" xfId="3706"/>
    <cellStyle name="Note 4 12" xfId="3704"/>
    <cellStyle name="Note 4 2" xfId="3707"/>
    <cellStyle name="Note 4 3" xfId="3708"/>
    <cellStyle name="Note 4 4" xfId="3709"/>
    <cellStyle name="Note 4 5" xfId="3710"/>
    <cellStyle name="Note 4 6" xfId="3711"/>
    <cellStyle name="Note 4 7" xfId="3712"/>
    <cellStyle name="Note 4 8" xfId="3713"/>
    <cellStyle name="Note 4 9" xfId="3714"/>
    <cellStyle name="Note 40" xfId="20725"/>
    <cellStyle name="Note 40 10" xfId="20726"/>
    <cellStyle name="Note 40 2" xfId="20727"/>
    <cellStyle name="Note 40 3" xfId="20728"/>
    <cellStyle name="Note 40 4" xfId="20729"/>
    <cellStyle name="Note 40 5" xfId="20730"/>
    <cellStyle name="Note 40 6" xfId="20731"/>
    <cellStyle name="Note 40 7" xfId="20732"/>
    <cellStyle name="Note 40 8" xfId="20733"/>
    <cellStyle name="Note 40 9" xfId="20734"/>
    <cellStyle name="Note 41" xfId="20735"/>
    <cellStyle name="Note 42" xfId="20736"/>
    <cellStyle name="Note 43" xfId="20737"/>
    <cellStyle name="Note 44" xfId="20738"/>
    <cellStyle name="Note 45" xfId="20739"/>
    <cellStyle name="Note 46" xfId="20740"/>
    <cellStyle name="Note 47" xfId="20741"/>
    <cellStyle name="Note 48" xfId="20742"/>
    <cellStyle name="Note 49" xfId="20743"/>
    <cellStyle name="Note 5" xfId="3715"/>
    <cellStyle name="Note 5 10" xfId="3716"/>
    <cellStyle name="Note 5 11" xfId="3717"/>
    <cellStyle name="Note 5 2" xfId="3718"/>
    <cellStyle name="Note 5 3" xfId="3719"/>
    <cellStyle name="Note 5 4" xfId="3720"/>
    <cellStyle name="Note 5 5" xfId="3721"/>
    <cellStyle name="Note 5 6" xfId="3722"/>
    <cellStyle name="Note 5 7" xfId="3723"/>
    <cellStyle name="Note 5 8" xfId="3724"/>
    <cellStyle name="Note 5 9" xfId="3725"/>
    <cellStyle name="Note 50" xfId="144"/>
    <cellStyle name="Note 6" xfId="3726"/>
    <cellStyle name="Note 6 10" xfId="20744"/>
    <cellStyle name="Note 6 11" xfId="20745"/>
    <cellStyle name="Note 6 2" xfId="20746"/>
    <cellStyle name="Note 6 3" xfId="20747"/>
    <cellStyle name="Note 6 4" xfId="20748"/>
    <cellStyle name="Note 6 5" xfId="20749"/>
    <cellStyle name="Note 6 6" xfId="20750"/>
    <cellStyle name="Note 6 7" xfId="20751"/>
    <cellStyle name="Note 6 8" xfId="20752"/>
    <cellStyle name="Note 6 9" xfId="20753"/>
    <cellStyle name="Note 7" xfId="3727"/>
    <cellStyle name="Note 7 10" xfId="20754"/>
    <cellStyle name="Note 7 11" xfId="20755"/>
    <cellStyle name="Note 7 2" xfId="20756"/>
    <cellStyle name="Note 7 3" xfId="20757"/>
    <cellStyle name="Note 7 4" xfId="20758"/>
    <cellStyle name="Note 7 5" xfId="20759"/>
    <cellStyle name="Note 7 6" xfId="20760"/>
    <cellStyle name="Note 7 7" xfId="20761"/>
    <cellStyle name="Note 7 8" xfId="20762"/>
    <cellStyle name="Note 7 9" xfId="20763"/>
    <cellStyle name="Note 8" xfId="3728"/>
    <cellStyle name="Note 8 10" xfId="20764"/>
    <cellStyle name="Note 8 11" xfId="20765"/>
    <cellStyle name="Note 8 2" xfId="20766"/>
    <cellStyle name="Note 8 3" xfId="20767"/>
    <cellStyle name="Note 8 4" xfId="20768"/>
    <cellStyle name="Note 8 5" xfId="20769"/>
    <cellStyle name="Note 8 6" xfId="20770"/>
    <cellStyle name="Note 8 7" xfId="20771"/>
    <cellStyle name="Note 8 8" xfId="20772"/>
    <cellStyle name="Note 8 9" xfId="20773"/>
    <cellStyle name="Note 9" xfId="3729"/>
    <cellStyle name="Note 9 10" xfId="20774"/>
    <cellStyle name="Note 9 11" xfId="20775"/>
    <cellStyle name="Note 9 2" xfId="20776"/>
    <cellStyle name="Note 9 3" xfId="20777"/>
    <cellStyle name="Note 9 4" xfId="20778"/>
    <cellStyle name="Note 9 5" xfId="20779"/>
    <cellStyle name="Note 9 6" xfId="20780"/>
    <cellStyle name="Note 9 7" xfId="20781"/>
    <cellStyle name="Note 9 8" xfId="20782"/>
    <cellStyle name="Note 9 9" xfId="20783"/>
    <cellStyle name="Output 10" xfId="3730"/>
    <cellStyle name="Output 10 10" xfId="20784"/>
    <cellStyle name="Output 10 11" xfId="20785"/>
    <cellStyle name="Output 10 2" xfId="20786"/>
    <cellStyle name="Output 10 3" xfId="20787"/>
    <cellStyle name="Output 10 4" xfId="20788"/>
    <cellStyle name="Output 10 5" xfId="20789"/>
    <cellStyle name="Output 10 6" xfId="20790"/>
    <cellStyle name="Output 10 7" xfId="20791"/>
    <cellStyle name="Output 10 8" xfId="20792"/>
    <cellStyle name="Output 10 9" xfId="20793"/>
    <cellStyle name="Output 11" xfId="3731"/>
    <cellStyle name="Output 11 10" xfId="20794"/>
    <cellStyle name="Output 11 11" xfId="20795"/>
    <cellStyle name="Output 11 2" xfId="20796"/>
    <cellStyle name="Output 11 3" xfId="20797"/>
    <cellStyle name="Output 11 4" xfId="20798"/>
    <cellStyle name="Output 11 5" xfId="20799"/>
    <cellStyle name="Output 11 6" xfId="20800"/>
    <cellStyle name="Output 11 7" xfId="20801"/>
    <cellStyle name="Output 11 8" xfId="20802"/>
    <cellStyle name="Output 11 9" xfId="20803"/>
    <cellStyle name="Output 12" xfId="3732"/>
    <cellStyle name="Output 12 10" xfId="20804"/>
    <cellStyle name="Output 12 11" xfId="20805"/>
    <cellStyle name="Output 12 2" xfId="20806"/>
    <cellStyle name="Output 12 3" xfId="20807"/>
    <cellStyle name="Output 12 4" xfId="20808"/>
    <cellStyle name="Output 12 5" xfId="20809"/>
    <cellStyle name="Output 12 6" xfId="20810"/>
    <cellStyle name="Output 12 7" xfId="20811"/>
    <cellStyle name="Output 12 8" xfId="20812"/>
    <cellStyle name="Output 12 9" xfId="20813"/>
    <cellStyle name="Output 13" xfId="3733"/>
    <cellStyle name="Output 13 10" xfId="20814"/>
    <cellStyle name="Output 13 11" xfId="20815"/>
    <cellStyle name="Output 13 2" xfId="20816"/>
    <cellStyle name="Output 13 3" xfId="20817"/>
    <cellStyle name="Output 13 4" xfId="20818"/>
    <cellStyle name="Output 13 5" xfId="20819"/>
    <cellStyle name="Output 13 6" xfId="20820"/>
    <cellStyle name="Output 13 7" xfId="20821"/>
    <cellStyle name="Output 13 8" xfId="20822"/>
    <cellStyle name="Output 13 9" xfId="20823"/>
    <cellStyle name="Output 14" xfId="3734"/>
    <cellStyle name="Output 14 10" xfId="20824"/>
    <cellStyle name="Output 14 11" xfId="20825"/>
    <cellStyle name="Output 14 2" xfId="20826"/>
    <cellStyle name="Output 14 3" xfId="20827"/>
    <cellStyle name="Output 14 4" xfId="20828"/>
    <cellStyle name="Output 14 5" xfId="20829"/>
    <cellStyle name="Output 14 6" xfId="20830"/>
    <cellStyle name="Output 14 7" xfId="20831"/>
    <cellStyle name="Output 14 8" xfId="20832"/>
    <cellStyle name="Output 14 9" xfId="20833"/>
    <cellStyle name="Output 15" xfId="3735"/>
    <cellStyle name="Output 15 10" xfId="20834"/>
    <cellStyle name="Output 15 11" xfId="20835"/>
    <cellStyle name="Output 15 2" xfId="20836"/>
    <cellStyle name="Output 15 3" xfId="20837"/>
    <cellStyle name="Output 15 4" xfId="20838"/>
    <cellStyle name="Output 15 5" xfId="20839"/>
    <cellStyle name="Output 15 6" xfId="20840"/>
    <cellStyle name="Output 15 7" xfId="20841"/>
    <cellStyle name="Output 15 8" xfId="20842"/>
    <cellStyle name="Output 15 9" xfId="20843"/>
    <cellStyle name="Output 16" xfId="20844"/>
    <cellStyle name="Output 16 10" xfId="20845"/>
    <cellStyle name="Output 16 11" xfId="20846"/>
    <cellStyle name="Output 16 2" xfId="20847"/>
    <cellStyle name="Output 16 3" xfId="20848"/>
    <cellStyle name="Output 16 4" xfId="20849"/>
    <cellStyle name="Output 16 5" xfId="20850"/>
    <cellStyle name="Output 16 6" xfId="20851"/>
    <cellStyle name="Output 16 7" xfId="20852"/>
    <cellStyle name="Output 16 8" xfId="20853"/>
    <cellStyle name="Output 16 9" xfId="20854"/>
    <cellStyle name="Output 17" xfId="20855"/>
    <cellStyle name="Output 17 10" xfId="20856"/>
    <cellStyle name="Output 17 11" xfId="20857"/>
    <cellStyle name="Output 17 2" xfId="20858"/>
    <cellStyle name="Output 17 3" xfId="20859"/>
    <cellStyle name="Output 17 4" xfId="20860"/>
    <cellStyle name="Output 17 5" xfId="20861"/>
    <cellStyle name="Output 17 6" xfId="20862"/>
    <cellStyle name="Output 17 7" xfId="20863"/>
    <cellStyle name="Output 17 8" xfId="20864"/>
    <cellStyle name="Output 17 9" xfId="20865"/>
    <cellStyle name="Output 18" xfId="20866"/>
    <cellStyle name="Output 18 10" xfId="20867"/>
    <cellStyle name="Output 18 11" xfId="20868"/>
    <cellStyle name="Output 18 2" xfId="20869"/>
    <cellStyle name="Output 18 3" xfId="20870"/>
    <cellStyle name="Output 18 4" xfId="20871"/>
    <cellStyle name="Output 18 5" xfId="20872"/>
    <cellStyle name="Output 18 6" xfId="20873"/>
    <cellStyle name="Output 18 7" xfId="20874"/>
    <cellStyle name="Output 18 8" xfId="20875"/>
    <cellStyle name="Output 18 9" xfId="20876"/>
    <cellStyle name="Output 19" xfId="20877"/>
    <cellStyle name="Output 19 10" xfId="20878"/>
    <cellStyle name="Output 19 11" xfId="20879"/>
    <cellStyle name="Output 19 2" xfId="20880"/>
    <cellStyle name="Output 19 3" xfId="20881"/>
    <cellStyle name="Output 19 4" xfId="20882"/>
    <cellStyle name="Output 19 5" xfId="20883"/>
    <cellStyle name="Output 19 6" xfId="20884"/>
    <cellStyle name="Output 19 7" xfId="20885"/>
    <cellStyle name="Output 19 8" xfId="20886"/>
    <cellStyle name="Output 19 9" xfId="20887"/>
    <cellStyle name="Output 2" xfId="148"/>
    <cellStyle name="Output 2 10" xfId="3737"/>
    <cellStyle name="Output 2 11" xfId="3738"/>
    <cellStyle name="Output 2 12" xfId="3736"/>
    <cellStyle name="Output 2 2" xfId="1674"/>
    <cellStyle name="Output 2 2 2" xfId="3739"/>
    <cellStyle name="Output 2 3" xfId="3740"/>
    <cellStyle name="Output 2 4" xfId="3741"/>
    <cellStyle name="Output 2 5" xfId="3742"/>
    <cellStyle name="Output 2 6" xfId="3743"/>
    <cellStyle name="Output 2 7" xfId="3744"/>
    <cellStyle name="Output 2 8" xfId="3745"/>
    <cellStyle name="Output 2 9" xfId="3746"/>
    <cellStyle name="Output 20" xfId="20888"/>
    <cellStyle name="Output 20 10" xfId="20889"/>
    <cellStyle name="Output 20 11" xfId="20890"/>
    <cellStyle name="Output 20 2" xfId="20891"/>
    <cellStyle name="Output 20 3" xfId="20892"/>
    <cellStyle name="Output 20 4" xfId="20893"/>
    <cellStyle name="Output 20 5" xfId="20894"/>
    <cellStyle name="Output 20 6" xfId="20895"/>
    <cellStyle name="Output 20 7" xfId="20896"/>
    <cellStyle name="Output 20 8" xfId="20897"/>
    <cellStyle name="Output 20 9" xfId="20898"/>
    <cellStyle name="Output 21" xfId="20899"/>
    <cellStyle name="Output 21 10" xfId="20900"/>
    <cellStyle name="Output 21 11" xfId="20901"/>
    <cellStyle name="Output 21 2" xfId="20902"/>
    <cellStyle name="Output 21 3" xfId="20903"/>
    <cellStyle name="Output 21 4" xfId="20904"/>
    <cellStyle name="Output 21 5" xfId="20905"/>
    <cellStyle name="Output 21 6" xfId="20906"/>
    <cellStyle name="Output 21 7" xfId="20907"/>
    <cellStyle name="Output 21 8" xfId="20908"/>
    <cellStyle name="Output 21 9" xfId="20909"/>
    <cellStyle name="Output 22" xfId="20910"/>
    <cellStyle name="Output 22 10" xfId="20911"/>
    <cellStyle name="Output 22 11" xfId="20912"/>
    <cellStyle name="Output 22 2" xfId="20913"/>
    <cellStyle name="Output 22 3" xfId="20914"/>
    <cellStyle name="Output 22 4" xfId="20915"/>
    <cellStyle name="Output 22 5" xfId="20916"/>
    <cellStyle name="Output 22 6" xfId="20917"/>
    <cellStyle name="Output 22 7" xfId="20918"/>
    <cellStyle name="Output 22 8" xfId="20919"/>
    <cellStyle name="Output 22 9" xfId="20920"/>
    <cellStyle name="Output 23" xfId="20921"/>
    <cellStyle name="Output 23 10" xfId="20922"/>
    <cellStyle name="Output 23 11" xfId="20923"/>
    <cellStyle name="Output 23 2" xfId="20924"/>
    <cellStyle name="Output 23 3" xfId="20925"/>
    <cellStyle name="Output 23 4" xfId="20926"/>
    <cellStyle name="Output 23 5" xfId="20927"/>
    <cellStyle name="Output 23 6" xfId="20928"/>
    <cellStyle name="Output 23 7" xfId="20929"/>
    <cellStyle name="Output 23 8" xfId="20930"/>
    <cellStyle name="Output 23 9" xfId="20931"/>
    <cellStyle name="Output 24" xfId="20932"/>
    <cellStyle name="Output 24 10" xfId="20933"/>
    <cellStyle name="Output 24 11" xfId="20934"/>
    <cellStyle name="Output 24 2" xfId="20935"/>
    <cellStyle name="Output 24 3" xfId="20936"/>
    <cellStyle name="Output 24 4" xfId="20937"/>
    <cellStyle name="Output 24 5" xfId="20938"/>
    <cellStyle name="Output 24 6" xfId="20939"/>
    <cellStyle name="Output 24 7" xfId="20940"/>
    <cellStyle name="Output 24 8" xfId="20941"/>
    <cellStyle name="Output 24 9" xfId="20942"/>
    <cellStyle name="Output 25" xfId="20943"/>
    <cellStyle name="Output 25 10" xfId="20944"/>
    <cellStyle name="Output 25 11" xfId="20945"/>
    <cellStyle name="Output 25 2" xfId="20946"/>
    <cellStyle name="Output 25 3" xfId="20947"/>
    <cellStyle name="Output 25 4" xfId="20948"/>
    <cellStyle name="Output 25 5" xfId="20949"/>
    <cellStyle name="Output 25 6" xfId="20950"/>
    <cellStyle name="Output 25 7" xfId="20951"/>
    <cellStyle name="Output 25 8" xfId="20952"/>
    <cellStyle name="Output 25 9" xfId="20953"/>
    <cellStyle name="Output 26" xfId="20954"/>
    <cellStyle name="Output 26 10" xfId="20955"/>
    <cellStyle name="Output 26 11" xfId="20956"/>
    <cellStyle name="Output 26 2" xfId="20957"/>
    <cellStyle name="Output 26 3" xfId="20958"/>
    <cellStyle name="Output 26 4" xfId="20959"/>
    <cellStyle name="Output 26 5" xfId="20960"/>
    <cellStyle name="Output 26 6" xfId="20961"/>
    <cellStyle name="Output 26 7" xfId="20962"/>
    <cellStyle name="Output 26 8" xfId="20963"/>
    <cellStyle name="Output 26 9" xfId="20964"/>
    <cellStyle name="Output 27" xfId="20965"/>
    <cellStyle name="Output 27 10" xfId="20966"/>
    <cellStyle name="Output 27 11" xfId="20967"/>
    <cellStyle name="Output 27 2" xfId="20968"/>
    <cellStyle name="Output 27 3" xfId="20969"/>
    <cellStyle name="Output 27 4" xfId="20970"/>
    <cellStyle name="Output 27 5" xfId="20971"/>
    <cellStyle name="Output 27 6" xfId="20972"/>
    <cellStyle name="Output 27 7" xfId="20973"/>
    <cellStyle name="Output 27 8" xfId="20974"/>
    <cellStyle name="Output 27 9" xfId="20975"/>
    <cellStyle name="Output 28" xfId="20976"/>
    <cellStyle name="Output 28 10" xfId="20977"/>
    <cellStyle name="Output 28 11" xfId="20978"/>
    <cellStyle name="Output 28 2" xfId="20979"/>
    <cellStyle name="Output 28 3" xfId="20980"/>
    <cellStyle name="Output 28 4" xfId="20981"/>
    <cellStyle name="Output 28 5" xfId="20982"/>
    <cellStyle name="Output 28 6" xfId="20983"/>
    <cellStyle name="Output 28 7" xfId="20984"/>
    <cellStyle name="Output 28 8" xfId="20985"/>
    <cellStyle name="Output 28 9" xfId="20986"/>
    <cellStyle name="Output 29" xfId="20987"/>
    <cellStyle name="Output 29 10" xfId="20988"/>
    <cellStyle name="Output 29 11" xfId="20989"/>
    <cellStyle name="Output 29 2" xfId="20990"/>
    <cellStyle name="Output 29 3" xfId="20991"/>
    <cellStyle name="Output 29 4" xfId="20992"/>
    <cellStyle name="Output 29 5" xfId="20993"/>
    <cellStyle name="Output 29 6" xfId="20994"/>
    <cellStyle name="Output 29 7" xfId="20995"/>
    <cellStyle name="Output 29 8" xfId="20996"/>
    <cellStyle name="Output 29 9" xfId="20997"/>
    <cellStyle name="Output 3" xfId="149"/>
    <cellStyle name="Output 3 10" xfId="3748"/>
    <cellStyle name="Output 3 11" xfId="3749"/>
    <cellStyle name="Output 3 12" xfId="3747"/>
    <cellStyle name="Output 3 2" xfId="3750"/>
    <cellStyle name="Output 3 3" xfId="3751"/>
    <cellStyle name="Output 3 4" xfId="3752"/>
    <cellStyle name="Output 3 5" xfId="3753"/>
    <cellStyle name="Output 3 6" xfId="3754"/>
    <cellStyle name="Output 3 7" xfId="3755"/>
    <cellStyle name="Output 3 8" xfId="3756"/>
    <cellStyle name="Output 3 9" xfId="3757"/>
    <cellStyle name="Output 30" xfId="20998"/>
    <cellStyle name="Output 30 10" xfId="20999"/>
    <cellStyle name="Output 30 11" xfId="21000"/>
    <cellStyle name="Output 30 2" xfId="21001"/>
    <cellStyle name="Output 30 3" xfId="21002"/>
    <cellStyle name="Output 30 4" xfId="21003"/>
    <cellStyle name="Output 30 5" xfId="21004"/>
    <cellStyle name="Output 30 6" xfId="21005"/>
    <cellStyle name="Output 30 7" xfId="21006"/>
    <cellStyle name="Output 30 8" xfId="21007"/>
    <cellStyle name="Output 30 9" xfId="21008"/>
    <cellStyle name="Output 31" xfId="21009"/>
    <cellStyle name="Output 31 10" xfId="21010"/>
    <cellStyle name="Output 31 11" xfId="21011"/>
    <cellStyle name="Output 31 2" xfId="21012"/>
    <cellStyle name="Output 31 3" xfId="21013"/>
    <cellStyle name="Output 31 4" xfId="21014"/>
    <cellStyle name="Output 31 5" xfId="21015"/>
    <cellStyle name="Output 31 6" xfId="21016"/>
    <cellStyle name="Output 31 7" xfId="21017"/>
    <cellStyle name="Output 31 8" xfId="21018"/>
    <cellStyle name="Output 31 9" xfId="21019"/>
    <cellStyle name="Output 32" xfId="21020"/>
    <cellStyle name="Output 32 10" xfId="21021"/>
    <cellStyle name="Output 32 11" xfId="21022"/>
    <cellStyle name="Output 32 2" xfId="21023"/>
    <cellStyle name="Output 32 3" xfId="21024"/>
    <cellStyle name="Output 32 4" xfId="21025"/>
    <cellStyle name="Output 32 5" xfId="21026"/>
    <cellStyle name="Output 32 6" xfId="21027"/>
    <cellStyle name="Output 32 7" xfId="21028"/>
    <cellStyle name="Output 32 8" xfId="21029"/>
    <cellStyle name="Output 32 9" xfId="21030"/>
    <cellStyle name="Output 33" xfId="21031"/>
    <cellStyle name="Output 33 10" xfId="21032"/>
    <cellStyle name="Output 33 11" xfId="21033"/>
    <cellStyle name="Output 33 2" xfId="21034"/>
    <cellStyle name="Output 33 3" xfId="21035"/>
    <cellStyle name="Output 33 4" xfId="21036"/>
    <cellStyle name="Output 33 5" xfId="21037"/>
    <cellStyle name="Output 33 6" xfId="21038"/>
    <cellStyle name="Output 33 7" xfId="21039"/>
    <cellStyle name="Output 33 8" xfId="21040"/>
    <cellStyle name="Output 33 9" xfId="21041"/>
    <cellStyle name="Output 34" xfId="21042"/>
    <cellStyle name="Output 34 10" xfId="21043"/>
    <cellStyle name="Output 34 11" xfId="21044"/>
    <cellStyle name="Output 34 2" xfId="21045"/>
    <cellStyle name="Output 34 3" xfId="21046"/>
    <cellStyle name="Output 34 4" xfId="21047"/>
    <cellStyle name="Output 34 5" xfId="21048"/>
    <cellStyle name="Output 34 6" xfId="21049"/>
    <cellStyle name="Output 34 7" xfId="21050"/>
    <cellStyle name="Output 34 8" xfId="21051"/>
    <cellStyle name="Output 34 9" xfId="21052"/>
    <cellStyle name="Output 35" xfId="21053"/>
    <cellStyle name="Output 35 10" xfId="21054"/>
    <cellStyle name="Output 35 11" xfId="21055"/>
    <cellStyle name="Output 35 2" xfId="21056"/>
    <cellStyle name="Output 35 3" xfId="21057"/>
    <cellStyle name="Output 35 4" xfId="21058"/>
    <cellStyle name="Output 35 5" xfId="21059"/>
    <cellStyle name="Output 35 6" xfId="21060"/>
    <cellStyle name="Output 35 7" xfId="21061"/>
    <cellStyle name="Output 35 8" xfId="21062"/>
    <cellStyle name="Output 35 9" xfId="21063"/>
    <cellStyle name="Output 36" xfId="21064"/>
    <cellStyle name="Output 36 10" xfId="21065"/>
    <cellStyle name="Output 36 11" xfId="21066"/>
    <cellStyle name="Output 36 2" xfId="21067"/>
    <cellStyle name="Output 36 3" xfId="21068"/>
    <cellStyle name="Output 36 4" xfId="21069"/>
    <cellStyle name="Output 36 5" xfId="21070"/>
    <cellStyle name="Output 36 6" xfId="21071"/>
    <cellStyle name="Output 36 7" xfId="21072"/>
    <cellStyle name="Output 36 8" xfId="21073"/>
    <cellStyle name="Output 36 9" xfId="21074"/>
    <cellStyle name="Output 37" xfId="21075"/>
    <cellStyle name="Output 37 10" xfId="21076"/>
    <cellStyle name="Output 37 11" xfId="21077"/>
    <cellStyle name="Output 37 2" xfId="21078"/>
    <cellStyle name="Output 37 3" xfId="21079"/>
    <cellStyle name="Output 37 4" xfId="21080"/>
    <cellStyle name="Output 37 5" xfId="21081"/>
    <cellStyle name="Output 37 6" xfId="21082"/>
    <cellStyle name="Output 37 7" xfId="21083"/>
    <cellStyle name="Output 37 8" xfId="21084"/>
    <cellStyle name="Output 37 9" xfId="21085"/>
    <cellStyle name="Output 38" xfId="21086"/>
    <cellStyle name="Output 38 10" xfId="21087"/>
    <cellStyle name="Output 38 11" xfId="21088"/>
    <cellStyle name="Output 38 2" xfId="21089"/>
    <cellStyle name="Output 38 3" xfId="21090"/>
    <cellStyle name="Output 38 4" xfId="21091"/>
    <cellStyle name="Output 38 5" xfId="21092"/>
    <cellStyle name="Output 38 6" xfId="21093"/>
    <cellStyle name="Output 38 7" xfId="21094"/>
    <cellStyle name="Output 38 8" xfId="21095"/>
    <cellStyle name="Output 38 9" xfId="21096"/>
    <cellStyle name="Output 39" xfId="21097"/>
    <cellStyle name="Output 39 10" xfId="21098"/>
    <cellStyle name="Output 39 11" xfId="21099"/>
    <cellStyle name="Output 39 2" xfId="21100"/>
    <cellStyle name="Output 39 3" xfId="21101"/>
    <cellStyle name="Output 39 4" xfId="21102"/>
    <cellStyle name="Output 39 5" xfId="21103"/>
    <cellStyle name="Output 39 6" xfId="21104"/>
    <cellStyle name="Output 39 7" xfId="21105"/>
    <cellStyle name="Output 39 8" xfId="21106"/>
    <cellStyle name="Output 39 9" xfId="21107"/>
    <cellStyle name="Output 4" xfId="1676"/>
    <cellStyle name="Output 4 10" xfId="3759"/>
    <cellStyle name="Output 4 11" xfId="3760"/>
    <cellStyle name="Output 4 12" xfId="3758"/>
    <cellStyle name="Output 4 2" xfId="3761"/>
    <cellStyle name="Output 4 3" xfId="3762"/>
    <cellStyle name="Output 4 4" xfId="3763"/>
    <cellStyle name="Output 4 5" xfId="3764"/>
    <cellStyle name="Output 4 6" xfId="3765"/>
    <cellStyle name="Output 4 7" xfId="3766"/>
    <cellStyle name="Output 4 8" xfId="3767"/>
    <cellStyle name="Output 4 9" xfId="3768"/>
    <cellStyle name="Output 40" xfId="21108"/>
    <cellStyle name="Output 40 10" xfId="21109"/>
    <cellStyle name="Output 40 2" xfId="21110"/>
    <cellStyle name="Output 40 3" xfId="21111"/>
    <cellStyle name="Output 40 4" xfId="21112"/>
    <cellStyle name="Output 40 5" xfId="21113"/>
    <cellStyle name="Output 40 6" xfId="21114"/>
    <cellStyle name="Output 40 7" xfId="21115"/>
    <cellStyle name="Output 40 8" xfId="21116"/>
    <cellStyle name="Output 40 9" xfId="21117"/>
    <cellStyle name="Output 41" xfId="21118"/>
    <cellStyle name="Output 42" xfId="21119"/>
    <cellStyle name="Output 43" xfId="21120"/>
    <cellStyle name="Output 44" xfId="21121"/>
    <cellStyle name="Output 45" xfId="21122"/>
    <cellStyle name="Output 46" xfId="21123"/>
    <cellStyle name="Output 47" xfId="21124"/>
    <cellStyle name="Output 48" xfId="21125"/>
    <cellStyle name="Output 49" xfId="21126"/>
    <cellStyle name="Output 5" xfId="3769"/>
    <cellStyle name="Output 5 10" xfId="3770"/>
    <cellStyle name="Output 5 11" xfId="3771"/>
    <cellStyle name="Output 5 2" xfId="3772"/>
    <cellStyle name="Output 5 3" xfId="3773"/>
    <cellStyle name="Output 5 4" xfId="3774"/>
    <cellStyle name="Output 5 5" xfId="3775"/>
    <cellStyle name="Output 5 6" xfId="3776"/>
    <cellStyle name="Output 5 7" xfId="3777"/>
    <cellStyle name="Output 5 8" xfId="3778"/>
    <cellStyle name="Output 5 9" xfId="3779"/>
    <cellStyle name="Output 50" xfId="147"/>
    <cellStyle name="Output 6" xfId="3780"/>
    <cellStyle name="Output 6 10" xfId="21127"/>
    <cellStyle name="Output 6 11" xfId="21128"/>
    <cellStyle name="Output 6 2" xfId="21129"/>
    <cellStyle name="Output 6 3" xfId="21130"/>
    <cellStyle name="Output 6 4" xfId="21131"/>
    <cellStyle name="Output 6 5" xfId="21132"/>
    <cellStyle name="Output 6 6" xfId="21133"/>
    <cellStyle name="Output 6 7" xfId="21134"/>
    <cellStyle name="Output 6 8" xfId="21135"/>
    <cellStyle name="Output 6 9" xfId="21136"/>
    <cellStyle name="Output 7" xfId="3781"/>
    <cellStyle name="Output 7 10" xfId="21137"/>
    <cellStyle name="Output 7 11" xfId="21138"/>
    <cellStyle name="Output 7 2" xfId="21139"/>
    <cellStyle name="Output 7 3" xfId="21140"/>
    <cellStyle name="Output 7 4" xfId="21141"/>
    <cellStyle name="Output 7 5" xfId="21142"/>
    <cellStyle name="Output 7 6" xfId="21143"/>
    <cellStyle name="Output 7 7" xfId="21144"/>
    <cellStyle name="Output 7 8" xfId="21145"/>
    <cellStyle name="Output 7 9" xfId="21146"/>
    <cellStyle name="Output 8" xfId="3782"/>
    <cellStyle name="Output 8 10" xfId="21147"/>
    <cellStyle name="Output 8 11" xfId="21148"/>
    <cellStyle name="Output 8 2" xfId="21149"/>
    <cellStyle name="Output 8 3" xfId="21150"/>
    <cellStyle name="Output 8 4" xfId="21151"/>
    <cellStyle name="Output 8 5" xfId="21152"/>
    <cellStyle name="Output 8 6" xfId="21153"/>
    <cellStyle name="Output 8 7" xfId="21154"/>
    <cellStyle name="Output 8 8" xfId="21155"/>
    <cellStyle name="Output 8 9" xfId="21156"/>
    <cellStyle name="Output 9" xfId="3783"/>
    <cellStyle name="Output 9 10" xfId="21157"/>
    <cellStyle name="Output 9 11" xfId="21158"/>
    <cellStyle name="Output 9 2" xfId="21159"/>
    <cellStyle name="Output 9 3" xfId="21160"/>
    <cellStyle name="Output 9 4" xfId="21161"/>
    <cellStyle name="Output 9 5" xfId="21162"/>
    <cellStyle name="Output 9 6" xfId="21163"/>
    <cellStyle name="Output 9 7" xfId="21164"/>
    <cellStyle name="Output 9 8" xfId="21165"/>
    <cellStyle name="Output 9 9" xfId="21166"/>
    <cellStyle name="PATHEnvVariable֌_x0008_e4" xfId="3784"/>
    <cellStyle name="PATHEnvVariable֌_x0008_e4 2" xfId="6618"/>
    <cellStyle name="PATHEnvVariable֌_x0008_e4 2 2" xfId="29566"/>
    <cellStyle name="PATHEnvVariable֌_x0008_e4 3" xfId="5120"/>
    <cellStyle name="PATHEnvVariable֌_x0008_e4 4" xfId="29109"/>
    <cellStyle name="Percent" xfId="15" builtinId="5"/>
    <cellStyle name="Percent (M)" xfId="21167"/>
    <cellStyle name="Percent [2]" xfId="434"/>
    <cellStyle name="Percent 10" xfId="21168"/>
    <cellStyle name="Percent 10 2" xfId="29586"/>
    <cellStyle name="Percent 11" xfId="6406"/>
    <cellStyle name="Percent 12" xfId="5618"/>
    <cellStyle name="Percent 13" xfId="23035"/>
    <cellStyle name="Percent 2" xfId="7"/>
    <cellStyle name="Percent 2 2" xfId="261"/>
    <cellStyle name="Percent 2 2 2" xfId="1680"/>
    <cellStyle name="Percent 2 2 2 2" xfId="21169"/>
    <cellStyle name="Percent 2 2 2 3" xfId="5122"/>
    <cellStyle name="Percent 2 2 3" xfId="3785"/>
    <cellStyle name="Percent 2 2 3 2" xfId="21170"/>
    <cellStyle name="Percent 2 2 4" xfId="6511"/>
    <cellStyle name="Percent 2 3" xfId="435"/>
    <cellStyle name="Percent 2 3 2" xfId="6619"/>
    <cellStyle name="Percent 2 4" xfId="5121"/>
    <cellStyle name="Percent 3" xfId="262"/>
    <cellStyle name="Percent 3 2" xfId="437"/>
    <cellStyle name="Percent 3 2 2" xfId="21171"/>
    <cellStyle name="Percent 3 2 3" xfId="5123"/>
    <cellStyle name="Percent 3 3" xfId="436"/>
    <cellStyle name="Percent 3 3 2" xfId="1683"/>
    <cellStyle name="Percent 3 4" xfId="3786"/>
    <cellStyle name="Percent 3 4 2" xfId="6407"/>
    <cellStyle name="Percent 4" xfId="263"/>
    <cellStyle name="Percent 4 2" xfId="438"/>
    <cellStyle name="Percent 4 2 2" xfId="21172"/>
    <cellStyle name="Percent 4 2 3" xfId="5124"/>
    <cellStyle name="Percent 4 3" xfId="1684"/>
    <cellStyle name="Percent 4 4" xfId="3787"/>
    <cellStyle name="Percent 5" xfId="264"/>
    <cellStyle name="Percent 5 2" xfId="1685"/>
    <cellStyle name="Percent 5 2 2" xfId="6620"/>
    <cellStyle name="Percent 5 3" xfId="6621"/>
    <cellStyle name="Percent 5 4" xfId="6515"/>
    <cellStyle name="Percent 6" xfId="1686"/>
    <cellStyle name="Percent 6 2" xfId="3788"/>
    <cellStyle name="Percent 7" xfId="1677"/>
    <cellStyle name="Percent 7 2" xfId="6622"/>
    <cellStyle name="Percent 7 3" xfId="5125"/>
    <cellStyle name="Percent 8" xfId="2827"/>
    <cellStyle name="Percent 8 2" xfId="6623"/>
    <cellStyle name="Percent 9" xfId="6624"/>
    <cellStyle name="Percent 9 2" xfId="6625"/>
    <cellStyle name="PERCENTAGE" xfId="439"/>
    <cellStyle name="Plain2Decimals" xfId="21173"/>
    <cellStyle name="PlainDollar" xfId="21174"/>
    <cellStyle name="PlainDollarBoldwBorders" xfId="21175"/>
    <cellStyle name="PlainDollardBLUndLine" xfId="21176"/>
    <cellStyle name="PlainDollarSS" xfId="21177"/>
    <cellStyle name="PlainDollarUndLine" xfId="21178"/>
    <cellStyle name="ProjectPDP" xfId="3789"/>
    <cellStyle name="Quantity" xfId="440"/>
    <cellStyle name="R(0)" xfId="21179"/>
    <cellStyle name="report" xfId="3790"/>
    <cellStyle name="SAPBEXaggData" xfId="150"/>
    <cellStyle name="SAPBEXaggData 2" xfId="184"/>
    <cellStyle name="SAPBEXaggData 2 2" xfId="1690"/>
    <cellStyle name="SAPBEXaggData 2 3" xfId="21180"/>
    <cellStyle name="SAPBEXaggDataEmph" xfId="185"/>
    <cellStyle name="SAPBEXaggDataEmph 2" xfId="1692"/>
    <cellStyle name="SAPBEXaggDataEmph 3" xfId="1691"/>
    <cellStyle name="SAPBEXaggItem" xfId="151"/>
    <cellStyle name="SAPBEXaggItem 2" xfId="186"/>
    <cellStyle name="SAPBEXaggItem 2 2" xfId="21181"/>
    <cellStyle name="SAPBEXaggItem 3" xfId="1695"/>
    <cellStyle name="SAPBEXaggItemX" xfId="187"/>
    <cellStyle name="SAPBEXaggItemX 2" xfId="1697"/>
    <cellStyle name="SAPBEXaggItemX 3" xfId="1696"/>
    <cellStyle name="SAPBEXchaText" xfId="152"/>
    <cellStyle name="SAPBEXchaText 10" xfId="21182"/>
    <cellStyle name="SAPBEXchaText 11" xfId="21183"/>
    <cellStyle name="SAPBEXchaText 2" xfId="188"/>
    <cellStyle name="SAPBEXchaText 3" xfId="1700"/>
    <cellStyle name="SAPBEXchaText 3 2" xfId="3791"/>
    <cellStyle name="SAPBEXchaText 4" xfId="3792"/>
    <cellStyle name="SAPBEXchaText 5" xfId="3793"/>
    <cellStyle name="SAPBEXchaText 6" xfId="3794"/>
    <cellStyle name="SAPBEXchaText 7" xfId="3795"/>
    <cellStyle name="SAPBEXchaText 8" xfId="3796"/>
    <cellStyle name="SAPBEXchaText 9" xfId="21184"/>
    <cellStyle name="SAPBEXchaText_pl20110605" xfId="6408"/>
    <cellStyle name="SAPBEXexcBad7" xfId="189"/>
    <cellStyle name="SAPBEXexcBad7 2" xfId="1702"/>
    <cellStyle name="SAPBEXexcBad7 3" xfId="1701"/>
    <cellStyle name="SAPBEXexcBad8" xfId="190"/>
    <cellStyle name="SAPBEXexcBad8 2" xfId="1704"/>
    <cellStyle name="SAPBEXexcBad8 3" xfId="1703"/>
    <cellStyle name="SAPBEXexcBad9" xfId="191"/>
    <cellStyle name="SAPBEXexcBad9 2" xfId="1706"/>
    <cellStyle name="SAPBEXexcBad9 3" xfId="1705"/>
    <cellStyle name="SAPBEXexcCritical4" xfId="192"/>
    <cellStyle name="SAPBEXexcCritical4 2" xfId="1708"/>
    <cellStyle name="SAPBEXexcCritical4 3" xfId="1707"/>
    <cellStyle name="SAPBEXexcCritical5" xfId="193"/>
    <cellStyle name="SAPBEXexcCritical5 2" xfId="1710"/>
    <cellStyle name="SAPBEXexcCritical5 3" xfId="1709"/>
    <cellStyle name="SAPBEXexcCritical6" xfId="194"/>
    <cellStyle name="SAPBEXexcCritical6 2" xfId="1712"/>
    <cellStyle name="SAPBEXexcCritical6 3" xfId="1711"/>
    <cellStyle name="SAPBEXexcGood1" xfId="195"/>
    <cellStyle name="SAPBEXexcGood1 2" xfId="1714"/>
    <cellStyle name="SAPBEXexcGood1 3" xfId="1713"/>
    <cellStyle name="SAPBEXexcGood2" xfId="196"/>
    <cellStyle name="SAPBEXexcGood2 2" xfId="1716"/>
    <cellStyle name="SAPBEXexcGood2 3" xfId="1715"/>
    <cellStyle name="SAPBEXexcGood3" xfId="197"/>
    <cellStyle name="SAPBEXexcGood3 2" xfId="1718"/>
    <cellStyle name="SAPBEXexcGood3 3" xfId="1717"/>
    <cellStyle name="SAPBEXfilterDrill" xfId="198"/>
    <cellStyle name="SAPBEXfilterDrill 2" xfId="1720"/>
    <cellStyle name="SAPBEXfilterDrill 3" xfId="1719"/>
    <cellStyle name="SAPBEXfilterItem" xfId="199"/>
    <cellStyle name="SAPBEXfilterItem 2" xfId="1722"/>
    <cellStyle name="SAPBEXfilterItem 3" xfId="1721"/>
    <cellStyle name="SAPBEXfilterText" xfId="200"/>
    <cellStyle name="SAPBEXfilterText 2" xfId="1724"/>
    <cellStyle name="SAPBEXfilterText 2 2" xfId="3797"/>
    <cellStyle name="SAPBEXfilterText 3" xfId="3798"/>
    <cellStyle name="SAPBEXfilterText 4" xfId="3799"/>
    <cellStyle name="SAPBEXformats" xfId="153"/>
    <cellStyle name="SAPBEXformats 10" xfId="21185"/>
    <cellStyle name="SAPBEXformats 11" xfId="21186"/>
    <cellStyle name="SAPBEXformats 2" xfId="201"/>
    <cellStyle name="SAPBEXformats 2 2" xfId="1726"/>
    <cellStyle name="SAPBEXformats 3" xfId="3800"/>
    <cellStyle name="SAPBEXformats 4" xfId="3801"/>
    <cellStyle name="SAPBEXformats 5" xfId="3802"/>
    <cellStyle name="SAPBEXformats 6" xfId="3803"/>
    <cellStyle name="SAPBEXformats 7" xfId="3804"/>
    <cellStyle name="SAPBEXformats 8" xfId="3805"/>
    <cellStyle name="SAPBEXformats 9" xfId="21187"/>
    <cellStyle name="SAPBEXformats_pl20110605" xfId="6409"/>
    <cellStyle name="SAPBEXheaderItem" xfId="202"/>
    <cellStyle name="SAPBEXheaderItem 10" xfId="21188"/>
    <cellStyle name="SAPBEXheaderItem 11" xfId="21189"/>
    <cellStyle name="SAPBEXheaderItem 2" xfId="1728"/>
    <cellStyle name="SAPBEXheaderItem 2 2" xfId="3806"/>
    <cellStyle name="SAPBEXheaderItem 3" xfId="1727"/>
    <cellStyle name="SAPBEXheaderItem 3 2" xfId="3807"/>
    <cellStyle name="SAPBEXheaderItem 4" xfId="3808"/>
    <cellStyle name="SAPBEXheaderItem 5" xfId="3809"/>
    <cellStyle name="SAPBEXheaderItem 6" xfId="3810"/>
    <cellStyle name="SAPBEXheaderItem 7" xfId="3811"/>
    <cellStyle name="SAPBEXheaderItem 8" xfId="3812"/>
    <cellStyle name="SAPBEXheaderItem 9" xfId="21190"/>
    <cellStyle name="SAPBEXheaderItem_pl20110605" xfId="6410"/>
    <cellStyle name="SAPBEXheaderText" xfId="203"/>
    <cellStyle name="SAPBEXheaderText 10" xfId="21191"/>
    <cellStyle name="SAPBEXheaderText 11" xfId="21192"/>
    <cellStyle name="SAPBEXheaderText 2" xfId="1730"/>
    <cellStyle name="SAPBEXheaderText 2 2" xfId="3813"/>
    <cellStyle name="SAPBEXheaderText 3" xfId="1729"/>
    <cellStyle name="SAPBEXheaderText 3 2" xfId="3814"/>
    <cellStyle name="SAPBEXheaderText 4" xfId="3815"/>
    <cellStyle name="SAPBEXheaderText 5" xfId="3816"/>
    <cellStyle name="SAPBEXheaderText 6" xfId="3817"/>
    <cellStyle name="SAPBEXheaderText 7" xfId="3818"/>
    <cellStyle name="SAPBEXheaderText 8" xfId="3819"/>
    <cellStyle name="SAPBEXheaderText 9" xfId="21193"/>
    <cellStyle name="SAPBEXheaderText_pl20110605" xfId="6411"/>
    <cellStyle name="SAPBEXHLevel0" xfId="204"/>
    <cellStyle name="SAPBEXHLevel0 10" xfId="21194"/>
    <cellStyle name="SAPBEXHLevel0 11" xfId="21195"/>
    <cellStyle name="SAPBEXHLevel0 2" xfId="1732"/>
    <cellStyle name="SAPBEXHLevel0 2 2" xfId="3820"/>
    <cellStyle name="SAPBEXHLevel0 3" xfId="1731"/>
    <cellStyle name="SAPBEXHLevel0 3 2" xfId="3821"/>
    <cellStyle name="SAPBEXHLevel0 4" xfId="3822"/>
    <cellStyle name="SAPBEXHLevel0 5" xfId="3823"/>
    <cellStyle name="SAPBEXHLevel0 6" xfId="3824"/>
    <cellStyle name="SAPBEXHLevel0 7" xfId="3825"/>
    <cellStyle name="SAPBEXHLevel0 8" xfId="3826"/>
    <cellStyle name="SAPBEXHLevel0 9" xfId="21196"/>
    <cellStyle name="SAPBEXHLevel0_pl20110605" xfId="6412"/>
    <cellStyle name="SAPBEXHLevel0X" xfId="205"/>
    <cellStyle name="SAPBEXHLevel0X 10" xfId="21197"/>
    <cellStyle name="SAPBEXHLevel0X 11" xfId="21198"/>
    <cellStyle name="SAPBEXHLevel0X 2" xfId="1734"/>
    <cellStyle name="SAPBEXHLevel0X 2 2" xfId="3827"/>
    <cellStyle name="SAPBEXHLevel0X 3" xfId="1733"/>
    <cellStyle name="SAPBEXHLevel0X 3 2" xfId="3828"/>
    <cellStyle name="SAPBEXHLevel0X 4" xfId="3829"/>
    <cellStyle name="SAPBEXHLevel0X 5" xfId="3830"/>
    <cellStyle name="SAPBEXHLevel0X 6" xfId="3831"/>
    <cellStyle name="SAPBEXHLevel0X 7" xfId="3832"/>
    <cellStyle name="SAPBEXHLevel0X 8" xfId="3833"/>
    <cellStyle name="SAPBEXHLevel0X 9" xfId="21199"/>
    <cellStyle name="SAPBEXHLevel0X_pl20110605" xfId="6413"/>
    <cellStyle name="SAPBEXHLevel1" xfId="206"/>
    <cellStyle name="SAPBEXHLevel1 10" xfId="21200"/>
    <cellStyle name="SAPBEXHLevel1 11" xfId="21201"/>
    <cellStyle name="SAPBEXHLevel1 2" xfId="1736"/>
    <cellStyle name="SAPBEXHLevel1 2 2" xfId="3834"/>
    <cellStyle name="SAPBEXHLevel1 3" xfId="1735"/>
    <cellStyle name="SAPBEXHLevel1 3 2" xfId="3835"/>
    <cellStyle name="SAPBEXHLevel1 4" xfId="3836"/>
    <cellStyle name="SAPBEXHLevel1 5" xfId="3837"/>
    <cellStyle name="SAPBEXHLevel1 6" xfId="3838"/>
    <cellStyle name="SAPBEXHLevel1 7" xfId="3839"/>
    <cellStyle name="SAPBEXHLevel1 8" xfId="3840"/>
    <cellStyle name="SAPBEXHLevel1 9" xfId="21202"/>
    <cellStyle name="SAPBEXHLevel1_pl20110605" xfId="6414"/>
    <cellStyle name="SAPBEXHLevel1X" xfId="207"/>
    <cellStyle name="SAPBEXHLevel1X 10" xfId="21203"/>
    <cellStyle name="SAPBEXHLevel1X 11" xfId="21204"/>
    <cellStyle name="SAPBEXHLevel1X 2" xfId="1738"/>
    <cellStyle name="SAPBEXHLevel1X 2 2" xfId="3841"/>
    <cellStyle name="SAPBEXHLevel1X 3" xfId="1737"/>
    <cellStyle name="SAPBEXHLevel1X 3 2" xfId="3842"/>
    <cellStyle name="SAPBEXHLevel1X 4" xfId="3843"/>
    <cellStyle name="SAPBEXHLevel1X 5" xfId="3844"/>
    <cellStyle name="SAPBEXHLevel1X 6" xfId="3845"/>
    <cellStyle name="SAPBEXHLevel1X 7" xfId="3846"/>
    <cellStyle name="SAPBEXHLevel1X 8" xfId="3847"/>
    <cellStyle name="SAPBEXHLevel1X 9" xfId="21205"/>
    <cellStyle name="SAPBEXHLevel1X_pl20110605" xfId="6415"/>
    <cellStyle name="SAPBEXHLevel2" xfId="208"/>
    <cellStyle name="SAPBEXHLevel2 10" xfId="21206"/>
    <cellStyle name="SAPBEXHLevel2 11" xfId="21207"/>
    <cellStyle name="SAPBEXHLevel2 2" xfId="1740"/>
    <cellStyle name="SAPBEXHLevel2 2 2" xfId="3848"/>
    <cellStyle name="SAPBEXHLevel2 3" xfId="1739"/>
    <cellStyle name="SAPBEXHLevel2 3 2" xfId="3849"/>
    <cellStyle name="SAPBEXHLevel2 4" xfId="3850"/>
    <cellStyle name="SAPBEXHLevel2 5" xfId="3851"/>
    <cellStyle name="SAPBEXHLevel2 6" xfId="3852"/>
    <cellStyle name="SAPBEXHLevel2 7" xfId="3853"/>
    <cellStyle name="SAPBEXHLevel2 8" xfId="3854"/>
    <cellStyle name="SAPBEXHLevel2 9" xfId="21208"/>
    <cellStyle name="SAPBEXHLevel2_pl20110605" xfId="6416"/>
    <cellStyle name="SAPBEXHLevel2X" xfId="209"/>
    <cellStyle name="SAPBEXHLevel2X 10" xfId="21209"/>
    <cellStyle name="SAPBEXHLevel2X 11" xfId="21210"/>
    <cellStyle name="SAPBEXHLevel2X 2" xfId="1742"/>
    <cellStyle name="SAPBEXHLevel2X 2 2" xfId="3855"/>
    <cellStyle name="SAPBEXHLevel2X 3" xfId="1741"/>
    <cellStyle name="SAPBEXHLevel2X 3 2" xfId="3856"/>
    <cellStyle name="SAPBEXHLevel2X 4" xfId="3857"/>
    <cellStyle name="SAPBEXHLevel2X 5" xfId="3858"/>
    <cellStyle name="SAPBEXHLevel2X 6" xfId="3859"/>
    <cellStyle name="SAPBEXHLevel2X 7" xfId="3860"/>
    <cellStyle name="SAPBEXHLevel2X 8" xfId="3861"/>
    <cellStyle name="SAPBEXHLevel2X 9" xfId="21211"/>
    <cellStyle name="SAPBEXHLevel2X_pl20110605" xfId="6417"/>
    <cellStyle name="SAPBEXHLevel3" xfId="210"/>
    <cellStyle name="SAPBEXHLevel3 10" xfId="21212"/>
    <cellStyle name="SAPBEXHLevel3 11" xfId="21213"/>
    <cellStyle name="SAPBEXHLevel3 2" xfId="1744"/>
    <cellStyle name="SAPBEXHLevel3 2 2" xfId="3862"/>
    <cellStyle name="SAPBEXHLevel3 3" xfId="1743"/>
    <cellStyle name="SAPBEXHLevel3 3 2" xfId="3863"/>
    <cellStyle name="SAPBEXHLevel3 4" xfId="3864"/>
    <cellStyle name="SAPBEXHLevel3 5" xfId="3865"/>
    <cellStyle name="SAPBEXHLevel3 6" xfId="3866"/>
    <cellStyle name="SAPBEXHLevel3 7" xfId="3867"/>
    <cellStyle name="SAPBEXHLevel3 8" xfId="3868"/>
    <cellStyle name="SAPBEXHLevel3 9" xfId="21214"/>
    <cellStyle name="SAPBEXHLevel3_pl20110605" xfId="6418"/>
    <cellStyle name="SAPBEXHLevel3X" xfId="211"/>
    <cellStyle name="SAPBEXHLevel3X 10" xfId="21215"/>
    <cellStyle name="SAPBEXHLevel3X 11" xfId="21216"/>
    <cellStyle name="SAPBEXHLevel3X 2" xfId="1746"/>
    <cellStyle name="SAPBEXHLevel3X 2 2" xfId="3869"/>
    <cellStyle name="SAPBEXHLevel3X 3" xfId="1745"/>
    <cellStyle name="SAPBEXHLevel3X 3 2" xfId="3870"/>
    <cellStyle name="SAPBEXHLevel3X 4" xfId="3871"/>
    <cellStyle name="SAPBEXHLevel3X 5" xfId="3872"/>
    <cellStyle name="SAPBEXHLevel3X 6" xfId="3873"/>
    <cellStyle name="SAPBEXHLevel3X 7" xfId="3874"/>
    <cellStyle name="SAPBEXHLevel3X 8" xfId="3875"/>
    <cellStyle name="SAPBEXHLevel3X 9" xfId="21217"/>
    <cellStyle name="SAPBEXHLevel3X_pl20110605" xfId="6419"/>
    <cellStyle name="SAPBEXinputData" xfId="1747"/>
    <cellStyle name="SAPBEXItemHeader" xfId="1748"/>
    <cellStyle name="SAPBEXresData" xfId="212"/>
    <cellStyle name="SAPBEXresData 2" xfId="1750"/>
    <cellStyle name="SAPBEXresData 3" xfId="1749"/>
    <cellStyle name="SAPBEXresDataEmph" xfId="213"/>
    <cellStyle name="SAPBEXresDataEmph 2" xfId="1752"/>
    <cellStyle name="SAPBEXresDataEmph 3" xfId="1751"/>
    <cellStyle name="SAPBEXresItem" xfId="214"/>
    <cellStyle name="SAPBEXresItem 2" xfId="1754"/>
    <cellStyle name="SAPBEXresItem 3" xfId="1753"/>
    <cellStyle name="SAPBEXresItemX" xfId="215"/>
    <cellStyle name="SAPBEXresItemX 2" xfId="1756"/>
    <cellStyle name="SAPBEXresItemX 3" xfId="1755"/>
    <cellStyle name="SAPBEXstdData" xfId="154"/>
    <cellStyle name="SAPBEXstdData 2" xfId="216"/>
    <cellStyle name="SAPBEXstdData 2 2" xfId="441"/>
    <cellStyle name="SAPBEXstdData 3" xfId="1759"/>
    <cellStyle name="SAPBEXstdDataEmph" xfId="217"/>
    <cellStyle name="SAPBEXstdDataEmph 2" xfId="1761"/>
    <cellStyle name="SAPBEXstdDataEmph 3" xfId="1760"/>
    <cellStyle name="SAPBEXstdItem" xfId="155"/>
    <cellStyle name="SAPBEXstdItem 10" xfId="21218"/>
    <cellStyle name="SAPBEXstdItem 11" xfId="21219"/>
    <cellStyle name="SAPBEXstdItem 12" xfId="21220"/>
    <cellStyle name="SAPBEXstdItem 2" xfId="218"/>
    <cellStyle name="SAPBEXstdItem 2 2" xfId="442"/>
    <cellStyle name="SAPBEXstdItem 3" xfId="1764"/>
    <cellStyle name="SAPBEXstdItem 3 2" xfId="3876"/>
    <cellStyle name="SAPBEXstdItem 4" xfId="3877"/>
    <cellStyle name="SAPBEXstdItem 5" xfId="3878"/>
    <cellStyle name="SAPBEXstdItem 6" xfId="3879"/>
    <cellStyle name="SAPBEXstdItem 7" xfId="3880"/>
    <cellStyle name="SAPBEXstdItem 8" xfId="3881"/>
    <cellStyle name="SAPBEXstdItem 9" xfId="21221"/>
    <cellStyle name="SAPBEXstdItem_pl20110605" xfId="6420"/>
    <cellStyle name="SAPBEXstdItemX" xfId="219"/>
    <cellStyle name="SAPBEXstdItemX 10" xfId="21222"/>
    <cellStyle name="SAPBEXstdItemX 11" xfId="21223"/>
    <cellStyle name="SAPBEXstdItemX 2" xfId="443"/>
    <cellStyle name="SAPBEXstdItemX 2 2" xfId="1766"/>
    <cellStyle name="SAPBEXstdItemX 3" xfId="1767"/>
    <cellStyle name="SAPBEXstdItemX 3 2" xfId="3882"/>
    <cellStyle name="SAPBEXstdItemX 4" xfId="3883"/>
    <cellStyle name="SAPBEXstdItemX 5" xfId="3884"/>
    <cellStyle name="SAPBEXstdItemX 6" xfId="3885"/>
    <cellStyle name="SAPBEXstdItemX 7" xfId="3886"/>
    <cellStyle name="SAPBEXstdItemX 8" xfId="3887"/>
    <cellStyle name="SAPBEXstdItemX 9" xfId="21224"/>
    <cellStyle name="SAPBEXstdItemX_pl20110605" xfId="6421"/>
    <cellStyle name="SAPBEXtitle" xfId="220"/>
    <cellStyle name="SAPBEXtitle 2" xfId="444"/>
    <cellStyle name="SAPBEXtitle 2 2" xfId="1769"/>
    <cellStyle name="SAPBEXtitle 3" xfId="1770"/>
    <cellStyle name="SAPBEXtitle 3 2" xfId="3888"/>
    <cellStyle name="SAPBEXtitle 4" xfId="3889"/>
    <cellStyle name="SAPBEXunassignedItem" xfId="1771"/>
    <cellStyle name="SAPBEXundefined" xfId="221"/>
    <cellStyle name="SAPBEXundefined 2" xfId="1773"/>
    <cellStyle name="SAPBEXundefined 2 2" xfId="21225"/>
    <cellStyle name="SAPBEXundefined 3" xfId="1772"/>
    <cellStyle name="ScratchPad" xfId="21226"/>
    <cellStyle name="Sheet Title" xfId="1774"/>
    <cellStyle name="SSComma0" xfId="21227"/>
    <cellStyle name="SSComma2" xfId="21228"/>
    <cellStyle name="SSDecs3" xfId="21229"/>
    <cellStyle name="SSDflt" xfId="21230"/>
    <cellStyle name="SSDfltPct" xfId="21231"/>
    <cellStyle name="SSDfltPct0" xfId="21232"/>
    <cellStyle name="SSFixed2" xfId="21233"/>
    <cellStyle name="Standaard_Blad1" xfId="266"/>
    <cellStyle name="Text" xfId="21234"/>
    <cellStyle name="Title 10" xfId="3890"/>
    <cellStyle name="Title 10 10" xfId="21235"/>
    <cellStyle name="Title 10 11" xfId="21236"/>
    <cellStyle name="Title 10 2" xfId="21237"/>
    <cellStyle name="Title 10 3" xfId="21238"/>
    <cellStyle name="Title 10 4" xfId="21239"/>
    <cellStyle name="Title 10 5" xfId="21240"/>
    <cellStyle name="Title 10 6" xfId="21241"/>
    <cellStyle name="Title 10 7" xfId="21242"/>
    <cellStyle name="Title 10 8" xfId="21243"/>
    <cellStyle name="Title 10 9" xfId="21244"/>
    <cellStyle name="Title 11" xfId="3891"/>
    <cellStyle name="Title 11 10" xfId="21245"/>
    <cellStyle name="Title 11 11" xfId="21246"/>
    <cellStyle name="Title 11 2" xfId="21247"/>
    <cellStyle name="Title 11 3" xfId="21248"/>
    <cellStyle name="Title 11 4" xfId="21249"/>
    <cellStyle name="Title 11 5" xfId="21250"/>
    <cellStyle name="Title 11 6" xfId="21251"/>
    <cellStyle name="Title 11 7" xfId="21252"/>
    <cellStyle name="Title 11 8" xfId="21253"/>
    <cellStyle name="Title 11 9" xfId="21254"/>
    <cellStyle name="Title 12" xfId="3892"/>
    <cellStyle name="Title 12 10" xfId="21255"/>
    <cellStyle name="Title 12 11" xfId="21256"/>
    <cellStyle name="Title 12 2" xfId="21257"/>
    <cellStyle name="Title 12 3" xfId="21258"/>
    <cellStyle name="Title 12 4" xfId="21259"/>
    <cellStyle name="Title 12 5" xfId="21260"/>
    <cellStyle name="Title 12 6" xfId="21261"/>
    <cellStyle name="Title 12 7" xfId="21262"/>
    <cellStyle name="Title 12 8" xfId="21263"/>
    <cellStyle name="Title 12 9" xfId="21264"/>
    <cellStyle name="Title 13" xfId="3893"/>
    <cellStyle name="Title 13 10" xfId="21265"/>
    <cellStyle name="Title 13 11" xfId="21266"/>
    <cellStyle name="Title 13 2" xfId="21267"/>
    <cellStyle name="Title 13 3" xfId="21268"/>
    <cellStyle name="Title 13 4" xfId="21269"/>
    <cellStyle name="Title 13 5" xfId="21270"/>
    <cellStyle name="Title 13 6" xfId="21271"/>
    <cellStyle name="Title 13 7" xfId="21272"/>
    <cellStyle name="Title 13 8" xfId="21273"/>
    <cellStyle name="Title 13 9" xfId="21274"/>
    <cellStyle name="Title 14" xfId="3894"/>
    <cellStyle name="Title 14 10" xfId="21275"/>
    <cellStyle name="Title 14 11" xfId="21276"/>
    <cellStyle name="Title 14 2" xfId="21277"/>
    <cellStyle name="Title 14 3" xfId="21278"/>
    <cellStyle name="Title 14 4" xfId="21279"/>
    <cellStyle name="Title 14 5" xfId="21280"/>
    <cellStyle name="Title 14 6" xfId="21281"/>
    <cellStyle name="Title 14 7" xfId="21282"/>
    <cellStyle name="Title 14 8" xfId="21283"/>
    <cellStyle name="Title 14 9" xfId="21284"/>
    <cellStyle name="Title 15" xfId="3895"/>
    <cellStyle name="Title 15 10" xfId="21285"/>
    <cellStyle name="Title 15 11" xfId="21286"/>
    <cellStyle name="Title 15 2" xfId="21287"/>
    <cellStyle name="Title 15 3" xfId="21288"/>
    <cellStyle name="Title 15 4" xfId="21289"/>
    <cellStyle name="Title 15 5" xfId="21290"/>
    <cellStyle name="Title 15 6" xfId="21291"/>
    <cellStyle name="Title 15 7" xfId="21292"/>
    <cellStyle name="Title 15 8" xfId="21293"/>
    <cellStyle name="Title 15 9" xfId="21294"/>
    <cellStyle name="Title 16" xfId="21295"/>
    <cellStyle name="Title 16 10" xfId="21296"/>
    <cellStyle name="Title 16 11" xfId="21297"/>
    <cellStyle name="Title 16 2" xfId="21298"/>
    <cellStyle name="Title 16 3" xfId="21299"/>
    <cellStyle name="Title 16 4" xfId="21300"/>
    <cellStyle name="Title 16 5" xfId="21301"/>
    <cellStyle name="Title 16 6" xfId="21302"/>
    <cellStyle name="Title 16 7" xfId="21303"/>
    <cellStyle name="Title 16 8" xfId="21304"/>
    <cellStyle name="Title 16 9" xfId="21305"/>
    <cellStyle name="Title 17" xfId="21306"/>
    <cellStyle name="Title 17 10" xfId="21307"/>
    <cellStyle name="Title 17 11" xfId="21308"/>
    <cellStyle name="Title 17 2" xfId="21309"/>
    <cellStyle name="Title 17 3" xfId="21310"/>
    <cellStyle name="Title 17 4" xfId="21311"/>
    <cellStyle name="Title 17 5" xfId="21312"/>
    <cellStyle name="Title 17 6" xfId="21313"/>
    <cellStyle name="Title 17 7" xfId="21314"/>
    <cellStyle name="Title 17 8" xfId="21315"/>
    <cellStyle name="Title 17 9" xfId="21316"/>
    <cellStyle name="Title 18" xfId="21317"/>
    <cellStyle name="Title 18 10" xfId="21318"/>
    <cellStyle name="Title 18 11" xfId="21319"/>
    <cellStyle name="Title 18 2" xfId="21320"/>
    <cellStyle name="Title 18 3" xfId="21321"/>
    <cellStyle name="Title 18 4" xfId="21322"/>
    <cellStyle name="Title 18 5" xfId="21323"/>
    <cellStyle name="Title 18 6" xfId="21324"/>
    <cellStyle name="Title 18 7" xfId="21325"/>
    <cellStyle name="Title 18 8" xfId="21326"/>
    <cellStyle name="Title 18 9" xfId="21327"/>
    <cellStyle name="Title 19" xfId="21328"/>
    <cellStyle name="Title 19 10" xfId="21329"/>
    <cellStyle name="Title 19 11" xfId="21330"/>
    <cellStyle name="Title 19 2" xfId="21331"/>
    <cellStyle name="Title 19 3" xfId="21332"/>
    <cellStyle name="Title 19 4" xfId="21333"/>
    <cellStyle name="Title 19 5" xfId="21334"/>
    <cellStyle name="Title 19 6" xfId="21335"/>
    <cellStyle name="Title 19 7" xfId="21336"/>
    <cellStyle name="Title 19 8" xfId="21337"/>
    <cellStyle name="Title 19 9" xfId="21338"/>
    <cellStyle name="Title 2" xfId="157"/>
    <cellStyle name="Title 2 10" xfId="3897"/>
    <cellStyle name="Title 2 11" xfId="3898"/>
    <cellStyle name="Title 2 12" xfId="3896"/>
    <cellStyle name="Title 2 2" xfId="1775"/>
    <cellStyle name="Title 2 2 2" xfId="3899"/>
    <cellStyle name="Title 2 3" xfId="3900"/>
    <cellStyle name="Title 2 4" xfId="3901"/>
    <cellStyle name="Title 2 5" xfId="3902"/>
    <cellStyle name="Title 2 6" xfId="3903"/>
    <cellStyle name="Title 2 7" xfId="3904"/>
    <cellStyle name="Title 2 8" xfId="3905"/>
    <cellStyle name="Title 2 9" xfId="3906"/>
    <cellStyle name="Title 20" xfId="21339"/>
    <cellStyle name="Title 20 10" xfId="21340"/>
    <cellStyle name="Title 20 11" xfId="21341"/>
    <cellStyle name="Title 20 2" xfId="21342"/>
    <cellStyle name="Title 20 3" xfId="21343"/>
    <cellStyle name="Title 20 4" xfId="21344"/>
    <cellStyle name="Title 20 5" xfId="21345"/>
    <cellStyle name="Title 20 6" xfId="21346"/>
    <cellStyle name="Title 20 7" xfId="21347"/>
    <cellStyle name="Title 20 8" xfId="21348"/>
    <cellStyle name="Title 20 9" xfId="21349"/>
    <cellStyle name="Title 21" xfId="21350"/>
    <cellStyle name="Title 21 10" xfId="21351"/>
    <cellStyle name="Title 21 11" xfId="21352"/>
    <cellStyle name="Title 21 2" xfId="21353"/>
    <cellStyle name="Title 21 3" xfId="21354"/>
    <cellStyle name="Title 21 4" xfId="21355"/>
    <cellStyle name="Title 21 5" xfId="21356"/>
    <cellStyle name="Title 21 6" xfId="21357"/>
    <cellStyle name="Title 21 7" xfId="21358"/>
    <cellStyle name="Title 21 8" xfId="21359"/>
    <cellStyle name="Title 21 9" xfId="21360"/>
    <cellStyle name="Title 22" xfId="21361"/>
    <cellStyle name="Title 22 10" xfId="21362"/>
    <cellStyle name="Title 22 11" xfId="21363"/>
    <cellStyle name="Title 22 2" xfId="21364"/>
    <cellStyle name="Title 22 3" xfId="21365"/>
    <cellStyle name="Title 22 4" xfId="21366"/>
    <cellStyle name="Title 22 5" xfId="21367"/>
    <cellStyle name="Title 22 6" xfId="21368"/>
    <cellStyle name="Title 22 7" xfId="21369"/>
    <cellStyle name="Title 22 8" xfId="21370"/>
    <cellStyle name="Title 22 9" xfId="21371"/>
    <cellStyle name="Title 23" xfId="21372"/>
    <cellStyle name="Title 23 10" xfId="21373"/>
    <cellStyle name="Title 23 11" xfId="21374"/>
    <cellStyle name="Title 23 2" xfId="21375"/>
    <cellStyle name="Title 23 3" xfId="21376"/>
    <cellStyle name="Title 23 4" xfId="21377"/>
    <cellStyle name="Title 23 5" xfId="21378"/>
    <cellStyle name="Title 23 6" xfId="21379"/>
    <cellStyle name="Title 23 7" xfId="21380"/>
    <cellStyle name="Title 23 8" xfId="21381"/>
    <cellStyle name="Title 23 9" xfId="21382"/>
    <cellStyle name="Title 24" xfId="21383"/>
    <cellStyle name="Title 24 10" xfId="21384"/>
    <cellStyle name="Title 24 11" xfId="21385"/>
    <cellStyle name="Title 24 2" xfId="21386"/>
    <cellStyle name="Title 24 3" xfId="21387"/>
    <cellStyle name="Title 24 4" xfId="21388"/>
    <cellStyle name="Title 24 5" xfId="21389"/>
    <cellStyle name="Title 24 6" xfId="21390"/>
    <cellStyle name="Title 24 7" xfId="21391"/>
    <cellStyle name="Title 24 8" xfId="21392"/>
    <cellStyle name="Title 24 9" xfId="21393"/>
    <cellStyle name="Title 25" xfId="21394"/>
    <cellStyle name="Title 25 10" xfId="21395"/>
    <cellStyle name="Title 25 11" xfId="21396"/>
    <cellStyle name="Title 25 2" xfId="21397"/>
    <cellStyle name="Title 25 3" xfId="21398"/>
    <cellStyle name="Title 25 4" xfId="21399"/>
    <cellStyle name="Title 25 5" xfId="21400"/>
    <cellStyle name="Title 25 6" xfId="21401"/>
    <cellStyle name="Title 25 7" xfId="21402"/>
    <cellStyle name="Title 25 8" xfId="21403"/>
    <cellStyle name="Title 25 9" xfId="21404"/>
    <cellStyle name="Title 26" xfId="21405"/>
    <cellStyle name="Title 26 10" xfId="21406"/>
    <cellStyle name="Title 26 11" xfId="21407"/>
    <cellStyle name="Title 26 2" xfId="21408"/>
    <cellStyle name="Title 26 3" xfId="21409"/>
    <cellStyle name="Title 26 4" xfId="21410"/>
    <cellStyle name="Title 26 5" xfId="21411"/>
    <cellStyle name="Title 26 6" xfId="21412"/>
    <cellStyle name="Title 26 7" xfId="21413"/>
    <cellStyle name="Title 26 8" xfId="21414"/>
    <cellStyle name="Title 26 9" xfId="21415"/>
    <cellStyle name="Title 27" xfId="21416"/>
    <cellStyle name="Title 27 10" xfId="21417"/>
    <cellStyle name="Title 27 11" xfId="21418"/>
    <cellStyle name="Title 27 2" xfId="21419"/>
    <cellStyle name="Title 27 3" xfId="21420"/>
    <cellStyle name="Title 27 4" xfId="21421"/>
    <cellStyle name="Title 27 5" xfId="21422"/>
    <cellStyle name="Title 27 6" xfId="21423"/>
    <cellStyle name="Title 27 7" xfId="21424"/>
    <cellStyle name="Title 27 8" xfId="21425"/>
    <cellStyle name="Title 27 9" xfId="21426"/>
    <cellStyle name="Title 28" xfId="21427"/>
    <cellStyle name="Title 28 10" xfId="21428"/>
    <cellStyle name="Title 28 11" xfId="21429"/>
    <cellStyle name="Title 28 2" xfId="21430"/>
    <cellStyle name="Title 28 3" xfId="21431"/>
    <cellStyle name="Title 28 4" xfId="21432"/>
    <cellStyle name="Title 28 5" xfId="21433"/>
    <cellStyle name="Title 28 6" xfId="21434"/>
    <cellStyle name="Title 28 7" xfId="21435"/>
    <cellStyle name="Title 28 8" xfId="21436"/>
    <cellStyle name="Title 28 9" xfId="21437"/>
    <cellStyle name="Title 29" xfId="21438"/>
    <cellStyle name="Title 29 10" xfId="21439"/>
    <cellStyle name="Title 29 11" xfId="21440"/>
    <cellStyle name="Title 29 2" xfId="21441"/>
    <cellStyle name="Title 29 3" xfId="21442"/>
    <cellStyle name="Title 29 4" xfId="21443"/>
    <cellStyle name="Title 29 5" xfId="21444"/>
    <cellStyle name="Title 29 6" xfId="21445"/>
    <cellStyle name="Title 29 7" xfId="21446"/>
    <cellStyle name="Title 29 8" xfId="21447"/>
    <cellStyle name="Title 29 9" xfId="21448"/>
    <cellStyle name="Title 3" xfId="158"/>
    <cellStyle name="Title 3 10" xfId="3908"/>
    <cellStyle name="Title 3 11" xfId="3909"/>
    <cellStyle name="Title 3 12" xfId="3907"/>
    <cellStyle name="Title 3 2" xfId="3910"/>
    <cellStyle name="Title 3 3" xfId="3911"/>
    <cellStyle name="Title 3 4" xfId="3912"/>
    <cellStyle name="Title 3 5" xfId="3913"/>
    <cellStyle name="Title 3 6" xfId="3914"/>
    <cellStyle name="Title 3 7" xfId="3915"/>
    <cellStyle name="Title 3 8" xfId="3916"/>
    <cellStyle name="Title 3 9" xfId="3917"/>
    <cellStyle name="Title 30" xfId="21449"/>
    <cellStyle name="Title 30 10" xfId="21450"/>
    <cellStyle name="Title 30 11" xfId="21451"/>
    <cellStyle name="Title 30 2" xfId="21452"/>
    <cellStyle name="Title 30 3" xfId="21453"/>
    <cellStyle name="Title 30 4" xfId="21454"/>
    <cellStyle name="Title 30 5" xfId="21455"/>
    <cellStyle name="Title 30 6" xfId="21456"/>
    <cellStyle name="Title 30 7" xfId="21457"/>
    <cellStyle name="Title 30 8" xfId="21458"/>
    <cellStyle name="Title 30 9" xfId="21459"/>
    <cellStyle name="Title 31" xfId="21460"/>
    <cellStyle name="Title 31 10" xfId="21461"/>
    <cellStyle name="Title 31 11" xfId="21462"/>
    <cellStyle name="Title 31 2" xfId="21463"/>
    <cellStyle name="Title 31 3" xfId="21464"/>
    <cellStyle name="Title 31 4" xfId="21465"/>
    <cellStyle name="Title 31 5" xfId="21466"/>
    <cellStyle name="Title 31 6" xfId="21467"/>
    <cellStyle name="Title 31 7" xfId="21468"/>
    <cellStyle name="Title 31 8" xfId="21469"/>
    <cellStyle name="Title 31 9" xfId="21470"/>
    <cellStyle name="Title 32" xfId="21471"/>
    <cellStyle name="Title 32 10" xfId="21472"/>
    <cellStyle name="Title 32 11" xfId="21473"/>
    <cellStyle name="Title 32 2" xfId="21474"/>
    <cellStyle name="Title 32 3" xfId="21475"/>
    <cellStyle name="Title 32 4" xfId="21476"/>
    <cellStyle name="Title 32 5" xfId="21477"/>
    <cellStyle name="Title 32 6" xfId="21478"/>
    <cellStyle name="Title 32 7" xfId="21479"/>
    <cellStyle name="Title 32 8" xfId="21480"/>
    <cellStyle name="Title 32 9" xfId="21481"/>
    <cellStyle name="Title 33" xfId="21482"/>
    <cellStyle name="Title 33 10" xfId="21483"/>
    <cellStyle name="Title 33 11" xfId="21484"/>
    <cellStyle name="Title 33 2" xfId="21485"/>
    <cellStyle name="Title 33 3" xfId="21486"/>
    <cellStyle name="Title 33 4" xfId="21487"/>
    <cellStyle name="Title 33 5" xfId="21488"/>
    <cellStyle name="Title 33 6" xfId="21489"/>
    <cellStyle name="Title 33 7" xfId="21490"/>
    <cellStyle name="Title 33 8" xfId="21491"/>
    <cellStyle name="Title 33 9" xfId="21492"/>
    <cellStyle name="Title 34" xfId="21493"/>
    <cellStyle name="Title 34 10" xfId="21494"/>
    <cellStyle name="Title 34 11" xfId="21495"/>
    <cellStyle name="Title 34 2" xfId="21496"/>
    <cellStyle name="Title 34 3" xfId="21497"/>
    <cellStyle name="Title 34 4" xfId="21498"/>
    <cellStyle name="Title 34 5" xfId="21499"/>
    <cellStyle name="Title 34 6" xfId="21500"/>
    <cellStyle name="Title 34 7" xfId="21501"/>
    <cellStyle name="Title 34 8" xfId="21502"/>
    <cellStyle name="Title 34 9" xfId="21503"/>
    <cellStyle name="Title 35" xfId="21504"/>
    <cellStyle name="Title 35 10" xfId="21505"/>
    <cellStyle name="Title 35 11" xfId="21506"/>
    <cellStyle name="Title 35 2" xfId="21507"/>
    <cellStyle name="Title 35 3" xfId="21508"/>
    <cellStyle name="Title 35 4" xfId="21509"/>
    <cellStyle name="Title 35 5" xfId="21510"/>
    <cellStyle name="Title 35 6" xfId="21511"/>
    <cellStyle name="Title 35 7" xfId="21512"/>
    <cellStyle name="Title 35 8" xfId="21513"/>
    <cellStyle name="Title 35 9" xfId="21514"/>
    <cellStyle name="Title 36" xfId="21515"/>
    <cellStyle name="Title 36 10" xfId="21516"/>
    <cellStyle name="Title 36 11" xfId="21517"/>
    <cellStyle name="Title 36 2" xfId="21518"/>
    <cellStyle name="Title 36 3" xfId="21519"/>
    <cellStyle name="Title 36 4" xfId="21520"/>
    <cellStyle name="Title 36 5" xfId="21521"/>
    <cellStyle name="Title 36 6" xfId="21522"/>
    <cellStyle name="Title 36 7" xfId="21523"/>
    <cellStyle name="Title 36 8" xfId="21524"/>
    <cellStyle name="Title 36 9" xfId="21525"/>
    <cellStyle name="Title 37" xfId="21526"/>
    <cellStyle name="Title 37 10" xfId="21527"/>
    <cellStyle name="Title 37 11" xfId="21528"/>
    <cellStyle name="Title 37 2" xfId="21529"/>
    <cellStyle name="Title 37 3" xfId="21530"/>
    <cellStyle name="Title 37 4" xfId="21531"/>
    <cellStyle name="Title 37 5" xfId="21532"/>
    <cellStyle name="Title 37 6" xfId="21533"/>
    <cellStyle name="Title 37 7" xfId="21534"/>
    <cellStyle name="Title 37 8" xfId="21535"/>
    <cellStyle name="Title 37 9" xfId="21536"/>
    <cellStyle name="Title 38" xfId="21537"/>
    <cellStyle name="Title 38 10" xfId="21538"/>
    <cellStyle name="Title 38 11" xfId="21539"/>
    <cellStyle name="Title 38 2" xfId="21540"/>
    <cellStyle name="Title 38 3" xfId="21541"/>
    <cellStyle name="Title 38 4" xfId="21542"/>
    <cellStyle name="Title 38 5" xfId="21543"/>
    <cellStyle name="Title 38 6" xfId="21544"/>
    <cellStyle name="Title 38 7" xfId="21545"/>
    <cellStyle name="Title 38 8" xfId="21546"/>
    <cellStyle name="Title 38 9" xfId="21547"/>
    <cellStyle name="Title 39" xfId="21548"/>
    <cellStyle name="Title 39 10" xfId="21549"/>
    <cellStyle name="Title 39 11" xfId="21550"/>
    <cellStyle name="Title 39 2" xfId="21551"/>
    <cellStyle name="Title 39 3" xfId="21552"/>
    <cellStyle name="Title 39 4" xfId="21553"/>
    <cellStyle name="Title 39 5" xfId="21554"/>
    <cellStyle name="Title 39 6" xfId="21555"/>
    <cellStyle name="Title 39 7" xfId="21556"/>
    <cellStyle name="Title 39 8" xfId="21557"/>
    <cellStyle name="Title 39 9" xfId="21558"/>
    <cellStyle name="Title 4" xfId="3918"/>
    <cellStyle name="Title 4 10" xfId="3919"/>
    <cellStyle name="Title 4 11" xfId="3920"/>
    <cellStyle name="Title 4 2" xfId="3921"/>
    <cellStyle name="Title 4 3" xfId="3922"/>
    <cellStyle name="Title 4 4" xfId="3923"/>
    <cellStyle name="Title 4 5" xfId="3924"/>
    <cellStyle name="Title 4 6" xfId="3925"/>
    <cellStyle name="Title 4 7" xfId="3926"/>
    <cellStyle name="Title 4 8" xfId="3927"/>
    <cellStyle name="Title 4 9" xfId="3928"/>
    <cellStyle name="Title 40" xfId="21559"/>
    <cellStyle name="Title 40 10" xfId="21560"/>
    <cellStyle name="Title 40 2" xfId="21561"/>
    <cellStyle name="Title 40 3" xfId="21562"/>
    <cellStyle name="Title 40 4" xfId="21563"/>
    <cellStyle name="Title 40 5" xfId="21564"/>
    <cellStyle name="Title 40 6" xfId="21565"/>
    <cellStyle name="Title 40 7" xfId="21566"/>
    <cellStyle name="Title 40 8" xfId="21567"/>
    <cellStyle name="Title 40 9" xfId="21568"/>
    <cellStyle name="Title 41" xfId="21569"/>
    <cellStyle name="Title 42" xfId="21570"/>
    <cellStyle name="Title 43" xfId="21571"/>
    <cellStyle name="Title 44" xfId="21572"/>
    <cellStyle name="Title 45" xfId="21573"/>
    <cellStyle name="Title 46" xfId="21574"/>
    <cellStyle name="Title 47" xfId="21575"/>
    <cellStyle name="Title 48" xfId="21576"/>
    <cellStyle name="Title 49" xfId="21577"/>
    <cellStyle name="Title 5" xfId="3929"/>
    <cellStyle name="Title 5 10" xfId="3930"/>
    <cellStyle name="Title 5 11" xfId="3931"/>
    <cellStyle name="Title 5 2" xfId="3932"/>
    <cellStyle name="Title 5 3" xfId="3933"/>
    <cellStyle name="Title 5 4" xfId="3934"/>
    <cellStyle name="Title 5 5" xfId="3935"/>
    <cellStyle name="Title 5 6" xfId="3936"/>
    <cellStyle name="Title 5 7" xfId="3937"/>
    <cellStyle name="Title 5 8" xfId="3938"/>
    <cellStyle name="Title 5 9" xfId="3939"/>
    <cellStyle name="Title 50" xfId="156"/>
    <cellStyle name="Title 6" xfId="3940"/>
    <cellStyle name="Title 6 10" xfId="21578"/>
    <cellStyle name="Title 6 11" xfId="21579"/>
    <cellStyle name="Title 6 2" xfId="21580"/>
    <cellStyle name="Title 6 3" xfId="21581"/>
    <cellStyle name="Title 6 4" xfId="21582"/>
    <cellStyle name="Title 6 5" xfId="21583"/>
    <cellStyle name="Title 6 6" xfId="21584"/>
    <cellStyle name="Title 6 7" xfId="21585"/>
    <cellStyle name="Title 6 8" xfId="21586"/>
    <cellStyle name="Title 6 9" xfId="21587"/>
    <cellStyle name="Title 7" xfId="3941"/>
    <cellStyle name="Title 7 10" xfId="21588"/>
    <cellStyle name="Title 7 11" xfId="21589"/>
    <cellStyle name="Title 7 2" xfId="21590"/>
    <cellStyle name="Title 7 3" xfId="21591"/>
    <cellStyle name="Title 7 4" xfId="21592"/>
    <cellStyle name="Title 7 5" xfId="21593"/>
    <cellStyle name="Title 7 6" xfId="21594"/>
    <cellStyle name="Title 7 7" xfId="21595"/>
    <cellStyle name="Title 7 8" xfId="21596"/>
    <cellStyle name="Title 7 9" xfId="21597"/>
    <cellStyle name="Title 8" xfId="3942"/>
    <cellStyle name="Title 8 10" xfId="21598"/>
    <cellStyle name="Title 8 11" xfId="21599"/>
    <cellStyle name="Title 8 2" xfId="21600"/>
    <cellStyle name="Title 8 3" xfId="21601"/>
    <cellStyle name="Title 8 4" xfId="21602"/>
    <cellStyle name="Title 8 5" xfId="21603"/>
    <cellStyle name="Title 8 6" xfId="21604"/>
    <cellStyle name="Title 8 7" xfId="21605"/>
    <cellStyle name="Title 8 8" xfId="21606"/>
    <cellStyle name="Title 8 9" xfId="21607"/>
    <cellStyle name="Title 9" xfId="3943"/>
    <cellStyle name="Title 9 10" xfId="21608"/>
    <cellStyle name="Title 9 11" xfId="21609"/>
    <cellStyle name="Title 9 2" xfId="21610"/>
    <cellStyle name="Title 9 3" xfId="21611"/>
    <cellStyle name="Title 9 4" xfId="21612"/>
    <cellStyle name="Title 9 5" xfId="21613"/>
    <cellStyle name="Title 9 6" xfId="21614"/>
    <cellStyle name="Title 9 7" xfId="21615"/>
    <cellStyle name="Title 9 8" xfId="21616"/>
    <cellStyle name="Title 9 9" xfId="21617"/>
    <cellStyle name="Total 10" xfId="3944"/>
    <cellStyle name="Total 10 10" xfId="21618"/>
    <cellStyle name="Total 10 11" xfId="21619"/>
    <cellStyle name="Total 10 2" xfId="21620"/>
    <cellStyle name="Total 10 3" xfId="21621"/>
    <cellStyle name="Total 10 4" xfId="21622"/>
    <cellStyle name="Total 10 5" xfId="21623"/>
    <cellStyle name="Total 10 6" xfId="21624"/>
    <cellStyle name="Total 10 7" xfId="21625"/>
    <cellStyle name="Total 10 8" xfId="21626"/>
    <cellStyle name="Total 10 9" xfId="21627"/>
    <cellStyle name="Total 11" xfId="3945"/>
    <cellStyle name="Total 11 10" xfId="21628"/>
    <cellStyle name="Total 11 11" xfId="21629"/>
    <cellStyle name="Total 11 2" xfId="21630"/>
    <cellStyle name="Total 11 3" xfId="21631"/>
    <cellStyle name="Total 11 4" xfId="21632"/>
    <cellStyle name="Total 11 5" xfId="21633"/>
    <cellStyle name="Total 11 6" xfId="21634"/>
    <cellStyle name="Total 11 7" xfId="21635"/>
    <cellStyle name="Total 11 8" xfId="21636"/>
    <cellStyle name="Total 11 9" xfId="21637"/>
    <cellStyle name="Total 12" xfId="3946"/>
    <cellStyle name="Total 12 10" xfId="21638"/>
    <cellStyle name="Total 12 11" xfId="21639"/>
    <cellStyle name="Total 12 2" xfId="21640"/>
    <cellStyle name="Total 12 3" xfId="21641"/>
    <cellStyle name="Total 12 4" xfId="21642"/>
    <cellStyle name="Total 12 5" xfId="21643"/>
    <cellStyle name="Total 12 6" xfId="21644"/>
    <cellStyle name="Total 12 7" xfId="21645"/>
    <cellStyle name="Total 12 8" xfId="21646"/>
    <cellStyle name="Total 12 9" xfId="21647"/>
    <cellStyle name="Total 13" xfId="3947"/>
    <cellStyle name="Total 13 10" xfId="21648"/>
    <cellStyle name="Total 13 11" xfId="21649"/>
    <cellStyle name="Total 13 2" xfId="21650"/>
    <cellStyle name="Total 13 3" xfId="21651"/>
    <cellStyle name="Total 13 4" xfId="21652"/>
    <cellStyle name="Total 13 5" xfId="21653"/>
    <cellStyle name="Total 13 6" xfId="21654"/>
    <cellStyle name="Total 13 7" xfId="21655"/>
    <cellStyle name="Total 13 8" xfId="21656"/>
    <cellStyle name="Total 13 9" xfId="21657"/>
    <cellStyle name="Total 14" xfId="3948"/>
    <cellStyle name="Total 14 10" xfId="21658"/>
    <cellStyle name="Total 14 11" xfId="21659"/>
    <cellStyle name="Total 14 2" xfId="21660"/>
    <cellStyle name="Total 14 3" xfId="21661"/>
    <cellStyle name="Total 14 4" xfId="21662"/>
    <cellStyle name="Total 14 5" xfId="21663"/>
    <cellStyle name="Total 14 6" xfId="21664"/>
    <cellStyle name="Total 14 7" xfId="21665"/>
    <cellStyle name="Total 14 8" xfId="21666"/>
    <cellStyle name="Total 14 9" xfId="21667"/>
    <cellStyle name="Total 15" xfId="3949"/>
    <cellStyle name="Total 15 10" xfId="21668"/>
    <cellStyle name="Total 15 11" xfId="21669"/>
    <cellStyle name="Total 15 2" xfId="21670"/>
    <cellStyle name="Total 15 3" xfId="21671"/>
    <cellStyle name="Total 15 4" xfId="21672"/>
    <cellStyle name="Total 15 5" xfId="21673"/>
    <cellStyle name="Total 15 6" xfId="21674"/>
    <cellStyle name="Total 15 7" xfId="21675"/>
    <cellStyle name="Total 15 8" xfId="21676"/>
    <cellStyle name="Total 15 9" xfId="21677"/>
    <cellStyle name="Total 16" xfId="21678"/>
    <cellStyle name="Total 16 10" xfId="21679"/>
    <cellStyle name="Total 16 11" xfId="21680"/>
    <cellStyle name="Total 16 2" xfId="21681"/>
    <cellStyle name="Total 16 3" xfId="21682"/>
    <cellStyle name="Total 16 4" xfId="21683"/>
    <cellStyle name="Total 16 5" xfId="21684"/>
    <cellStyle name="Total 16 6" xfId="21685"/>
    <cellStyle name="Total 16 7" xfId="21686"/>
    <cellStyle name="Total 16 8" xfId="21687"/>
    <cellStyle name="Total 16 9" xfId="21688"/>
    <cellStyle name="Total 17" xfId="21689"/>
    <cellStyle name="Total 17 10" xfId="21690"/>
    <cellStyle name="Total 17 11" xfId="21691"/>
    <cellStyle name="Total 17 2" xfId="21692"/>
    <cellStyle name="Total 17 3" xfId="21693"/>
    <cellStyle name="Total 17 4" xfId="21694"/>
    <cellStyle name="Total 17 5" xfId="21695"/>
    <cellStyle name="Total 17 6" xfId="21696"/>
    <cellStyle name="Total 17 7" xfId="21697"/>
    <cellStyle name="Total 17 8" xfId="21698"/>
    <cellStyle name="Total 17 9" xfId="21699"/>
    <cellStyle name="Total 18" xfId="21700"/>
    <cellStyle name="Total 18 10" xfId="21701"/>
    <cellStyle name="Total 18 11" xfId="21702"/>
    <cellStyle name="Total 18 2" xfId="21703"/>
    <cellStyle name="Total 18 3" xfId="21704"/>
    <cellStyle name="Total 18 4" xfId="21705"/>
    <cellStyle name="Total 18 5" xfId="21706"/>
    <cellStyle name="Total 18 6" xfId="21707"/>
    <cellStyle name="Total 18 7" xfId="21708"/>
    <cellStyle name="Total 18 8" xfId="21709"/>
    <cellStyle name="Total 18 9" xfId="21710"/>
    <cellStyle name="Total 19" xfId="21711"/>
    <cellStyle name="Total 19 10" xfId="21712"/>
    <cellStyle name="Total 19 11" xfId="21713"/>
    <cellStyle name="Total 19 2" xfId="21714"/>
    <cellStyle name="Total 19 3" xfId="21715"/>
    <cellStyle name="Total 19 4" xfId="21716"/>
    <cellStyle name="Total 19 5" xfId="21717"/>
    <cellStyle name="Total 19 6" xfId="21718"/>
    <cellStyle name="Total 19 7" xfId="21719"/>
    <cellStyle name="Total 19 8" xfId="21720"/>
    <cellStyle name="Total 19 9" xfId="21721"/>
    <cellStyle name="Total 2" xfId="160"/>
    <cellStyle name="Total 2 10" xfId="3951"/>
    <cellStyle name="Total 2 11" xfId="3952"/>
    <cellStyle name="Total 2 12" xfId="3950"/>
    <cellStyle name="Total 2 2" xfId="1777"/>
    <cellStyle name="Total 2 2 2" xfId="3953"/>
    <cellStyle name="Total 2 3" xfId="3954"/>
    <cellStyle name="Total 2 4" xfId="3955"/>
    <cellStyle name="Total 2 5" xfId="3956"/>
    <cellStyle name="Total 2 6" xfId="3957"/>
    <cellStyle name="Total 2 7" xfId="3958"/>
    <cellStyle name="Total 2 8" xfId="3959"/>
    <cellStyle name="Total 2 9" xfId="3960"/>
    <cellStyle name="Total 20" xfId="21722"/>
    <cellStyle name="Total 20 10" xfId="21723"/>
    <cellStyle name="Total 20 11" xfId="21724"/>
    <cellStyle name="Total 20 2" xfId="21725"/>
    <cellStyle name="Total 20 3" xfId="21726"/>
    <cellStyle name="Total 20 4" xfId="21727"/>
    <cellStyle name="Total 20 5" xfId="21728"/>
    <cellStyle name="Total 20 6" xfId="21729"/>
    <cellStyle name="Total 20 7" xfId="21730"/>
    <cellStyle name="Total 20 8" xfId="21731"/>
    <cellStyle name="Total 20 9" xfId="21732"/>
    <cellStyle name="Total 21" xfId="21733"/>
    <cellStyle name="Total 21 10" xfId="21734"/>
    <cellStyle name="Total 21 11" xfId="21735"/>
    <cellStyle name="Total 21 2" xfId="21736"/>
    <cellStyle name="Total 21 3" xfId="21737"/>
    <cellStyle name="Total 21 4" xfId="21738"/>
    <cellStyle name="Total 21 5" xfId="21739"/>
    <cellStyle name="Total 21 6" xfId="21740"/>
    <cellStyle name="Total 21 7" xfId="21741"/>
    <cellStyle name="Total 21 8" xfId="21742"/>
    <cellStyle name="Total 21 9" xfId="21743"/>
    <cellStyle name="Total 22" xfId="21744"/>
    <cellStyle name="Total 22 10" xfId="21745"/>
    <cellStyle name="Total 22 11" xfId="21746"/>
    <cellStyle name="Total 22 2" xfId="21747"/>
    <cellStyle name="Total 22 3" xfId="21748"/>
    <cellStyle name="Total 22 4" xfId="21749"/>
    <cellStyle name="Total 22 5" xfId="21750"/>
    <cellStyle name="Total 22 6" xfId="21751"/>
    <cellStyle name="Total 22 7" xfId="21752"/>
    <cellStyle name="Total 22 8" xfId="21753"/>
    <cellStyle name="Total 22 9" xfId="21754"/>
    <cellStyle name="Total 23" xfId="21755"/>
    <cellStyle name="Total 23 10" xfId="21756"/>
    <cellStyle name="Total 23 11" xfId="21757"/>
    <cellStyle name="Total 23 2" xfId="21758"/>
    <cellStyle name="Total 23 3" xfId="21759"/>
    <cellStyle name="Total 23 4" xfId="21760"/>
    <cellStyle name="Total 23 5" xfId="21761"/>
    <cellStyle name="Total 23 6" xfId="21762"/>
    <cellStyle name="Total 23 7" xfId="21763"/>
    <cellStyle name="Total 23 8" xfId="21764"/>
    <cellStyle name="Total 23 9" xfId="21765"/>
    <cellStyle name="Total 24" xfId="21766"/>
    <cellStyle name="Total 24 10" xfId="21767"/>
    <cellStyle name="Total 24 11" xfId="21768"/>
    <cellStyle name="Total 24 2" xfId="21769"/>
    <cellStyle name="Total 24 3" xfId="21770"/>
    <cellStyle name="Total 24 4" xfId="21771"/>
    <cellStyle name="Total 24 5" xfId="21772"/>
    <cellStyle name="Total 24 6" xfId="21773"/>
    <cellStyle name="Total 24 7" xfId="21774"/>
    <cellStyle name="Total 24 8" xfId="21775"/>
    <cellStyle name="Total 24 9" xfId="21776"/>
    <cellStyle name="Total 25" xfId="21777"/>
    <cellStyle name="Total 25 10" xfId="21778"/>
    <cellStyle name="Total 25 11" xfId="21779"/>
    <cellStyle name="Total 25 2" xfId="21780"/>
    <cellStyle name="Total 25 3" xfId="21781"/>
    <cellStyle name="Total 25 4" xfId="21782"/>
    <cellStyle name="Total 25 5" xfId="21783"/>
    <cellStyle name="Total 25 6" xfId="21784"/>
    <cellStyle name="Total 25 7" xfId="21785"/>
    <cellStyle name="Total 25 8" xfId="21786"/>
    <cellStyle name="Total 25 9" xfId="21787"/>
    <cellStyle name="Total 26" xfId="21788"/>
    <cellStyle name="Total 26 10" xfId="21789"/>
    <cellStyle name="Total 26 11" xfId="21790"/>
    <cellStyle name="Total 26 2" xfId="21791"/>
    <cellStyle name="Total 26 3" xfId="21792"/>
    <cellStyle name="Total 26 4" xfId="21793"/>
    <cellStyle name="Total 26 5" xfId="21794"/>
    <cellStyle name="Total 26 6" xfId="21795"/>
    <cellStyle name="Total 26 7" xfId="21796"/>
    <cellStyle name="Total 26 8" xfId="21797"/>
    <cellStyle name="Total 26 9" xfId="21798"/>
    <cellStyle name="Total 27" xfId="21799"/>
    <cellStyle name="Total 27 10" xfId="21800"/>
    <cellStyle name="Total 27 11" xfId="21801"/>
    <cellStyle name="Total 27 2" xfId="21802"/>
    <cellStyle name="Total 27 3" xfId="21803"/>
    <cellStyle name="Total 27 4" xfId="21804"/>
    <cellStyle name="Total 27 5" xfId="21805"/>
    <cellStyle name="Total 27 6" xfId="21806"/>
    <cellStyle name="Total 27 7" xfId="21807"/>
    <cellStyle name="Total 27 8" xfId="21808"/>
    <cellStyle name="Total 27 9" xfId="21809"/>
    <cellStyle name="Total 28" xfId="21810"/>
    <cellStyle name="Total 28 10" xfId="21811"/>
    <cellStyle name="Total 28 11" xfId="21812"/>
    <cellStyle name="Total 28 2" xfId="21813"/>
    <cellStyle name="Total 28 3" xfId="21814"/>
    <cellStyle name="Total 28 4" xfId="21815"/>
    <cellStyle name="Total 28 5" xfId="21816"/>
    <cellStyle name="Total 28 6" xfId="21817"/>
    <cellStyle name="Total 28 7" xfId="21818"/>
    <cellStyle name="Total 28 8" xfId="21819"/>
    <cellStyle name="Total 28 9" xfId="21820"/>
    <cellStyle name="Total 29" xfId="21821"/>
    <cellStyle name="Total 29 10" xfId="21822"/>
    <cellStyle name="Total 29 11" xfId="21823"/>
    <cellStyle name="Total 29 2" xfId="21824"/>
    <cellStyle name="Total 29 3" xfId="21825"/>
    <cellStyle name="Total 29 4" xfId="21826"/>
    <cellStyle name="Total 29 5" xfId="21827"/>
    <cellStyle name="Total 29 6" xfId="21828"/>
    <cellStyle name="Total 29 7" xfId="21829"/>
    <cellStyle name="Total 29 8" xfId="21830"/>
    <cellStyle name="Total 29 9" xfId="21831"/>
    <cellStyle name="Total 3" xfId="161"/>
    <cellStyle name="Total 3 10" xfId="3962"/>
    <cellStyle name="Total 3 11" xfId="3963"/>
    <cellStyle name="Total 3 12" xfId="3961"/>
    <cellStyle name="Total 3 2" xfId="1778"/>
    <cellStyle name="Total 3 2 2" xfId="3964"/>
    <cellStyle name="Total 3 3" xfId="3965"/>
    <cellStyle name="Total 3 4" xfId="3966"/>
    <cellStyle name="Total 3 5" xfId="3967"/>
    <cellStyle name="Total 3 6" xfId="3968"/>
    <cellStyle name="Total 3 7" xfId="3969"/>
    <cellStyle name="Total 3 8" xfId="3970"/>
    <cellStyle name="Total 3 9" xfId="3971"/>
    <cellStyle name="Total 30" xfId="21832"/>
    <cellStyle name="Total 30 10" xfId="21833"/>
    <cellStyle name="Total 30 11" xfId="21834"/>
    <cellStyle name="Total 30 2" xfId="21835"/>
    <cellStyle name="Total 30 3" xfId="21836"/>
    <cellStyle name="Total 30 4" xfId="21837"/>
    <cellStyle name="Total 30 5" xfId="21838"/>
    <cellStyle name="Total 30 6" xfId="21839"/>
    <cellStyle name="Total 30 7" xfId="21840"/>
    <cellStyle name="Total 30 8" xfId="21841"/>
    <cellStyle name="Total 30 9" xfId="21842"/>
    <cellStyle name="Total 31" xfId="21843"/>
    <cellStyle name="Total 31 10" xfId="21844"/>
    <cellStyle name="Total 31 11" xfId="21845"/>
    <cellStyle name="Total 31 2" xfId="21846"/>
    <cellStyle name="Total 31 3" xfId="21847"/>
    <cellStyle name="Total 31 4" xfId="21848"/>
    <cellStyle name="Total 31 5" xfId="21849"/>
    <cellStyle name="Total 31 6" xfId="21850"/>
    <cellStyle name="Total 31 7" xfId="21851"/>
    <cellStyle name="Total 31 8" xfId="21852"/>
    <cellStyle name="Total 31 9" xfId="21853"/>
    <cellStyle name="Total 32" xfId="21854"/>
    <cellStyle name="Total 32 10" xfId="21855"/>
    <cellStyle name="Total 32 11" xfId="21856"/>
    <cellStyle name="Total 32 2" xfId="21857"/>
    <cellStyle name="Total 32 3" xfId="21858"/>
    <cellStyle name="Total 32 4" xfId="21859"/>
    <cellStyle name="Total 32 5" xfId="21860"/>
    <cellStyle name="Total 32 6" xfId="21861"/>
    <cellStyle name="Total 32 7" xfId="21862"/>
    <cellStyle name="Total 32 8" xfId="21863"/>
    <cellStyle name="Total 32 9" xfId="21864"/>
    <cellStyle name="Total 33" xfId="21865"/>
    <cellStyle name="Total 33 10" xfId="21866"/>
    <cellStyle name="Total 33 11" xfId="21867"/>
    <cellStyle name="Total 33 2" xfId="21868"/>
    <cellStyle name="Total 33 3" xfId="21869"/>
    <cellStyle name="Total 33 4" xfId="21870"/>
    <cellStyle name="Total 33 5" xfId="21871"/>
    <cellStyle name="Total 33 6" xfId="21872"/>
    <cellStyle name="Total 33 7" xfId="21873"/>
    <cellStyle name="Total 33 8" xfId="21874"/>
    <cellStyle name="Total 33 9" xfId="21875"/>
    <cellStyle name="Total 34" xfId="21876"/>
    <cellStyle name="Total 34 10" xfId="21877"/>
    <cellStyle name="Total 34 11" xfId="21878"/>
    <cellStyle name="Total 34 2" xfId="21879"/>
    <cellStyle name="Total 34 3" xfId="21880"/>
    <cellStyle name="Total 34 4" xfId="21881"/>
    <cellStyle name="Total 34 5" xfId="21882"/>
    <cellStyle name="Total 34 6" xfId="21883"/>
    <cellStyle name="Total 34 7" xfId="21884"/>
    <cellStyle name="Total 34 8" xfId="21885"/>
    <cellStyle name="Total 34 9" xfId="21886"/>
    <cellStyle name="Total 35" xfId="21887"/>
    <cellStyle name="Total 35 10" xfId="21888"/>
    <cellStyle name="Total 35 11" xfId="21889"/>
    <cellStyle name="Total 35 2" xfId="21890"/>
    <cellStyle name="Total 35 3" xfId="21891"/>
    <cellStyle name="Total 35 4" xfId="21892"/>
    <cellStyle name="Total 35 5" xfId="21893"/>
    <cellStyle name="Total 35 6" xfId="21894"/>
    <cellStyle name="Total 35 7" xfId="21895"/>
    <cellStyle name="Total 35 8" xfId="21896"/>
    <cellStyle name="Total 35 9" xfId="21897"/>
    <cellStyle name="Total 36" xfId="21898"/>
    <cellStyle name="Total 36 10" xfId="21899"/>
    <cellStyle name="Total 36 11" xfId="21900"/>
    <cellStyle name="Total 36 2" xfId="21901"/>
    <cellStyle name="Total 36 3" xfId="21902"/>
    <cellStyle name="Total 36 4" xfId="21903"/>
    <cellStyle name="Total 36 5" xfId="21904"/>
    <cellStyle name="Total 36 6" xfId="21905"/>
    <cellStyle name="Total 36 7" xfId="21906"/>
    <cellStyle name="Total 36 8" xfId="21907"/>
    <cellStyle name="Total 36 9" xfId="21908"/>
    <cellStyle name="Total 37" xfId="21909"/>
    <cellStyle name="Total 37 10" xfId="21910"/>
    <cellStyle name="Total 37 11" xfId="21911"/>
    <cellStyle name="Total 37 2" xfId="21912"/>
    <cellStyle name="Total 37 3" xfId="21913"/>
    <cellStyle name="Total 37 4" xfId="21914"/>
    <cellStyle name="Total 37 5" xfId="21915"/>
    <cellStyle name="Total 37 6" xfId="21916"/>
    <cellStyle name="Total 37 7" xfId="21917"/>
    <cellStyle name="Total 37 8" xfId="21918"/>
    <cellStyle name="Total 37 9" xfId="21919"/>
    <cellStyle name="Total 38" xfId="21920"/>
    <cellStyle name="Total 38 10" xfId="21921"/>
    <cellStyle name="Total 38 11" xfId="21922"/>
    <cellStyle name="Total 38 2" xfId="21923"/>
    <cellStyle name="Total 38 3" xfId="21924"/>
    <cellStyle name="Total 38 4" xfId="21925"/>
    <cellStyle name="Total 38 5" xfId="21926"/>
    <cellStyle name="Total 38 6" xfId="21927"/>
    <cellStyle name="Total 38 7" xfId="21928"/>
    <cellStyle name="Total 38 8" xfId="21929"/>
    <cellStyle name="Total 38 9" xfId="21930"/>
    <cellStyle name="Total 39" xfId="21931"/>
    <cellStyle name="Total 39 10" xfId="21932"/>
    <cellStyle name="Total 39 11" xfId="21933"/>
    <cellStyle name="Total 39 2" xfId="21934"/>
    <cellStyle name="Total 39 3" xfId="21935"/>
    <cellStyle name="Total 39 4" xfId="21936"/>
    <cellStyle name="Total 39 5" xfId="21937"/>
    <cellStyle name="Total 39 6" xfId="21938"/>
    <cellStyle name="Total 39 7" xfId="21939"/>
    <cellStyle name="Total 39 8" xfId="21940"/>
    <cellStyle name="Total 39 9" xfId="21941"/>
    <cellStyle name="Total 4" xfId="1779"/>
    <cellStyle name="Total 4 10" xfId="3973"/>
    <cellStyle name="Total 4 11" xfId="3974"/>
    <cellStyle name="Total 4 12" xfId="3972"/>
    <cellStyle name="Total 4 2" xfId="3975"/>
    <cellStyle name="Total 4 3" xfId="3976"/>
    <cellStyle name="Total 4 4" xfId="3977"/>
    <cellStyle name="Total 4 5" xfId="3978"/>
    <cellStyle name="Total 4 6" xfId="3979"/>
    <cellStyle name="Total 4 7" xfId="3980"/>
    <cellStyle name="Total 4 8" xfId="3981"/>
    <cellStyle name="Total 4 9" xfId="3982"/>
    <cellStyle name="Total 40" xfId="21942"/>
    <cellStyle name="Total 40 10" xfId="21943"/>
    <cellStyle name="Total 40 2" xfId="21944"/>
    <cellStyle name="Total 40 3" xfId="21945"/>
    <cellStyle name="Total 40 4" xfId="21946"/>
    <cellStyle name="Total 40 5" xfId="21947"/>
    <cellStyle name="Total 40 6" xfId="21948"/>
    <cellStyle name="Total 40 7" xfId="21949"/>
    <cellStyle name="Total 40 8" xfId="21950"/>
    <cellStyle name="Total 40 9" xfId="21951"/>
    <cellStyle name="Total 41" xfId="21952"/>
    <cellStyle name="Total 42" xfId="21953"/>
    <cellStyle name="Total 43" xfId="21954"/>
    <cellStyle name="Total 44" xfId="21955"/>
    <cellStyle name="Total 45" xfId="21956"/>
    <cellStyle name="Total 46" xfId="21957"/>
    <cellStyle name="Total 47" xfId="21958"/>
    <cellStyle name="Total 48" xfId="21959"/>
    <cellStyle name="Total 49" xfId="21960"/>
    <cellStyle name="Total 5" xfId="3983"/>
    <cellStyle name="Total 5 10" xfId="3984"/>
    <cellStyle name="Total 5 11" xfId="3985"/>
    <cellStyle name="Total 5 2" xfId="3986"/>
    <cellStyle name="Total 5 3" xfId="3987"/>
    <cellStyle name="Total 5 4" xfId="3988"/>
    <cellStyle name="Total 5 5" xfId="3989"/>
    <cellStyle name="Total 5 6" xfId="3990"/>
    <cellStyle name="Total 5 7" xfId="3991"/>
    <cellStyle name="Total 5 8" xfId="3992"/>
    <cellStyle name="Total 5 9" xfId="3993"/>
    <cellStyle name="Total 50" xfId="159"/>
    <cellStyle name="Total 6" xfId="3994"/>
    <cellStyle name="Total 6 10" xfId="21961"/>
    <cellStyle name="Total 6 11" xfId="21962"/>
    <cellStyle name="Total 6 2" xfId="21963"/>
    <cellStyle name="Total 6 3" xfId="21964"/>
    <cellStyle name="Total 6 4" xfId="21965"/>
    <cellStyle name="Total 6 5" xfId="21966"/>
    <cellStyle name="Total 6 6" xfId="21967"/>
    <cellStyle name="Total 6 7" xfId="21968"/>
    <cellStyle name="Total 6 8" xfId="21969"/>
    <cellStyle name="Total 6 9" xfId="21970"/>
    <cellStyle name="Total 7" xfId="3995"/>
    <cellStyle name="Total 7 10" xfId="21971"/>
    <cellStyle name="Total 7 11" xfId="21972"/>
    <cellStyle name="Total 7 2" xfId="21973"/>
    <cellStyle name="Total 7 3" xfId="21974"/>
    <cellStyle name="Total 7 4" xfId="21975"/>
    <cellStyle name="Total 7 5" xfId="21976"/>
    <cellStyle name="Total 7 6" xfId="21977"/>
    <cellStyle name="Total 7 7" xfId="21978"/>
    <cellStyle name="Total 7 8" xfId="21979"/>
    <cellStyle name="Total 7 9" xfId="21980"/>
    <cellStyle name="Total 8" xfId="3996"/>
    <cellStyle name="Total 8 10" xfId="21981"/>
    <cellStyle name="Total 8 11" xfId="21982"/>
    <cellStyle name="Total 8 2" xfId="21983"/>
    <cellStyle name="Total 8 3" xfId="21984"/>
    <cellStyle name="Total 8 4" xfId="21985"/>
    <cellStyle name="Total 8 5" xfId="21986"/>
    <cellStyle name="Total 8 6" xfId="21987"/>
    <cellStyle name="Total 8 7" xfId="21988"/>
    <cellStyle name="Total 8 8" xfId="21989"/>
    <cellStyle name="Total 8 9" xfId="21990"/>
    <cellStyle name="Total 9" xfId="3997"/>
    <cellStyle name="Total 9 10" xfId="21991"/>
    <cellStyle name="Total 9 11" xfId="21992"/>
    <cellStyle name="Total 9 2" xfId="21993"/>
    <cellStyle name="Total 9 3" xfId="21994"/>
    <cellStyle name="Total 9 4" xfId="21995"/>
    <cellStyle name="Total 9 5" xfId="21996"/>
    <cellStyle name="Total 9 6" xfId="21997"/>
    <cellStyle name="Total 9 7" xfId="21998"/>
    <cellStyle name="Total 9 8" xfId="21999"/>
    <cellStyle name="Total 9 9" xfId="22000"/>
    <cellStyle name="UnderLine" xfId="22001"/>
    <cellStyle name="Valuta [0]_Blad1" xfId="267"/>
    <cellStyle name="Valuta_Blad1" xfId="268"/>
    <cellStyle name="Warning Text 10" xfId="3998"/>
    <cellStyle name="Warning Text 10 10" xfId="22002"/>
    <cellStyle name="Warning Text 10 11" xfId="22003"/>
    <cellStyle name="Warning Text 10 2" xfId="22004"/>
    <cellStyle name="Warning Text 10 3" xfId="22005"/>
    <cellStyle name="Warning Text 10 4" xfId="22006"/>
    <cellStyle name="Warning Text 10 5" xfId="22007"/>
    <cellStyle name="Warning Text 10 6" xfId="22008"/>
    <cellStyle name="Warning Text 10 7" xfId="22009"/>
    <cellStyle name="Warning Text 10 8" xfId="22010"/>
    <cellStyle name="Warning Text 10 9" xfId="22011"/>
    <cellStyle name="Warning Text 11" xfId="3999"/>
    <cellStyle name="Warning Text 11 10" xfId="22012"/>
    <cellStyle name="Warning Text 11 11" xfId="22013"/>
    <cellStyle name="Warning Text 11 2" xfId="22014"/>
    <cellStyle name="Warning Text 11 3" xfId="22015"/>
    <cellStyle name="Warning Text 11 4" xfId="22016"/>
    <cellStyle name="Warning Text 11 5" xfId="22017"/>
    <cellStyle name="Warning Text 11 6" xfId="22018"/>
    <cellStyle name="Warning Text 11 7" xfId="22019"/>
    <cellStyle name="Warning Text 11 8" xfId="22020"/>
    <cellStyle name="Warning Text 11 9" xfId="22021"/>
    <cellStyle name="Warning Text 12" xfId="4000"/>
    <cellStyle name="Warning Text 12 10" xfId="22022"/>
    <cellStyle name="Warning Text 12 11" xfId="22023"/>
    <cellStyle name="Warning Text 12 2" xfId="22024"/>
    <cellStyle name="Warning Text 12 3" xfId="22025"/>
    <cellStyle name="Warning Text 12 4" xfId="22026"/>
    <cellStyle name="Warning Text 12 5" xfId="22027"/>
    <cellStyle name="Warning Text 12 6" xfId="22028"/>
    <cellStyle name="Warning Text 12 7" xfId="22029"/>
    <cellStyle name="Warning Text 12 8" xfId="22030"/>
    <cellStyle name="Warning Text 12 9" xfId="22031"/>
    <cellStyle name="Warning Text 13" xfId="4001"/>
    <cellStyle name="Warning Text 13 10" xfId="22032"/>
    <cellStyle name="Warning Text 13 11" xfId="22033"/>
    <cellStyle name="Warning Text 13 2" xfId="22034"/>
    <cellStyle name="Warning Text 13 3" xfId="22035"/>
    <cellStyle name="Warning Text 13 4" xfId="22036"/>
    <cellStyle name="Warning Text 13 5" xfId="22037"/>
    <cellStyle name="Warning Text 13 6" xfId="22038"/>
    <cellStyle name="Warning Text 13 7" xfId="22039"/>
    <cellStyle name="Warning Text 13 8" xfId="22040"/>
    <cellStyle name="Warning Text 13 9" xfId="22041"/>
    <cellStyle name="Warning Text 14" xfId="4002"/>
    <cellStyle name="Warning Text 14 10" xfId="22042"/>
    <cellStyle name="Warning Text 14 11" xfId="22043"/>
    <cellStyle name="Warning Text 14 2" xfId="22044"/>
    <cellStyle name="Warning Text 14 3" xfId="22045"/>
    <cellStyle name="Warning Text 14 4" xfId="22046"/>
    <cellStyle name="Warning Text 14 5" xfId="22047"/>
    <cellStyle name="Warning Text 14 6" xfId="22048"/>
    <cellStyle name="Warning Text 14 7" xfId="22049"/>
    <cellStyle name="Warning Text 14 8" xfId="22050"/>
    <cellStyle name="Warning Text 14 9" xfId="22051"/>
    <cellStyle name="Warning Text 15" xfId="4003"/>
    <cellStyle name="Warning Text 15 10" xfId="22052"/>
    <cellStyle name="Warning Text 15 11" xfId="22053"/>
    <cellStyle name="Warning Text 15 2" xfId="22054"/>
    <cellStyle name="Warning Text 15 3" xfId="22055"/>
    <cellStyle name="Warning Text 15 4" xfId="22056"/>
    <cellStyle name="Warning Text 15 5" xfId="22057"/>
    <cellStyle name="Warning Text 15 6" xfId="22058"/>
    <cellStyle name="Warning Text 15 7" xfId="22059"/>
    <cellStyle name="Warning Text 15 8" xfId="22060"/>
    <cellStyle name="Warning Text 15 9" xfId="22061"/>
    <cellStyle name="Warning Text 16" xfId="22062"/>
    <cellStyle name="Warning Text 16 10" xfId="22063"/>
    <cellStyle name="Warning Text 16 11" xfId="22064"/>
    <cellStyle name="Warning Text 16 2" xfId="22065"/>
    <cellStyle name="Warning Text 16 3" xfId="22066"/>
    <cellStyle name="Warning Text 16 4" xfId="22067"/>
    <cellStyle name="Warning Text 16 5" xfId="22068"/>
    <cellStyle name="Warning Text 16 6" xfId="22069"/>
    <cellStyle name="Warning Text 16 7" xfId="22070"/>
    <cellStyle name="Warning Text 16 8" xfId="22071"/>
    <cellStyle name="Warning Text 16 9" xfId="22072"/>
    <cellStyle name="Warning Text 17" xfId="22073"/>
    <cellStyle name="Warning Text 17 10" xfId="22074"/>
    <cellStyle name="Warning Text 17 11" xfId="22075"/>
    <cellStyle name="Warning Text 17 2" xfId="22076"/>
    <cellStyle name="Warning Text 17 3" xfId="22077"/>
    <cellStyle name="Warning Text 17 4" xfId="22078"/>
    <cellStyle name="Warning Text 17 5" xfId="22079"/>
    <cellStyle name="Warning Text 17 6" xfId="22080"/>
    <cellStyle name="Warning Text 17 7" xfId="22081"/>
    <cellStyle name="Warning Text 17 8" xfId="22082"/>
    <cellStyle name="Warning Text 17 9" xfId="22083"/>
    <cellStyle name="Warning Text 18" xfId="22084"/>
    <cellStyle name="Warning Text 18 10" xfId="22085"/>
    <cellStyle name="Warning Text 18 11" xfId="22086"/>
    <cellStyle name="Warning Text 18 2" xfId="22087"/>
    <cellStyle name="Warning Text 18 3" xfId="22088"/>
    <cellStyle name="Warning Text 18 4" xfId="22089"/>
    <cellStyle name="Warning Text 18 5" xfId="22090"/>
    <cellStyle name="Warning Text 18 6" xfId="22091"/>
    <cellStyle name="Warning Text 18 7" xfId="22092"/>
    <cellStyle name="Warning Text 18 8" xfId="22093"/>
    <cellStyle name="Warning Text 18 9" xfId="22094"/>
    <cellStyle name="Warning Text 19" xfId="22095"/>
    <cellStyle name="Warning Text 19 10" xfId="22096"/>
    <cellStyle name="Warning Text 19 11" xfId="22097"/>
    <cellStyle name="Warning Text 19 2" xfId="22098"/>
    <cellStyle name="Warning Text 19 3" xfId="22099"/>
    <cellStyle name="Warning Text 19 4" xfId="22100"/>
    <cellStyle name="Warning Text 19 5" xfId="22101"/>
    <cellStyle name="Warning Text 19 6" xfId="22102"/>
    <cellStyle name="Warning Text 19 7" xfId="22103"/>
    <cellStyle name="Warning Text 19 8" xfId="22104"/>
    <cellStyle name="Warning Text 19 9" xfId="22105"/>
    <cellStyle name="Warning Text 2" xfId="163"/>
    <cellStyle name="Warning Text 2 10" xfId="4005"/>
    <cellStyle name="Warning Text 2 11" xfId="4006"/>
    <cellStyle name="Warning Text 2 12" xfId="4004"/>
    <cellStyle name="Warning Text 2 2" xfId="1780"/>
    <cellStyle name="Warning Text 2 2 2" xfId="4007"/>
    <cellStyle name="Warning Text 2 3" xfId="4008"/>
    <cellStyle name="Warning Text 2 4" xfId="4009"/>
    <cellStyle name="Warning Text 2 5" xfId="4010"/>
    <cellStyle name="Warning Text 2 6" xfId="4011"/>
    <cellStyle name="Warning Text 2 7" xfId="4012"/>
    <cellStyle name="Warning Text 2 8" xfId="4013"/>
    <cellStyle name="Warning Text 2 9" xfId="4014"/>
    <cellStyle name="Warning Text 20" xfId="22106"/>
    <cellStyle name="Warning Text 20 10" xfId="22107"/>
    <cellStyle name="Warning Text 20 11" xfId="22108"/>
    <cellStyle name="Warning Text 20 2" xfId="22109"/>
    <cellStyle name="Warning Text 20 3" xfId="22110"/>
    <cellStyle name="Warning Text 20 4" xfId="22111"/>
    <cellStyle name="Warning Text 20 5" xfId="22112"/>
    <cellStyle name="Warning Text 20 6" xfId="22113"/>
    <cellStyle name="Warning Text 20 7" xfId="22114"/>
    <cellStyle name="Warning Text 20 8" xfId="22115"/>
    <cellStyle name="Warning Text 20 9" xfId="22116"/>
    <cellStyle name="Warning Text 21" xfId="22117"/>
    <cellStyle name="Warning Text 21 10" xfId="22118"/>
    <cellStyle name="Warning Text 21 11" xfId="22119"/>
    <cellStyle name="Warning Text 21 2" xfId="22120"/>
    <cellStyle name="Warning Text 21 3" xfId="22121"/>
    <cellStyle name="Warning Text 21 4" xfId="22122"/>
    <cellStyle name="Warning Text 21 5" xfId="22123"/>
    <cellStyle name="Warning Text 21 6" xfId="22124"/>
    <cellStyle name="Warning Text 21 7" xfId="22125"/>
    <cellStyle name="Warning Text 21 8" xfId="22126"/>
    <cellStyle name="Warning Text 21 9" xfId="22127"/>
    <cellStyle name="Warning Text 22" xfId="22128"/>
    <cellStyle name="Warning Text 22 10" xfId="22129"/>
    <cellStyle name="Warning Text 22 11" xfId="22130"/>
    <cellStyle name="Warning Text 22 2" xfId="22131"/>
    <cellStyle name="Warning Text 22 3" xfId="22132"/>
    <cellStyle name="Warning Text 22 4" xfId="22133"/>
    <cellStyle name="Warning Text 22 5" xfId="22134"/>
    <cellStyle name="Warning Text 22 6" xfId="22135"/>
    <cellStyle name="Warning Text 22 7" xfId="22136"/>
    <cellStyle name="Warning Text 22 8" xfId="22137"/>
    <cellStyle name="Warning Text 22 9" xfId="22138"/>
    <cellStyle name="Warning Text 23" xfId="22139"/>
    <cellStyle name="Warning Text 23 10" xfId="22140"/>
    <cellStyle name="Warning Text 23 11" xfId="22141"/>
    <cellStyle name="Warning Text 23 2" xfId="22142"/>
    <cellStyle name="Warning Text 23 3" xfId="22143"/>
    <cellStyle name="Warning Text 23 4" xfId="22144"/>
    <cellStyle name="Warning Text 23 5" xfId="22145"/>
    <cellStyle name="Warning Text 23 6" xfId="22146"/>
    <cellStyle name="Warning Text 23 7" xfId="22147"/>
    <cellStyle name="Warning Text 23 8" xfId="22148"/>
    <cellStyle name="Warning Text 23 9" xfId="22149"/>
    <cellStyle name="Warning Text 24" xfId="22150"/>
    <cellStyle name="Warning Text 24 10" xfId="22151"/>
    <cellStyle name="Warning Text 24 11" xfId="22152"/>
    <cellStyle name="Warning Text 24 2" xfId="22153"/>
    <cellStyle name="Warning Text 24 3" xfId="22154"/>
    <cellStyle name="Warning Text 24 4" xfId="22155"/>
    <cellStyle name="Warning Text 24 5" xfId="22156"/>
    <cellStyle name="Warning Text 24 6" xfId="22157"/>
    <cellStyle name="Warning Text 24 7" xfId="22158"/>
    <cellStyle name="Warning Text 24 8" xfId="22159"/>
    <cellStyle name="Warning Text 24 9" xfId="22160"/>
    <cellStyle name="Warning Text 25" xfId="22161"/>
    <cellStyle name="Warning Text 25 10" xfId="22162"/>
    <cellStyle name="Warning Text 25 11" xfId="22163"/>
    <cellStyle name="Warning Text 25 2" xfId="22164"/>
    <cellStyle name="Warning Text 25 3" xfId="22165"/>
    <cellStyle name="Warning Text 25 4" xfId="22166"/>
    <cellStyle name="Warning Text 25 5" xfId="22167"/>
    <cellStyle name="Warning Text 25 6" xfId="22168"/>
    <cellStyle name="Warning Text 25 7" xfId="22169"/>
    <cellStyle name="Warning Text 25 8" xfId="22170"/>
    <cellStyle name="Warning Text 25 9" xfId="22171"/>
    <cellStyle name="Warning Text 26" xfId="22172"/>
    <cellStyle name="Warning Text 26 10" xfId="22173"/>
    <cellStyle name="Warning Text 26 11" xfId="22174"/>
    <cellStyle name="Warning Text 26 2" xfId="22175"/>
    <cellStyle name="Warning Text 26 3" xfId="22176"/>
    <cellStyle name="Warning Text 26 4" xfId="22177"/>
    <cellStyle name="Warning Text 26 5" xfId="22178"/>
    <cellStyle name="Warning Text 26 6" xfId="22179"/>
    <cellStyle name="Warning Text 26 7" xfId="22180"/>
    <cellStyle name="Warning Text 26 8" xfId="22181"/>
    <cellStyle name="Warning Text 26 9" xfId="22182"/>
    <cellStyle name="Warning Text 27" xfId="22183"/>
    <cellStyle name="Warning Text 27 10" xfId="22184"/>
    <cellStyle name="Warning Text 27 11" xfId="22185"/>
    <cellStyle name="Warning Text 27 2" xfId="22186"/>
    <cellStyle name="Warning Text 27 3" xfId="22187"/>
    <cellStyle name="Warning Text 27 4" xfId="22188"/>
    <cellStyle name="Warning Text 27 5" xfId="22189"/>
    <cellStyle name="Warning Text 27 6" xfId="22190"/>
    <cellStyle name="Warning Text 27 7" xfId="22191"/>
    <cellStyle name="Warning Text 27 8" xfId="22192"/>
    <cellStyle name="Warning Text 27 9" xfId="22193"/>
    <cellStyle name="Warning Text 28" xfId="22194"/>
    <cellStyle name="Warning Text 28 10" xfId="22195"/>
    <cellStyle name="Warning Text 28 11" xfId="22196"/>
    <cellStyle name="Warning Text 28 2" xfId="22197"/>
    <cellStyle name="Warning Text 28 3" xfId="22198"/>
    <cellStyle name="Warning Text 28 4" xfId="22199"/>
    <cellStyle name="Warning Text 28 5" xfId="22200"/>
    <cellStyle name="Warning Text 28 6" xfId="22201"/>
    <cellStyle name="Warning Text 28 7" xfId="22202"/>
    <cellStyle name="Warning Text 28 8" xfId="22203"/>
    <cellStyle name="Warning Text 28 9" xfId="22204"/>
    <cellStyle name="Warning Text 29" xfId="22205"/>
    <cellStyle name="Warning Text 29 10" xfId="22206"/>
    <cellStyle name="Warning Text 29 11" xfId="22207"/>
    <cellStyle name="Warning Text 29 2" xfId="22208"/>
    <cellStyle name="Warning Text 29 3" xfId="22209"/>
    <cellStyle name="Warning Text 29 4" xfId="22210"/>
    <cellStyle name="Warning Text 29 5" xfId="22211"/>
    <cellStyle name="Warning Text 29 6" xfId="22212"/>
    <cellStyle name="Warning Text 29 7" xfId="22213"/>
    <cellStyle name="Warning Text 29 8" xfId="22214"/>
    <cellStyle name="Warning Text 29 9" xfId="22215"/>
    <cellStyle name="Warning Text 3" xfId="164"/>
    <cellStyle name="Warning Text 3 10" xfId="4016"/>
    <cellStyle name="Warning Text 3 11" xfId="4017"/>
    <cellStyle name="Warning Text 3 12" xfId="4015"/>
    <cellStyle name="Warning Text 3 2" xfId="1781"/>
    <cellStyle name="Warning Text 3 2 2" xfId="4018"/>
    <cellStyle name="Warning Text 3 3" xfId="4019"/>
    <cellStyle name="Warning Text 3 4" xfId="4020"/>
    <cellStyle name="Warning Text 3 5" xfId="4021"/>
    <cellStyle name="Warning Text 3 6" xfId="4022"/>
    <cellStyle name="Warning Text 3 7" xfId="4023"/>
    <cellStyle name="Warning Text 3 8" xfId="4024"/>
    <cellStyle name="Warning Text 3 9" xfId="4025"/>
    <cellStyle name="Warning Text 30" xfId="22216"/>
    <cellStyle name="Warning Text 30 10" xfId="22217"/>
    <cellStyle name="Warning Text 30 11" xfId="22218"/>
    <cellStyle name="Warning Text 30 2" xfId="22219"/>
    <cellStyle name="Warning Text 30 3" xfId="22220"/>
    <cellStyle name="Warning Text 30 4" xfId="22221"/>
    <cellStyle name="Warning Text 30 5" xfId="22222"/>
    <cellStyle name="Warning Text 30 6" xfId="22223"/>
    <cellStyle name="Warning Text 30 7" xfId="22224"/>
    <cellStyle name="Warning Text 30 8" xfId="22225"/>
    <cellStyle name="Warning Text 30 9" xfId="22226"/>
    <cellStyle name="Warning Text 31" xfId="22227"/>
    <cellStyle name="Warning Text 31 10" xfId="22228"/>
    <cellStyle name="Warning Text 31 11" xfId="22229"/>
    <cellStyle name="Warning Text 31 2" xfId="22230"/>
    <cellStyle name="Warning Text 31 3" xfId="22231"/>
    <cellStyle name="Warning Text 31 4" xfId="22232"/>
    <cellStyle name="Warning Text 31 5" xfId="22233"/>
    <cellStyle name="Warning Text 31 6" xfId="22234"/>
    <cellStyle name="Warning Text 31 7" xfId="22235"/>
    <cellStyle name="Warning Text 31 8" xfId="22236"/>
    <cellStyle name="Warning Text 31 9" xfId="22237"/>
    <cellStyle name="Warning Text 32" xfId="22238"/>
    <cellStyle name="Warning Text 32 10" xfId="22239"/>
    <cellStyle name="Warning Text 32 11" xfId="22240"/>
    <cellStyle name="Warning Text 32 2" xfId="22241"/>
    <cellStyle name="Warning Text 32 3" xfId="22242"/>
    <cellStyle name="Warning Text 32 4" xfId="22243"/>
    <cellStyle name="Warning Text 32 5" xfId="22244"/>
    <cellStyle name="Warning Text 32 6" xfId="22245"/>
    <cellStyle name="Warning Text 32 7" xfId="22246"/>
    <cellStyle name="Warning Text 32 8" xfId="22247"/>
    <cellStyle name="Warning Text 32 9" xfId="22248"/>
    <cellStyle name="Warning Text 33" xfId="22249"/>
    <cellStyle name="Warning Text 33 10" xfId="22250"/>
    <cellStyle name="Warning Text 33 11" xfId="22251"/>
    <cellStyle name="Warning Text 33 2" xfId="22252"/>
    <cellStyle name="Warning Text 33 3" xfId="22253"/>
    <cellStyle name="Warning Text 33 4" xfId="22254"/>
    <cellStyle name="Warning Text 33 5" xfId="22255"/>
    <cellStyle name="Warning Text 33 6" xfId="22256"/>
    <cellStyle name="Warning Text 33 7" xfId="22257"/>
    <cellStyle name="Warning Text 33 8" xfId="22258"/>
    <cellStyle name="Warning Text 33 9" xfId="22259"/>
    <cellStyle name="Warning Text 34" xfId="22260"/>
    <cellStyle name="Warning Text 34 10" xfId="22261"/>
    <cellStyle name="Warning Text 34 11" xfId="22262"/>
    <cellStyle name="Warning Text 34 2" xfId="22263"/>
    <cellStyle name="Warning Text 34 3" xfId="22264"/>
    <cellStyle name="Warning Text 34 4" xfId="22265"/>
    <cellStyle name="Warning Text 34 5" xfId="22266"/>
    <cellStyle name="Warning Text 34 6" xfId="22267"/>
    <cellStyle name="Warning Text 34 7" xfId="22268"/>
    <cellStyle name="Warning Text 34 8" xfId="22269"/>
    <cellStyle name="Warning Text 34 9" xfId="22270"/>
    <cellStyle name="Warning Text 35" xfId="22271"/>
    <cellStyle name="Warning Text 35 10" xfId="22272"/>
    <cellStyle name="Warning Text 35 11" xfId="22273"/>
    <cellStyle name="Warning Text 35 2" xfId="22274"/>
    <cellStyle name="Warning Text 35 3" xfId="22275"/>
    <cellStyle name="Warning Text 35 4" xfId="22276"/>
    <cellStyle name="Warning Text 35 5" xfId="22277"/>
    <cellStyle name="Warning Text 35 6" xfId="22278"/>
    <cellStyle name="Warning Text 35 7" xfId="22279"/>
    <cellStyle name="Warning Text 35 8" xfId="22280"/>
    <cellStyle name="Warning Text 35 9" xfId="22281"/>
    <cellStyle name="Warning Text 36" xfId="22282"/>
    <cellStyle name="Warning Text 36 10" xfId="22283"/>
    <cellStyle name="Warning Text 36 11" xfId="22284"/>
    <cellStyle name="Warning Text 36 2" xfId="22285"/>
    <cellStyle name="Warning Text 36 3" xfId="22286"/>
    <cellStyle name="Warning Text 36 4" xfId="22287"/>
    <cellStyle name="Warning Text 36 5" xfId="22288"/>
    <cellStyle name="Warning Text 36 6" xfId="22289"/>
    <cellStyle name="Warning Text 36 7" xfId="22290"/>
    <cellStyle name="Warning Text 36 8" xfId="22291"/>
    <cellStyle name="Warning Text 36 9" xfId="22292"/>
    <cellStyle name="Warning Text 37" xfId="22293"/>
    <cellStyle name="Warning Text 37 10" xfId="22294"/>
    <cellStyle name="Warning Text 37 11" xfId="22295"/>
    <cellStyle name="Warning Text 37 2" xfId="22296"/>
    <cellStyle name="Warning Text 37 3" xfId="22297"/>
    <cellStyle name="Warning Text 37 4" xfId="22298"/>
    <cellStyle name="Warning Text 37 5" xfId="22299"/>
    <cellStyle name="Warning Text 37 6" xfId="22300"/>
    <cellStyle name="Warning Text 37 7" xfId="22301"/>
    <cellStyle name="Warning Text 37 8" xfId="22302"/>
    <cellStyle name="Warning Text 37 9" xfId="22303"/>
    <cellStyle name="Warning Text 38" xfId="22304"/>
    <cellStyle name="Warning Text 38 10" xfId="22305"/>
    <cellStyle name="Warning Text 38 11" xfId="22306"/>
    <cellStyle name="Warning Text 38 2" xfId="22307"/>
    <cellStyle name="Warning Text 38 3" xfId="22308"/>
    <cellStyle name="Warning Text 38 4" xfId="22309"/>
    <cellStyle name="Warning Text 38 5" xfId="22310"/>
    <cellStyle name="Warning Text 38 6" xfId="22311"/>
    <cellStyle name="Warning Text 38 7" xfId="22312"/>
    <cellStyle name="Warning Text 38 8" xfId="22313"/>
    <cellStyle name="Warning Text 38 9" xfId="22314"/>
    <cellStyle name="Warning Text 39" xfId="22315"/>
    <cellStyle name="Warning Text 39 10" xfId="22316"/>
    <cellStyle name="Warning Text 39 11" xfId="22317"/>
    <cellStyle name="Warning Text 39 2" xfId="22318"/>
    <cellStyle name="Warning Text 39 3" xfId="22319"/>
    <cellStyle name="Warning Text 39 4" xfId="22320"/>
    <cellStyle name="Warning Text 39 5" xfId="22321"/>
    <cellStyle name="Warning Text 39 6" xfId="22322"/>
    <cellStyle name="Warning Text 39 7" xfId="22323"/>
    <cellStyle name="Warning Text 39 8" xfId="22324"/>
    <cellStyle name="Warning Text 39 9" xfId="22325"/>
    <cellStyle name="Warning Text 4" xfId="1782"/>
    <cellStyle name="Warning Text 4 10" xfId="4027"/>
    <cellStyle name="Warning Text 4 11" xfId="4028"/>
    <cellStyle name="Warning Text 4 12" xfId="4026"/>
    <cellStyle name="Warning Text 4 2" xfId="4029"/>
    <cellStyle name="Warning Text 4 3" xfId="4030"/>
    <cellStyle name="Warning Text 4 4" xfId="4031"/>
    <cellStyle name="Warning Text 4 5" xfId="4032"/>
    <cellStyle name="Warning Text 4 6" xfId="4033"/>
    <cellStyle name="Warning Text 4 7" xfId="4034"/>
    <cellStyle name="Warning Text 4 8" xfId="4035"/>
    <cellStyle name="Warning Text 4 9" xfId="4036"/>
    <cellStyle name="Warning Text 40" xfId="22326"/>
    <cellStyle name="Warning Text 40 10" xfId="22327"/>
    <cellStyle name="Warning Text 40 2" xfId="22328"/>
    <cellStyle name="Warning Text 40 3" xfId="22329"/>
    <cellStyle name="Warning Text 40 4" xfId="22330"/>
    <cellStyle name="Warning Text 40 5" xfId="22331"/>
    <cellStyle name="Warning Text 40 6" xfId="22332"/>
    <cellStyle name="Warning Text 40 7" xfId="22333"/>
    <cellStyle name="Warning Text 40 8" xfId="22334"/>
    <cellStyle name="Warning Text 40 9" xfId="22335"/>
    <cellStyle name="Warning Text 41" xfId="22336"/>
    <cellStyle name="Warning Text 42" xfId="22337"/>
    <cellStyle name="Warning Text 43" xfId="22338"/>
    <cellStyle name="Warning Text 44" xfId="22339"/>
    <cellStyle name="Warning Text 45" xfId="22340"/>
    <cellStyle name="Warning Text 46" xfId="22341"/>
    <cellStyle name="Warning Text 47" xfId="22342"/>
    <cellStyle name="Warning Text 48" xfId="22343"/>
    <cellStyle name="Warning Text 49" xfId="22344"/>
    <cellStyle name="Warning Text 5" xfId="4037"/>
    <cellStyle name="Warning Text 5 10" xfId="4038"/>
    <cellStyle name="Warning Text 5 11" xfId="4039"/>
    <cellStyle name="Warning Text 5 2" xfId="4040"/>
    <cellStyle name="Warning Text 5 3" xfId="4041"/>
    <cellStyle name="Warning Text 5 4" xfId="4042"/>
    <cellStyle name="Warning Text 5 5" xfId="4043"/>
    <cellStyle name="Warning Text 5 6" xfId="4044"/>
    <cellStyle name="Warning Text 5 7" xfId="4045"/>
    <cellStyle name="Warning Text 5 8" xfId="4046"/>
    <cellStyle name="Warning Text 5 9" xfId="4047"/>
    <cellStyle name="Warning Text 50" xfId="162"/>
    <cellStyle name="Warning Text 6" xfId="4048"/>
    <cellStyle name="Warning Text 6 10" xfId="22345"/>
    <cellStyle name="Warning Text 6 11" xfId="22346"/>
    <cellStyle name="Warning Text 6 2" xfId="22347"/>
    <cellStyle name="Warning Text 6 3" xfId="22348"/>
    <cellStyle name="Warning Text 6 4" xfId="22349"/>
    <cellStyle name="Warning Text 6 5" xfId="22350"/>
    <cellStyle name="Warning Text 6 6" xfId="22351"/>
    <cellStyle name="Warning Text 6 7" xfId="22352"/>
    <cellStyle name="Warning Text 6 8" xfId="22353"/>
    <cellStyle name="Warning Text 6 9" xfId="22354"/>
    <cellStyle name="Warning Text 7" xfId="4049"/>
    <cellStyle name="Warning Text 7 10" xfId="22355"/>
    <cellStyle name="Warning Text 7 11" xfId="22356"/>
    <cellStyle name="Warning Text 7 2" xfId="22357"/>
    <cellStyle name="Warning Text 7 3" xfId="22358"/>
    <cellStyle name="Warning Text 7 4" xfId="22359"/>
    <cellStyle name="Warning Text 7 5" xfId="22360"/>
    <cellStyle name="Warning Text 7 6" xfId="22361"/>
    <cellStyle name="Warning Text 7 7" xfId="22362"/>
    <cellStyle name="Warning Text 7 8" xfId="22363"/>
    <cellStyle name="Warning Text 7 9" xfId="22364"/>
    <cellStyle name="Warning Text 8" xfId="4050"/>
    <cellStyle name="Warning Text 8 10" xfId="22365"/>
    <cellStyle name="Warning Text 8 11" xfId="22366"/>
    <cellStyle name="Warning Text 8 2" xfId="22367"/>
    <cellStyle name="Warning Text 8 3" xfId="22368"/>
    <cellStyle name="Warning Text 8 4" xfId="22369"/>
    <cellStyle name="Warning Text 8 5" xfId="22370"/>
    <cellStyle name="Warning Text 8 6" xfId="22371"/>
    <cellStyle name="Warning Text 8 7" xfId="22372"/>
    <cellStyle name="Warning Text 8 8" xfId="22373"/>
    <cellStyle name="Warning Text 8 9" xfId="22374"/>
    <cellStyle name="Warning Text 9" xfId="4051"/>
    <cellStyle name="Warning Text 9 10" xfId="22375"/>
    <cellStyle name="Warning Text 9 11" xfId="22376"/>
    <cellStyle name="Warning Text 9 2" xfId="22377"/>
    <cellStyle name="Warning Text 9 3" xfId="22378"/>
    <cellStyle name="Warning Text 9 4" xfId="22379"/>
    <cellStyle name="Warning Text 9 5" xfId="22380"/>
    <cellStyle name="Warning Text 9 6" xfId="22381"/>
    <cellStyle name="Warning Text 9 7" xfId="22382"/>
    <cellStyle name="Warning Text 9 8" xfId="22383"/>
    <cellStyle name="Warning Text 9 9" xfId="22384"/>
    <cellStyle name="Year" xfId="4052"/>
    <cellStyle name="years" xfId="22385"/>
    <cellStyle name="การคำนวณ" xfId="4057"/>
    <cellStyle name="การคำนวณ 2" xfId="6422"/>
    <cellStyle name="ข้อความเตือน" xfId="4058"/>
    <cellStyle name="ข้อความเตือน 2" xfId="6423"/>
    <cellStyle name="ข้อความอธิบาย" xfId="4059"/>
    <cellStyle name="ข้อความอธิบาย 2" xfId="6424"/>
    <cellStyle name="เครื่องหมายจุลภาค [0]_FEB00" xfId="4085"/>
    <cellStyle name="เครื่องหมายจุลภาค 10" xfId="22386"/>
    <cellStyle name="เครื่องหมายจุลภาค 11" xfId="22387"/>
    <cellStyle name="เครื่องหมายจุลภาค 12" xfId="22388"/>
    <cellStyle name="เครื่องหมายจุลภาค 13" xfId="22389"/>
    <cellStyle name="เครื่องหมายจุลภาค 14" xfId="22390"/>
    <cellStyle name="เครื่องหมายจุลภาค 15" xfId="22391"/>
    <cellStyle name="เครื่องหมายจุลภาค 2" xfId="22392"/>
    <cellStyle name="เครื่องหมายจุลภาค 3" xfId="22393"/>
    <cellStyle name="เครื่องหมายจุลภาค 4" xfId="22394"/>
    <cellStyle name="เครื่องหมายจุลภาค 5" xfId="22395"/>
    <cellStyle name="เครื่องหมายจุลภาค 6" xfId="22396"/>
    <cellStyle name="เครื่องหมายจุลภาค 7" xfId="22397"/>
    <cellStyle name="เครื่องหมายจุลภาค 8" xfId="22398"/>
    <cellStyle name="เครื่องหมายจุลภาค 9" xfId="22399"/>
    <cellStyle name="เครื่องหมายจุลภาค_FEB00" xfId="4086"/>
    <cellStyle name="เครื่องหมายสกุลเงิน [0]_FEB00" xfId="4087"/>
    <cellStyle name="เครื่องหมายสกุลเงิน_FEB00" xfId="4088"/>
    <cellStyle name="ชื่อเรื่อง" xfId="4060"/>
    <cellStyle name="ชื่อเรื่อง 2" xfId="6425"/>
    <cellStyle name="เซลล์ตรวจสอบ" xfId="4053"/>
    <cellStyle name="เซลล์ตรวจสอบ 2" xfId="6426"/>
    <cellStyle name="เซลล์ที่มีการเชื่อมโยง" xfId="4054"/>
    <cellStyle name="เซลล์ที่มีการเชื่อมโยง 2" xfId="6427"/>
    <cellStyle name="ดี" xfId="4061"/>
    <cellStyle name="ดี 2" xfId="6428"/>
    <cellStyle name="น้บะภฒ_95" xfId="165"/>
    <cellStyle name="ปกติ 2" xfId="22400"/>
    <cellStyle name="ปกติ_4905รายงาน_value" xfId="5619"/>
    <cellStyle name="ป้อนค่า" xfId="4062"/>
    <cellStyle name="ป้อนค่า 2" xfId="6429"/>
    <cellStyle name="ปานกลาง" xfId="4063"/>
    <cellStyle name="ปานกลาง 2" xfId="6430"/>
    <cellStyle name="เปอร์เซ็นต์ 2" xfId="22401"/>
    <cellStyle name="ผลรวม" xfId="4064"/>
    <cellStyle name="ผลรวม 2" xfId="6431"/>
    <cellStyle name="แย่" xfId="4055"/>
    <cellStyle name="แย่ 2" xfId="6432"/>
    <cellStyle name="ฤธถ [0]_95" xfId="166"/>
    <cellStyle name="ฤธถ_95" xfId="167"/>
    <cellStyle name="ล๋ศญ [0]_95" xfId="168"/>
    <cellStyle name="ล๋ศญ_95" xfId="169"/>
    <cellStyle name="วฅมุ_4ฟ๙ฝวภ๛" xfId="170"/>
    <cellStyle name="ส่วนที่ถูกเน้น1" xfId="4066"/>
    <cellStyle name="ส่วนที่ถูกเน้น1 2" xfId="6433"/>
    <cellStyle name="ส่วนที่ถูกเน้น2" xfId="4067"/>
    <cellStyle name="ส่วนที่ถูกเน้น2 2" xfId="6434"/>
    <cellStyle name="ส่วนที่ถูกเน้น3" xfId="4068"/>
    <cellStyle name="ส่วนที่ถูกเน้น3 2" xfId="6435"/>
    <cellStyle name="ส่วนที่ถูกเน้น4" xfId="4069"/>
    <cellStyle name="ส่วนที่ถูกเน้น4 2" xfId="6436"/>
    <cellStyle name="ส่วนที่ถูกเน้น5" xfId="4070"/>
    <cellStyle name="ส่วนที่ถูกเน้น5 2" xfId="6437"/>
    <cellStyle name="ส่วนที่ถูกเน้น6" xfId="4071"/>
    <cellStyle name="ส่วนที่ถูกเน้น6 2" xfId="6438"/>
    <cellStyle name="แสดงผล" xfId="4056"/>
    <cellStyle name="แสดงผล 2" xfId="6439"/>
    <cellStyle name="หมายเหตุ" xfId="4072"/>
    <cellStyle name="หัวเรื่อง 1" xfId="4073"/>
    <cellStyle name="หัวเรื่อง 1 2" xfId="6440"/>
    <cellStyle name="หัวเรื่อง 2" xfId="4074"/>
    <cellStyle name="หัวเรื่อง 2 2" xfId="6441"/>
    <cellStyle name="หัวเรื่อง 3" xfId="4075"/>
    <cellStyle name="หัวเรื่อง 3 2" xfId="6442"/>
    <cellStyle name="หัวเรื่อง 4" xfId="4076"/>
    <cellStyle name="หัวเรื่อง 4 2" xfId="6443"/>
  </cellStyles>
  <dxfs count="0"/>
  <tableStyles count="0" defaultTableStyle="TableStyleMedium2" defaultPivotStyle="PivotStyleLight16"/>
  <colors>
    <mruColors>
      <color rgb="FFFFD5D6"/>
      <color rgb="FF0000FF"/>
      <color rgb="FFFFC9C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2882226944876"/>
          <c:y val="4.8615310778447655E-2"/>
          <c:w val="0.8672542459892314"/>
          <c:h val="0.75411414161404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Balance'!$DO$7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3018713289833974E-2"/>
                  <c:y val="4.37876375431756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12-41ED-A0B5-57BF0BD4954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Balance'!$DN$8:$DN$15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Balance'!$DO$8:$DO$15</c:f>
              <c:numCache>
                <c:formatCode>_(* #,##0.0_);_(* \(#,##0.0\);_(* "-"??_);_(@_)</c:formatCode>
                <c:ptCount val="8"/>
                <c:pt idx="0">
                  <c:v>9.3000000000000007</c:v>
                </c:pt>
                <c:pt idx="1">
                  <c:v>4.992</c:v>
                </c:pt>
                <c:pt idx="2">
                  <c:v>12.71</c:v>
                </c:pt>
                <c:pt idx="3">
                  <c:v>4.34</c:v>
                </c:pt>
                <c:pt idx="4">
                  <c:v>7.13</c:v>
                </c:pt>
                <c:pt idx="5">
                  <c:v>18.91</c:v>
                </c:pt>
                <c:pt idx="6">
                  <c:v>16.12</c:v>
                </c:pt>
                <c:pt idx="7">
                  <c:v>73.50200000000001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2-41ED-A0B5-57BF0BD49541}"/>
            </c:ext>
          </c:extLst>
        </c:ser>
        <c:ser>
          <c:idx val="1"/>
          <c:order val="1"/>
          <c:tx>
            <c:strRef>
              <c:f>'NGL Balance'!$DP$7</c:f>
              <c:strCache>
                <c:ptCount val="1"/>
                <c:pt idx="0">
                  <c:v>Actual (Km3)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888888888888888E-2"/>
                  <c:y val="-2.31485126859142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2-41ED-A0B5-57BF0BD49541}"/>
                </c:ext>
              </c:extLst>
            </c:dLbl>
            <c:dLbl>
              <c:idx val="1"/>
              <c:layout>
                <c:manualLayout>
                  <c:x val="6.509356644916987E-3"/>
                  <c:y val="-2.18938187715878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2-41ED-A0B5-57BF0BD49541}"/>
                </c:ext>
              </c:extLst>
            </c:dLbl>
            <c:dLbl>
              <c:idx val="2"/>
              <c:layout>
                <c:manualLayout>
                  <c:x val="8.6791421932226887E-3"/>
                  <c:y val="-3.50301100345405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2-41ED-A0B5-57BF0BD49541}"/>
                </c:ext>
              </c:extLst>
            </c:dLbl>
            <c:dLbl>
              <c:idx val="3"/>
              <c:layout>
                <c:manualLayout>
                  <c:x val="4.3395710966113244E-3"/>
                  <c:y val="-3.940887378885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2-41ED-A0B5-57BF0BD49541}"/>
                </c:ext>
              </c:extLst>
            </c:dLbl>
            <c:dLbl>
              <c:idx val="4"/>
              <c:layout>
                <c:manualLayout>
                  <c:x val="6.509356644916987E-3"/>
                  <c:y val="-5.25451650518106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12-41ED-A0B5-57BF0BD49541}"/>
                </c:ext>
              </c:extLst>
            </c:dLbl>
            <c:dLbl>
              <c:idx val="5"/>
              <c:layout>
                <c:manualLayout>
                  <c:x val="8.6791421932226488E-3"/>
                  <c:y val="-4.37876375431756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12-41ED-A0B5-57BF0BD4954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Balance'!$DN$8:$DN$15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Balance'!$DP$8:$DP$15</c:f>
              <c:numCache>
                <c:formatCode>_(* #,##0.0_);_(* \(#,##0.0\);_(* "-"??_);_(@_)</c:formatCode>
                <c:ptCount val="8"/>
                <c:pt idx="0">
                  <c:v>10.153406214</c:v>
                </c:pt>
                <c:pt idx="1">
                  <c:v>8.2915698570000007</c:v>
                </c:pt>
                <c:pt idx="2">
                  <c:v>15.493255392000002</c:v>
                </c:pt>
                <c:pt idx="3">
                  <c:v>4.6798464167610003</c:v>
                </c:pt>
                <c:pt idx="4">
                  <c:v>10.706592454999999</c:v>
                </c:pt>
                <c:pt idx="5">
                  <c:v>19.801602106000004</c:v>
                </c:pt>
                <c:pt idx="6">
                  <c:v>17.585425777000005</c:v>
                </c:pt>
                <c:pt idx="7">
                  <c:v>86.711698217761011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12-41ED-A0B5-57BF0BD49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9409792"/>
        <c:axId val="269411752"/>
      </c:barChart>
      <c:catAx>
        <c:axId val="269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411752"/>
        <c:crosses val="autoZero"/>
        <c:auto val="1"/>
        <c:lblAlgn val="ctr"/>
        <c:lblOffset val="100"/>
        <c:noMultiLvlLbl val="0"/>
      </c:catAx>
      <c:valAx>
        <c:axId val="26941175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6940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327750612059"/>
          <c:y val="0.84534711286089237"/>
          <c:w val="0.37306317529056182"/>
          <c:h val="0.150690944881889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Balance'!$DO$7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Balance'!$DN$84:$DN$91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Balance'!$DO$84:$DO$91</c:f>
              <c:numCache>
                <c:formatCode>0.0</c:formatCode>
                <c:ptCount val="8"/>
                <c:pt idx="0">
                  <c:v>9.7125000000000004</c:v>
                </c:pt>
                <c:pt idx="1">
                  <c:v>8.6751219512195128</c:v>
                </c:pt>
                <c:pt idx="2">
                  <c:v>11.4</c:v>
                </c:pt>
                <c:pt idx="3">
                  <c:v>2.1</c:v>
                </c:pt>
                <c:pt idx="4">
                  <c:v>12.88</c:v>
                </c:pt>
                <c:pt idx="5">
                  <c:v>17.948863636363637</c:v>
                </c:pt>
                <c:pt idx="6">
                  <c:v>14.28</c:v>
                </c:pt>
                <c:pt idx="7">
                  <c:v>76.996485587583152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7-47A0-914D-31F371326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992520"/>
        <c:axId val="711995800"/>
      </c:barChart>
      <c:catAx>
        <c:axId val="7119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11995800"/>
        <c:crosses val="autoZero"/>
        <c:auto val="1"/>
        <c:lblAlgn val="ctr"/>
        <c:lblOffset val="100"/>
        <c:noMultiLvlLbl val="0"/>
      </c:catAx>
      <c:valAx>
        <c:axId val="71199580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119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Balance'!$DO$34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Balance'!$DN$70:$DN$76</c15:sqref>
                  </c15:fullRef>
                </c:ext>
              </c:extLst>
              <c:f>('NGL Balance'!$DN$70,'NGL Balance'!$DN$72:$DN$74,'NGL Balance'!$DN$76)</c:f>
              <c:strCache>
                <c:ptCount val="5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Balance'!$DO$70:$DO$76</c15:sqref>
                  </c15:fullRef>
                </c:ext>
              </c:extLst>
              <c:f>('NGL Balance'!$DO$70,'NGL Balance'!$DO$72:$DO$74,'NGL Balance'!$DO$76)</c:f>
              <c:numCache>
                <c:formatCode>0.0</c:formatCode>
                <c:ptCount val="5"/>
                <c:pt idx="0">
                  <c:v>82.808641975308632</c:v>
                </c:pt>
                <c:pt idx="1">
                  <c:v>0</c:v>
                </c:pt>
                <c:pt idx="2">
                  <c:v>0.6</c:v>
                </c:pt>
                <c:pt idx="3">
                  <c:v>1.9</c:v>
                </c:pt>
                <c:pt idx="4">
                  <c:v>87.208641975308637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F-45DB-ADC7-2DBB73CC3774}"/>
            </c:ext>
          </c:extLst>
        </c:ser>
        <c:ser>
          <c:idx val="1"/>
          <c:order val="1"/>
          <c:tx>
            <c:strRef>
              <c:f>'NGL Balance'!$DP$34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Balance'!$DN$70:$DN$76</c15:sqref>
                  </c15:fullRef>
                </c:ext>
              </c:extLst>
              <c:f>('NGL Balance'!$DN$70,'NGL Balance'!$DN$72:$DN$74,'NGL Balance'!$DN$76)</c:f>
              <c:strCache>
                <c:ptCount val="5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Balance'!$DP$70:$DP$76</c15:sqref>
                  </c15:fullRef>
                </c:ext>
              </c:extLst>
              <c:f>('NGL Balance'!$DP$70,'NGL Balance'!$DP$72:$DP$74,'NGL Balance'!$DP$76)</c:f>
              <c:numCache>
                <c:formatCode>0.0</c:formatCode>
                <c:ptCount val="5"/>
                <c:pt idx="0">
                  <c:v>84.18</c:v>
                </c:pt>
                <c:pt idx="1">
                  <c:v>0</c:v>
                </c:pt>
                <c:pt idx="2">
                  <c:v>0.6</c:v>
                </c:pt>
                <c:pt idx="3">
                  <c:v>1.8380000000000001</c:v>
                </c:pt>
                <c:pt idx="4">
                  <c:v>88.457999999999998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F-45DB-ADC7-2DBB73CC3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10672"/>
        <c:axId val="788709032"/>
      </c:barChart>
      <c:catAx>
        <c:axId val="788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8709032"/>
        <c:crosses val="autoZero"/>
        <c:auto val="1"/>
        <c:lblAlgn val="ctr"/>
        <c:lblOffset val="100"/>
        <c:noMultiLvlLbl val="0"/>
      </c:catAx>
      <c:valAx>
        <c:axId val="7887090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88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Balance'!$DO$34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Balance'!$DN$105:$DN$111</c15:sqref>
                  </c15:fullRef>
                </c:ext>
              </c:extLst>
              <c:f>('NGL Balance'!$DN$105,'NGL Balance'!$DN$107:$DN$109,'NGL Balance'!$DN$111)</c:f>
              <c:strCache>
                <c:ptCount val="5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Balance'!$DO$105:$DO$111</c15:sqref>
                  </c15:fullRef>
                </c:ext>
              </c:extLst>
              <c:f>('NGL Balance'!$DO$105,'NGL Balance'!$DO$107:$DO$109,'NGL Balance'!$DO$111)</c:f>
              <c:numCache>
                <c:formatCode>0.0</c:formatCode>
                <c:ptCount val="5"/>
                <c:pt idx="0">
                  <c:v>74.493827160493822</c:v>
                </c:pt>
                <c:pt idx="1">
                  <c:v>0</c:v>
                </c:pt>
                <c:pt idx="2">
                  <c:v>1.8</c:v>
                </c:pt>
                <c:pt idx="3">
                  <c:v>0</c:v>
                </c:pt>
                <c:pt idx="4">
                  <c:v>78.193827160493825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2-4A9B-B087-720D7D50F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10672"/>
        <c:axId val="788709032"/>
      </c:barChart>
      <c:catAx>
        <c:axId val="788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8709032"/>
        <c:crosses val="autoZero"/>
        <c:auto val="1"/>
        <c:lblAlgn val="ctr"/>
        <c:lblOffset val="100"/>
        <c:noMultiLvlLbl val="0"/>
      </c:catAx>
      <c:valAx>
        <c:axId val="7887090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88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60566390286659E-2"/>
          <c:y val="5.1489955766738468E-2"/>
          <c:w val="0.8803499247024712"/>
          <c:h val="0.55580208710297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Balance'!$DO$34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2.16802106337735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CB-497D-B192-E5B4A72D3C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Balance'!$DN$35:$DN$41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Balance'!$DO$35:$DO$41</c:f>
              <c:numCache>
                <c:formatCode>0.0</c:formatCode>
                <c:ptCount val="7"/>
                <c:pt idx="0">
                  <c:v>74.550246913580239</c:v>
                </c:pt>
                <c:pt idx="1">
                  <c:v>0</c:v>
                </c:pt>
                <c:pt idx="2">
                  <c:v>0</c:v>
                </c:pt>
                <c:pt idx="3">
                  <c:v>1.9</c:v>
                </c:pt>
                <c:pt idx="4">
                  <c:v>3.8</c:v>
                </c:pt>
                <c:pt idx="5">
                  <c:v>1.9</c:v>
                </c:pt>
                <c:pt idx="6">
                  <c:v>82.150246913580247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B-497D-B192-E5B4A72D3C34}"/>
            </c:ext>
          </c:extLst>
        </c:ser>
        <c:ser>
          <c:idx val="1"/>
          <c:order val="1"/>
          <c:tx>
            <c:strRef>
              <c:f>'NGL Balance'!$DP$34</c:f>
              <c:strCache>
                <c:ptCount val="1"/>
                <c:pt idx="0">
                  <c:v>Actual (Km3)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2267368779244815E-3"/>
                  <c:y val="-9.27536401239100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CB-497D-B192-E5B4A72D3C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Balance'!$DN$35:$DN$41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Balance'!$DP$35:$DP$41</c:f>
              <c:numCache>
                <c:formatCode>0.0</c:formatCode>
                <c:ptCount val="7"/>
                <c:pt idx="0">
                  <c:v>79.058905999999993</c:v>
                </c:pt>
                <c:pt idx="1">
                  <c:v>0</c:v>
                </c:pt>
                <c:pt idx="2">
                  <c:v>0</c:v>
                </c:pt>
                <c:pt idx="3">
                  <c:v>1.8389329999999999</c:v>
                </c:pt>
                <c:pt idx="4">
                  <c:v>3.6783940000000004</c:v>
                </c:pt>
                <c:pt idx="5">
                  <c:v>1.952815</c:v>
                </c:pt>
                <c:pt idx="6">
                  <c:v>86.529047999999989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B-497D-B192-E5B4A72D3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2344"/>
        <c:axId val="928228032"/>
      </c:barChart>
      <c:catAx>
        <c:axId val="92823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8032"/>
        <c:crosses val="autoZero"/>
        <c:auto val="1"/>
        <c:lblAlgn val="ctr"/>
        <c:lblOffset val="100"/>
        <c:noMultiLvlLbl val="0"/>
      </c:catAx>
      <c:valAx>
        <c:axId val="92822803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2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311465531025748"/>
          <c:y val="0.82889071393645353"/>
          <c:w val="0.40400126139845405"/>
          <c:h val="0.167725604058081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61862018039296E-2"/>
          <c:y val="4.5548798707853826E-2"/>
          <c:w val="0.89309738413748796"/>
          <c:h val="0.7532136482939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Balance'!$DO$46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Balance'!$DN$47:$DN$54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Balance'!$DO$47:$DO$54</c:f>
              <c:numCache>
                <c:formatCode>0.0</c:formatCode>
                <c:ptCount val="8"/>
                <c:pt idx="0">
                  <c:v>10.065</c:v>
                </c:pt>
                <c:pt idx="1">
                  <c:v>9.048</c:v>
                </c:pt>
                <c:pt idx="2">
                  <c:v>12.71</c:v>
                </c:pt>
                <c:pt idx="3">
                  <c:v>4.1449999999999996</c:v>
                </c:pt>
                <c:pt idx="4">
                  <c:v>12.697586206896551</c:v>
                </c:pt>
                <c:pt idx="5">
                  <c:v>18.91</c:v>
                </c:pt>
                <c:pt idx="6">
                  <c:v>14.88</c:v>
                </c:pt>
                <c:pt idx="7">
                  <c:v>82.455586206896555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C-47CB-AB65-AD895CE457AB}"/>
            </c:ext>
          </c:extLst>
        </c:ser>
        <c:ser>
          <c:idx val="1"/>
          <c:order val="1"/>
          <c:tx>
            <c:strRef>
              <c:f>'NGL Balance'!$DP$46</c:f>
              <c:strCache>
                <c:ptCount val="1"/>
                <c:pt idx="0">
                  <c:v>Estimated (Km3)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Balance'!$DN$47:$DN$54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Balance'!$DP$47:$DP$54</c:f>
              <c:numCache>
                <c:formatCode>0.0</c:formatCode>
                <c:ptCount val="8"/>
                <c:pt idx="0">
                  <c:v>9.847863930945767</c:v>
                </c:pt>
                <c:pt idx="1">
                  <c:v>9.4035916977262612</c:v>
                </c:pt>
                <c:pt idx="2">
                  <c:v>13.274224352127057</c:v>
                </c:pt>
                <c:pt idx="3">
                  <c:v>3.7</c:v>
                </c:pt>
                <c:pt idx="4">
                  <c:v>13.352567184410393</c:v>
                </c:pt>
                <c:pt idx="5">
                  <c:v>18.706367868814276</c:v>
                </c:pt>
                <c:pt idx="6">
                  <c:v>15.499000000000001</c:v>
                </c:pt>
                <c:pt idx="7">
                  <c:v>83.78361503402374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C-47CB-AB65-AD895CE45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28424"/>
        <c:axId val="928228816"/>
      </c:barChart>
      <c:catAx>
        <c:axId val="92822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8816"/>
        <c:crosses val="autoZero"/>
        <c:auto val="1"/>
        <c:lblAlgn val="ctr"/>
        <c:lblOffset val="100"/>
        <c:noMultiLvlLbl val="0"/>
      </c:catAx>
      <c:valAx>
        <c:axId val="9282288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28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184302312613071"/>
          <c:y val="0.84837762971936204"/>
          <c:w val="0.35523892149277947"/>
          <c:h val="0.14837262265293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21741032370949E-2"/>
          <c:y val="5.1400554097404488E-2"/>
          <c:w val="0.89035601082292248"/>
          <c:h val="0.53342483231262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Balance'!$DO$104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Balance'!$DN$105:$DN$111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Balance'!$DO$105:$DO$111</c:f>
              <c:numCache>
                <c:formatCode>0.0</c:formatCode>
                <c:ptCount val="7"/>
                <c:pt idx="0">
                  <c:v>74.493827160493822</c:v>
                </c:pt>
                <c:pt idx="1">
                  <c:v>0</c:v>
                </c:pt>
                <c:pt idx="2">
                  <c:v>0</c:v>
                </c:pt>
                <c:pt idx="3">
                  <c:v>1.8</c:v>
                </c:pt>
                <c:pt idx="4">
                  <c:v>0</c:v>
                </c:pt>
                <c:pt idx="5">
                  <c:v>1.9</c:v>
                </c:pt>
                <c:pt idx="6">
                  <c:v>78.193827160493825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6-4562-8CEC-BEB99EB70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3128"/>
        <c:axId val="928229208"/>
      </c:barChart>
      <c:catAx>
        <c:axId val="92823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9208"/>
        <c:crosses val="autoZero"/>
        <c:auto val="1"/>
        <c:lblAlgn val="ctr"/>
        <c:lblOffset val="100"/>
        <c:noMultiLvlLbl val="0"/>
      </c:catAx>
      <c:valAx>
        <c:axId val="92822920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3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141776027996501"/>
          <c:y val="0.89332640711577715"/>
          <c:w val="0.1847965470338432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60566390286659E-2"/>
          <c:y val="5.1489955766738468E-2"/>
          <c:w val="0.8803499247024712"/>
          <c:h val="0.55580208710297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Balance'!$DO$34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2.16802106337735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6A-40D0-9FF6-0F93B24E058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Balance'!$DN$70:$DN$76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Balance'!$DO$70:$DO$76</c:f>
              <c:numCache>
                <c:formatCode>0.0</c:formatCode>
                <c:ptCount val="7"/>
                <c:pt idx="0">
                  <c:v>82.808641975308632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1.9</c:v>
                </c:pt>
                <c:pt idx="5">
                  <c:v>1.9</c:v>
                </c:pt>
                <c:pt idx="6">
                  <c:v>87.208641975308637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A-40D0-9FF6-0F93B24E0581}"/>
            </c:ext>
          </c:extLst>
        </c:ser>
        <c:ser>
          <c:idx val="1"/>
          <c:order val="1"/>
          <c:tx>
            <c:strRef>
              <c:f>'NGL Balance'!$DP$34</c:f>
              <c:strCache>
                <c:ptCount val="1"/>
                <c:pt idx="0">
                  <c:v>Actual (Km3)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2267368779244815E-3"/>
                  <c:y val="-9.27536401239100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6A-40D0-9FF6-0F93B24E058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Balance'!$DN$70:$DN$76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Balance'!$DP$70:$DP$76</c:f>
              <c:numCache>
                <c:formatCode>0.0</c:formatCode>
                <c:ptCount val="7"/>
                <c:pt idx="0">
                  <c:v>84.18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1.8380000000000001</c:v>
                </c:pt>
                <c:pt idx="5">
                  <c:v>1.84</c:v>
                </c:pt>
                <c:pt idx="6">
                  <c:v>88.457999999999998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A-40D0-9FF6-0F93B24E0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3520"/>
        <c:axId val="928233912"/>
      </c:barChart>
      <c:catAx>
        <c:axId val="92823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33912"/>
        <c:crosses val="autoZero"/>
        <c:auto val="1"/>
        <c:lblAlgn val="ctr"/>
        <c:lblOffset val="100"/>
        <c:noMultiLvlLbl val="0"/>
      </c:catAx>
      <c:valAx>
        <c:axId val="92823391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311465531025748"/>
          <c:y val="0.82889071393645353"/>
          <c:w val="0.40400126139845405"/>
          <c:h val="0.167725604058081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2882226944876"/>
          <c:y val="4.8615310778447655E-2"/>
          <c:w val="0.8672542459892314"/>
          <c:h val="0.75411414161404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Balance'!$DO$7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3018713289833974E-2"/>
                  <c:y val="4.37876375431756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7C-43CF-8C6E-4749ED12B6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Balance'!$DN$84:$DN$91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Balance'!$DO$84:$DO$91</c:f>
              <c:numCache>
                <c:formatCode>0.0</c:formatCode>
                <c:ptCount val="8"/>
                <c:pt idx="0">
                  <c:v>9.7125000000000004</c:v>
                </c:pt>
                <c:pt idx="1">
                  <c:v>8.6751219512195128</c:v>
                </c:pt>
                <c:pt idx="2">
                  <c:v>11.4</c:v>
                </c:pt>
                <c:pt idx="3">
                  <c:v>2.1</c:v>
                </c:pt>
                <c:pt idx="4">
                  <c:v>12.88</c:v>
                </c:pt>
                <c:pt idx="5">
                  <c:v>17.948863636363637</c:v>
                </c:pt>
                <c:pt idx="6">
                  <c:v>14.28</c:v>
                </c:pt>
                <c:pt idx="7">
                  <c:v>76.996485587583152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C-43CF-8C6E-4749ED12B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1168"/>
        <c:axId val="928229600"/>
      </c:barChart>
      <c:catAx>
        <c:axId val="9282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9600"/>
        <c:crosses val="autoZero"/>
        <c:auto val="1"/>
        <c:lblAlgn val="ctr"/>
        <c:lblOffset val="100"/>
        <c:noMultiLvlLbl val="0"/>
      </c:catAx>
      <c:valAx>
        <c:axId val="9282296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327750612059"/>
          <c:y val="0.84534711286089237"/>
          <c:w val="0.37306317529056182"/>
          <c:h val="0.150690944881889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Balance'!$DO$7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Balance'!$DN$8:$DN$15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Balance'!$DO$8:$DO$15</c:f>
              <c:numCache>
                <c:formatCode>_(* #,##0.0_);_(* \(#,##0.0\);_(* "-"??_);_(@_)</c:formatCode>
                <c:ptCount val="8"/>
                <c:pt idx="0">
                  <c:v>9.3000000000000007</c:v>
                </c:pt>
                <c:pt idx="1">
                  <c:v>4.992</c:v>
                </c:pt>
                <c:pt idx="2">
                  <c:v>12.71</c:v>
                </c:pt>
                <c:pt idx="3">
                  <c:v>4.34</c:v>
                </c:pt>
                <c:pt idx="4">
                  <c:v>7.13</c:v>
                </c:pt>
                <c:pt idx="5">
                  <c:v>18.91</c:v>
                </c:pt>
                <c:pt idx="6">
                  <c:v>16.12</c:v>
                </c:pt>
                <c:pt idx="7">
                  <c:v>73.50200000000001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2C7-96D9-56C95088C271}"/>
            </c:ext>
          </c:extLst>
        </c:ser>
        <c:ser>
          <c:idx val="1"/>
          <c:order val="1"/>
          <c:tx>
            <c:strRef>
              <c:f>'NGL Balance'!$DP$7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Balance'!$DN$8:$DN$15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Balance'!$DP$8:$DP$15</c:f>
              <c:numCache>
                <c:formatCode>_(* #,##0.0_);_(* \(#,##0.0\);_(* "-"??_);_(@_)</c:formatCode>
                <c:ptCount val="8"/>
                <c:pt idx="0">
                  <c:v>10.153406214</c:v>
                </c:pt>
                <c:pt idx="1">
                  <c:v>8.2915698570000007</c:v>
                </c:pt>
                <c:pt idx="2">
                  <c:v>15.493255392000002</c:v>
                </c:pt>
                <c:pt idx="3">
                  <c:v>4.6798464167610003</c:v>
                </c:pt>
                <c:pt idx="4">
                  <c:v>10.706592454999999</c:v>
                </c:pt>
                <c:pt idx="5">
                  <c:v>19.801602106000004</c:v>
                </c:pt>
                <c:pt idx="6">
                  <c:v>17.585425777000005</c:v>
                </c:pt>
                <c:pt idx="7">
                  <c:v>86.711698217761011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42C7-96D9-56C95088C2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992520"/>
        <c:axId val="711995800"/>
      </c:barChart>
      <c:catAx>
        <c:axId val="7119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11995800"/>
        <c:crosses val="autoZero"/>
        <c:auto val="1"/>
        <c:lblAlgn val="ctr"/>
        <c:lblOffset val="100"/>
        <c:noMultiLvlLbl val="0"/>
      </c:catAx>
      <c:valAx>
        <c:axId val="711995800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7119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Balance'!$DO$34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Balance'!$DN$35:$DN$41</c15:sqref>
                  </c15:fullRef>
                </c:ext>
              </c:extLst>
              <c:f>('NGL Balance'!$DN$35,'NGL Balance'!$DN$37:$DN$39,'NGL Balance'!$DN$41)</c:f>
              <c:strCache>
                <c:ptCount val="5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Balance'!$DO$35:$DO$41</c15:sqref>
                  </c15:fullRef>
                </c:ext>
              </c:extLst>
              <c:f>('NGL Balance'!$DO$35,'NGL Balance'!$DO$37:$DO$39,'NGL Balance'!$DO$41)</c:f>
              <c:numCache>
                <c:formatCode>0.0</c:formatCode>
                <c:ptCount val="5"/>
                <c:pt idx="0">
                  <c:v>74.550246913580239</c:v>
                </c:pt>
                <c:pt idx="1">
                  <c:v>0</c:v>
                </c:pt>
                <c:pt idx="2">
                  <c:v>1.9</c:v>
                </c:pt>
                <c:pt idx="3">
                  <c:v>3.8</c:v>
                </c:pt>
                <c:pt idx="4">
                  <c:v>82.150246913580247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F78-A3F4-450D99E5308B}"/>
            </c:ext>
          </c:extLst>
        </c:ser>
        <c:ser>
          <c:idx val="1"/>
          <c:order val="1"/>
          <c:tx>
            <c:strRef>
              <c:f>'NGL Balance'!$DP$34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Balance'!$DN$35:$DN$41</c15:sqref>
                  </c15:fullRef>
                </c:ext>
              </c:extLst>
              <c:f>('NGL Balance'!$DN$35,'NGL Balance'!$DN$37:$DN$39,'NGL Balance'!$DN$41)</c:f>
              <c:strCache>
                <c:ptCount val="5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Balance'!$DP$35:$DP$41</c15:sqref>
                  </c15:fullRef>
                </c:ext>
              </c:extLst>
              <c:f>('NGL Balance'!$DP$35,'NGL Balance'!$DP$37:$DP$39,'NGL Balance'!$DP$41)</c:f>
              <c:numCache>
                <c:formatCode>0.0</c:formatCode>
                <c:ptCount val="5"/>
                <c:pt idx="0">
                  <c:v>79.058905999999993</c:v>
                </c:pt>
                <c:pt idx="1">
                  <c:v>0</c:v>
                </c:pt>
                <c:pt idx="2">
                  <c:v>1.8389329999999999</c:v>
                </c:pt>
                <c:pt idx="3">
                  <c:v>3.6783940000000004</c:v>
                </c:pt>
                <c:pt idx="4">
                  <c:v>86.529047999999989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1-4F78-A3F4-450D99E530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10672"/>
        <c:axId val="788709032"/>
      </c:barChart>
      <c:catAx>
        <c:axId val="788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8709032"/>
        <c:crosses val="autoZero"/>
        <c:auto val="1"/>
        <c:lblAlgn val="ctr"/>
        <c:lblOffset val="100"/>
        <c:noMultiLvlLbl val="0"/>
      </c:catAx>
      <c:valAx>
        <c:axId val="7887090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88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Balance'!$DO$7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Balance'!$DN$47:$DN$54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Balance'!$DO$47:$DO$54</c:f>
              <c:numCache>
                <c:formatCode>0.0</c:formatCode>
                <c:ptCount val="8"/>
                <c:pt idx="0">
                  <c:v>10.065</c:v>
                </c:pt>
                <c:pt idx="1">
                  <c:v>9.048</c:v>
                </c:pt>
                <c:pt idx="2">
                  <c:v>12.71</c:v>
                </c:pt>
                <c:pt idx="3">
                  <c:v>4.1449999999999996</c:v>
                </c:pt>
                <c:pt idx="4">
                  <c:v>12.697586206896551</c:v>
                </c:pt>
                <c:pt idx="5">
                  <c:v>18.91</c:v>
                </c:pt>
                <c:pt idx="6">
                  <c:v>14.88</c:v>
                </c:pt>
                <c:pt idx="7">
                  <c:v>82.455586206896555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0-405E-BDEC-80DEC302B07E}"/>
            </c:ext>
          </c:extLst>
        </c:ser>
        <c:ser>
          <c:idx val="1"/>
          <c:order val="1"/>
          <c:tx>
            <c:strRef>
              <c:f>'NGL Balance'!$DP$7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Balance'!$DN$47:$DN$54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Balance'!$DP$47:$DP$54</c:f>
              <c:numCache>
                <c:formatCode>0.0</c:formatCode>
                <c:ptCount val="8"/>
                <c:pt idx="0">
                  <c:v>9.847863930945767</c:v>
                </c:pt>
                <c:pt idx="1">
                  <c:v>9.4035916977262612</c:v>
                </c:pt>
                <c:pt idx="2">
                  <c:v>13.274224352127057</c:v>
                </c:pt>
                <c:pt idx="3">
                  <c:v>3.7</c:v>
                </c:pt>
                <c:pt idx="4">
                  <c:v>13.352567184410393</c:v>
                </c:pt>
                <c:pt idx="5">
                  <c:v>18.706367868814276</c:v>
                </c:pt>
                <c:pt idx="6">
                  <c:v>15.499000000000001</c:v>
                </c:pt>
                <c:pt idx="7">
                  <c:v>83.78361503402374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0-405E-BDEC-80DEC302B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992520"/>
        <c:axId val="711995800"/>
      </c:barChart>
      <c:catAx>
        <c:axId val="7119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11995800"/>
        <c:crosses val="autoZero"/>
        <c:auto val="1"/>
        <c:lblAlgn val="ctr"/>
        <c:lblOffset val="100"/>
        <c:noMultiLvlLbl val="0"/>
      </c:catAx>
      <c:valAx>
        <c:axId val="71199580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119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123</xdr:col>
      <xdr:colOff>9526</xdr:colOff>
      <xdr:row>5</xdr:row>
      <xdr:rowOff>19050</xdr:rowOff>
    </xdr:from>
    <xdr:to>
      <xdr:col>129</xdr:col>
      <xdr:colOff>443346</xdr:colOff>
      <xdr:row>16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122</xdr:col>
      <xdr:colOff>610031</xdr:colOff>
      <xdr:row>30</xdr:row>
      <xdr:rowOff>175779</xdr:rowOff>
    </xdr:from>
    <xdr:to>
      <xdr:col>129</xdr:col>
      <xdr:colOff>277091</xdr:colOff>
      <xdr:row>41</xdr:row>
      <xdr:rowOff>56717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122</xdr:col>
      <xdr:colOff>637309</xdr:colOff>
      <xdr:row>43</xdr:row>
      <xdr:rowOff>76200</xdr:rowOff>
    </xdr:from>
    <xdr:to>
      <xdr:col>129</xdr:col>
      <xdr:colOff>429491</xdr:colOff>
      <xdr:row>54</xdr:row>
      <xdr:rowOff>27709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120</xdr:col>
      <xdr:colOff>252413</xdr:colOff>
      <xdr:row>101</xdr:row>
      <xdr:rowOff>33337</xdr:rowOff>
    </xdr:from>
    <xdr:to>
      <xdr:col>126</xdr:col>
      <xdr:colOff>41564</xdr:colOff>
      <xdr:row>111</xdr:row>
      <xdr:rowOff>157162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122</xdr:col>
      <xdr:colOff>598714</xdr:colOff>
      <xdr:row>62</xdr:row>
      <xdr:rowOff>206828</xdr:rowOff>
    </xdr:from>
    <xdr:to>
      <xdr:col>129</xdr:col>
      <xdr:colOff>265774</xdr:colOff>
      <xdr:row>73</xdr:row>
      <xdr:rowOff>87765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121</xdr:col>
      <xdr:colOff>0</xdr:colOff>
      <xdr:row>81</xdr:row>
      <xdr:rowOff>0</xdr:rowOff>
    </xdr:from>
    <xdr:to>
      <xdr:col>127</xdr:col>
      <xdr:colOff>216105</xdr:colOff>
      <xdr:row>92</xdr:row>
      <xdr:rowOff>193221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130</xdr:col>
      <xdr:colOff>203065</xdr:colOff>
      <xdr:row>4</xdr:row>
      <xdr:rowOff>78781</xdr:rowOff>
    </xdr:from>
    <xdr:to>
      <xdr:col>136</xdr:col>
      <xdr:colOff>545579</xdr:colOff>
      <xdr:row>15</xdr:row>
      <xdr:rowOff>244038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130</xdr:col>
      <xdr:colOff>428625</xdr:colOff>
      <xdr:row>27</xdr:row>
      <xdr:rowOff>112712</xdr:rowOff>
    </xdr:from>
    <xdr:to>
      <xdr:col>137</xdr:col>
      <xdr:colOff>24225</xdr:colOff>
      <xdr:row>39</xdr:row>
      <xdr:rowOff>4969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130</xdr:col>
      <xdr:colOff>365125</xdr:colOff>
      <xdr:row>43</xdr:row>
      <xdr:rowOff>111124</xdr:rowOff>
    </xdr:from>
    <xdr:to>
      <xdr:col>137</xdr:col>
      <xdr:colOff>32725</xdr:colOff>
      <xdr:row>55</xdr:row>
      <xdr:rowOff>26009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130</xdr:col>
      <xdr:colOff>571500</xdr:colOff>
      <xdr:row>79</xdr:row>
      <xdr:rowOff>206374</xdr:rowOff>
    </xdr:from>
    <xdr:to>
      <xdr:col>136</xdr:col>
      <xdr:colOff>554014</xdr:colOff>
      <xdr:row>91</xdr:row>
      <xdr:rowOff>132146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130</xdr:col>
      <xdr:colOff>190500</xdr:colOff>
      <xdr:row>59</xdr:row>
      <xdr:rowOff>222249</xdr:rowOff>
    </xdr:from>
    <xdr:to>
      <xdr:col>136</xdr:col>
      <xdr:colOff>461014</xdr:colOff>
      <xdr:row>71</xdr:row>
      <xdr:rowOff>245134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128</xdr:col>
      <xdr:colOff>95250</xdr:colOff>
      <xdr:row>97</xdr:row>
      <xdr:rowOff>142874</xdr:rowOff>
    </xdr:from>
    <xdr:to>
      <xdr:col>134</xdr:col>
      <xdr:colOff>77764</xdr:colOff>
      <xdr:row>109</xdr:row>
      <xdr:rowOff>165760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87</xdr:row>
      <xdr:rowOff>0</xdr:rowOff>
    </xdr:from>
    <xdr:ext cx="184731" cy="262572"/>
    <xdr:sp macro="" textlink="">
      <xdr:nvSpPr>
        <xdr:cNvPr id="2" name="TextBox 1"/>
        <xdr:cNvSpPr txBox="1"/>
      </xdr:nvSpPr>
      <xdr:spPr>
        <a:xfrm>
          <a:off x="2941320" y="110794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87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1607820" y="110794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86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2926080" y="127177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86</xdr:row>
      <xdr:rowOff>0</xdr:rowOff>
    </xdr:from>
    <xdr:ext cx="184731" cy="262572"/>
    <xdr:sp macro="" textlink="">
      <xdr:nvSpPr>
        <xdr:cNvPr id="4" name="TextBox 3"/>
        <xdr:cNvSpPr txBox="1"/>
      </xdr:nvSpPr>
      <xdr:spPr>
        <a:xfrm>
          <a:off x="1577340" y="127177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79</xdr:row>
      <xdr:rowOff>0</xdr:rowOff>
    </xdr:from>
    <xdr:ext cx="184731" cy="262572"/>
    <xdr:sp macro="" textlink="">
      <xdr:nvSpPr>
        <xdr:cNvPr id="2" name="TextBox 1"/>
        <xdr:cNvSpPr txBox="1"/>
      </xdr:nvSpPr>
      <xdr:spPr>
        <a:xfrm>
          <a:off x="2827020" y="118338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79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1501140" y="118338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77</xdr:row>
      <xdr:rowOff>0</xdr:rowOff>
    </xdr:from>
    <xdr:ext cx="184731" cy="262572"/>
    <xdr:sp macro="" textlink="">
      <xdr:nvSpPr>
        <xdr:cNvPr id="2" name="TextBox 1"/>
        <xdr:cNvSpPr txBox="1"/>
      </xdr:nvSpPr>
      <xdr:spPr>
        <a:xfrm>
          <a:off x="2827020" y="115062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77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1501140" y="115062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82</xdr:row>
      <xdr:rowOff>0</xdr:rowOff>
    </xdr:from>
    <xdr:ext cx="184731" cy="262572"/>
    <xdr:sp macro="" textlink="">
      <xdr:nvSpPr>
        <xdr:cNvPr id="2" name="TextBox 1"/>
        <xdr:cNvSpPr txBox="1"/>
      </xdr:nvSpPr>
      <xdr:spPr>
        <a:xfrm>
          <a:off x="3215640" y="1056132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82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1737360" y="1056132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47</xdr:col>
      <xdr:colOff>85781</xdr:colOff>
      <xdr:row>1</xdr:row>
      <xdr:rowOff>109941</xdr:rowOff>
    </xdr:from>
    <xdr:to>
      <xdr:col>48</xdr:col>
      <xdr:colOff>240257</xdr:colOff>
      <xdr:row>4</xdr:row>
      <xdr:rowOff>28726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81" y="254721"/>
          <a:ext cx="596436" cy="35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127000</xdr:colOff>
      <xdr:row>1</xdr:row>
      <xdr:rowOff>94864</xdr:rowOff>
    </xdr:from>
    <xdr:to>
      <xdr:col>54</xdr:col>
      <xdr:colOff>379896</xdr:colOff>
      <xdr:row>4</xdr:row>
      <xdr:rowOff>11926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6100" y="239644"/>
          <a:ext cx="740576" cy="351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</xdr:colOff>
      <xdr:row>2</xdr:row>
      <xdr:rowOff>139700</xdr:rowOff>
    </xdr:from>
    <xdr:to>
      <xdr:col>6</xdr:col>
      <xdr:colOff>120650</xdr:colOff>
      <xdr:row>5</xdr:row>
      <xdr:rowOff>23091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6640" y="459740"/>
          <a:ext cx="473710" cy="27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81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2926080" y="124129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81</xdr:row>
      <xdr:rowOff>0</xdr:rowOff>
    </xdr:from>
    <xdr:ext cx="184731" cy="262572"/>
    <xdr:sp macro="" textlink="">
      <xdr:nvSpPr>
        <xdr:cNvPr id="4" name="TextBox 3"/>
        <xdr:cNvSpPr txBox="1"/>
      </xdr:nvSpPr>
      <xdr:spPr>
        <a:xfrm>
          <a:off x="1577340" y="124129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330200</xdr:colOff>
      <xdr:row>4</xdr:row>
      <xdr:rowOff>88623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351790"/>
          <a:ext cx="695960" cy="346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</xdr:colOff>
      <xdr:row>2</xdr:row>
      <xdr:rowOff>139700</xdr:rowOff>
    </xdr:from>
    <xdr:to>
      <xdr:col>6</xdr:col>
      <xdr:colOff>120650</xdr:colOff>
      <xdr:row>5</xdr:row>
      <xdr:rowOff>23091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6640" y="459740"/>
          <a:ext cx="473710" cy="27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81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2926080" y="124129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81</xdr:row>
      <xdr:rowOff>0</xdr:rowOff>
    </xdr:from>
    <xdr:ext cx="184731" cy="262572"/>
    <xdr:sp macro="" textlink="">
      <xdr:nvSpPr>
        <xdr:cNvPr id="4" name="TextBox 3"/>
        <xdr:cNvSpPr txBox="1"/>
      </xdr:nvSpPr>
      <xdr:spPr>
        <a:xfrm>
          <a:off x="1577340" y="124129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330200</xdr:colOff>
      <xdr:row>4</xdr:row>
      <xdr:rowOff>88623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351790"/>
          <a:ext cx="695960" cy="346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79</xdr:row>
      <xdr:rowOff>0</xdr:rowOff>
    </xdr:from>
    <xdr:ext cx="184731" cy="262572"/>
    <xdr:sp macro="" textlink="">
      <xdr:nvSpPr>
        <xdr:cNvPr id="2" name="TextBox 1"/>
        <xdr:cNvSpPr txBox="1"/>
      </xdr:nvSpPr>
      <xdr:spPr>
        <a:xfrm>
          <a:off x="4832350" y="13258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2</xdr:col>
      <xdr:colOff>419100</xdr:colOff>
      <xdr:row>79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3530600" y="13258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2</xdr:row>
      <xdr:rowOff>25400</xdr:rowOff>
    </xdr:from>
    <xdr:to>
      <xdr:col>6</xdr:col>
      <xdr:colOff>219838</xdr:colOff>
      <xdr:row>5</xdr:row>
      <xdr:rowOff>1321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8179" y="299720"/>
          <a:ext cx="661799" cy="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81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2796540" y="10972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81</xdr:row>
      <xdr:rowOff>0</xdr:rowOff>
    </xdr:from>
    <xdr:ext cx="184731" cy="262572"/>
    <xdr:sp macro="" textlink="">
      <xdr:nvSpPr>
        <xdr:cNvPr id="4" name="TextBox 3"/>
        <xdr:cNvSpPr txBox="1"/>
      </xdr:nvSpPr>
      <xdr:spPr>
        <a:xfrm>
          <a:off x="1524000" y="10972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330201</xdr:colOff>
      <xdr:row>4</xdr:row>
      <xdr:rowOff>101323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6140" y="306070"/>
          <a:ext cx="695961" cy="343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85</xdr:row>
      <xdr:rowOff>0</xdr:rowOff>
    </xdr:from>
    <xdr:ext cx="184731" cy="262572"/>
    <xdr:sp macro="" textlink="">
      <xdr:nvSpPr>
        <xdr:cNvPr id="2" name="TextBox 1"/>
        <xdr:cNvSpPr txBox="1"/>
      </xdr:nvSpPr>
      <xdr:spPr>
        <a:xfrm>
          <a:off x="2941320" y="106908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85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1607820" y="106908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48</xdr:col>
      <xdr:colOff>116261</xdr:colOff>
      <xdr:row>1</xdr:row>
      <xdr:rowOff>125181</xdr:rowOff>
    </xdr:from>
    <xdr:to>
      <xdr:col>49</xdr:col>
      <xdr:colOff>270737</xdr:colOff>
      <xdr:row>4</xdr:row>
      <xdr:rowOff>43966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6361" y="269961"/>
          <a:ext cx="596436" cy="35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127000</xdr:colOff>
      <xdr:row>1</xdr:row>
      <xdr:rowOff>94864</xdr:rowOff>
    </xdr:from>
    <xdr:to>
      <xdr:col>55</xdr:col>
      <xdr:colOff>379896</xdr:colOff>
      <xdr:row>4</xdr:row>
      <xdr:rowOff>11926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8860" y="239644"/>
          <a:ext cx="694856" cy="351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</xdr:colOff>
      <xdr:row>2</xdr:row>
      <xdr:rowOff>139700</xdr:rowOff>
    </xdr:from>
    <xdr:to>
      <xdr:col>6</xdr:col>
      <xdr:colOff>120650</xdr:colOff>
      <xdr:row>5</xdr:row>
      <xdr:rowOff>23091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6640" y="459740"/>
          <a:ext cx="473710" cy="27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82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2926080" y="124129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82</xdr:row>
      <xdr:rowOff>0</xdr:rowOff>
    </xdr:from>
    <xdr:ext cx="184731" cy="262572"/>
    <xdr:sp macro="" textlink="">
      <xdr:nvSpPr>
        <xdr:cNvPr id="4" name="TextBox 3"/>
        <xdr:cNvSpPr txBox="1"/>
      </xdr:nvSpPr>
      <xdr:spPr>
        <a:xfrm>
          <a:off x="1577340" y="124129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330200</xdr:colOff>
      <xdr:row>4</xdr:row>
      <xdr:rowOff>88623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351790"/>
          <a:ext cx="695960" cy="346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2</xdr:row>
      <xdr:rowOff>25400</xdr:rowOff>
    </xdr:from>
    <xdr:to>
      <xdr:col>6</xdr:col>
      <xdr:colOff>219838</xdr:colOff>
      <xdr:row>5</xdr:row>
      <xdr:rowOff>1321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8179" y="299720"/>
          <a:ext cx="661799" cy="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84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2796540" y="111099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84</xdr:row>
      <xdr:rowOff>0</xdr:rowOff>
    </xdr:from>
    <xdr:ext cx="184731" cy="262572"/>
    <xdr:sp macro="" textlink="">
      <xdr:nvSpPr>
        <xdr:cNvPr id="4" name="TextBox 3"/>
        <xdr:cNvSpPr txBox="1"/>
      </xdr:nvSpPr>
      <xdr:spPr>
        <a:xfrm>
          <a:off x="1524000" y="111099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330201</xdr:colOff>
      <xdr:row>4</xdr:row>
      <xdr:rowOff>101323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6140" y="306070"/>
          <a:ext cx="695961" cy="343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Sales\Revenue\Annual%20Sales%20Data\2020_2563\Actua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._Price"/>
      <sheetName val="Act._Fx"/>
      <sheetName val="Act._Delivery"/>
      <sheetName val="Act._Revenue"/>
      <sheetName val="COST"/>
      <sheetName val="margin "/>
      <sheetName val="margin per unit"/>
      <sheetName val="Production"/>
      <sheetName val="ไตรมาส IR"/>
      <sheetName val="ExecutiveReport Delivery"/>
      <sheetName val="ExecutiveReport Pie Chart"/>
      <sheetName val="ExecutiveReport margin Per Unit"/>
      <sheetName val="เหตุการณ์แผนการจัดจำหน่าย"/>
      <sheetName val="Feed Gas"/>
      <sheetName val="NA_Graph"/>
      <sheetName val="NA_Graph (Full Cost)"/>
      <sheetName val="NA_Graph (Cash Cost) "/>
      <sheetName val="Rolling_Price"/>
      <sheetName val="Rolling_Delivery (Base)"/>
      <sheetName val="Rolling_Revenue (Base)"/>
      <sheetName val="Rolling Margin (Cash Cost)"/>
      <sheetName val="Rolling Margin (Full Cost_Base)"/>
      <sheetName val="Rolling_Price Wt.Avg ส่ง กผ."/>
      <sheetName val="Bz_Price"/>
      <sheetName val="Bz_Delivery "/>
      <sheetName val="Bz._Revenue"/>
      <sheetName val="Bz Price Rolling Volume_Revenue"/>
      <sheetName val="Bz Price Rolling Volume_Cost"/>
      <sheetName val="Bz Price Rolling Volume_Margin"/>
      <sheetName val="COST บัญชี จาก วผก."/>
      <sheetName val="Lastest Balancing Sensivity"/>
      <sheetName val="Bz Lastest Balancing "/>
      <sheetName val="PRISM"/>
      <sheetName val="C2"/>
      <sheetName val="C3_LPG"/>
      <sheetName val="LPG Domestic"/>
      <sheetName val="NGL"/>
      <sheetName val="C5"/>
      <sheetName val="PL (63)"/>
      <sheetName val="Data (63)"/>
    </sheetNames>
    <sheetDataSet>
      <sheetData sheetId="0" refreshError="1"/>
      <sheetData sheetId="1" refreshError="1"/>
      <sheetData sheetId="2">
        <row r="21">
          <cell r="D21">
            <v>47879.118000000002</v>
          </cell>
        </row>
        <row r="22">
          <cell r="D22">
            <v>25711.888999999999</v>
          </cell>
          <cell r="E22">
            <v>15727.271000000001</v>
          </cell>
          <cell r="F22">
            <v>38611.249000000003</v>
          </cell>
          <cell r="G22">
            <v>31633.148000000001</v>
          </cell>
          <cell r="H22">
            <v>28146.217000000001</v>
          </cell>
          <cell r="I22">
            <v>27199.571</v>
          </cell>
          <cell r="J22">
            <v>32884.593999999997</v>
          </cell>
          <cell r="K22">
            <v>36408.47</v>
          </cell>
          <cell r="L22">
            <v>36184.824999999997</v>
          </cell>
          <cell r="M22">
            <v>36891.57</v>
          </cell>
          <cell r="N22">
            <v>30867.457999999999</v>
          </cell>
          <cell r="O22">
            <v>33943.298000000003</v>
          </cell>
        </row>
        <row r="25">
          <cell r="D25">
            <v>3202.4250000000002</v>
          </cell>
          <cell r="E25">
            <v>9519.6669999999995</v>
          </cell>
          <cell r="F25">
            <v>12020.766</v>
          </cell>
          <cell r="G25">
            <v>2947.2979999999998</v>
          </cell>
          <cell r="H25">
            <v>1662.3789999999999</v>
          </cell>
          <cell r="I25">
            <v>21505.258999999998</v>
          </cell>
          <cell r="J25">
            <v>17297.223000000002</v>
          </cell>
          <cell r="K25">
            <v>13919.647999999999</v>
          </cell>
          <cell r="L25">
            <v>11430.655000000001</v>
          </cell>
          <cell r="M25">
            <v>6246.8270000000002</v>
          </cell>
          <cell r="N25">
            <v>3.4990000000000001</v>
          </cell>
          <cell r="O25">
            <v>2776.5059999999999</v>
          </cell>
        </row>
        <row r="27">
          <cell r="D27">
            <v>166366.89199999999</v>
          </cell>
          <cell r="E27">
            <v>173371.21299999999</v>
          </cell>
          <cell r="F27">
            <v>212222.361</v>
          </cell>
          <cell r="G27">
            <v>177516.10400000002</v>
          </cell>
          <cell r="H27">
            <v>160309.94599999997</v>
          </cell>
          <cell r="I27">
            <v>172322.47199999998</v>
          </cell>
          <cell r="J27">
            <v>178925.55099999998</v>
          </cell>
          <cell r="K27">
            <v>194530.42</v>
          </cell>
          <cell r="L27">
            <v>194546.44500000001</v>
          </cell>
          <cell r="M27">
            <v>199412.12700000001</v>
          </cell>
          <cell r="N27">
            <v>181103.20900000003</v>
          </cell>
          <cell r="O27">
            <v>0</v>
          </cell>
        </row>
        <row r="29">
          <cell r="D29">
            <v>22692.734</v>
          </cell>
          <cell r="E29">
            <v>17770.564999999999</v>
          </cell>
          <cell r="F29">
            <v>13167.246999999999</v>
          </cell>
          <cell r="G29">
            <v>28996.54</v>
          </cell>
          <cell r="H29">
            <v>25639.881000000001</v>
          </cell>
          <cell r="I29">
            <v>25834.699000000001</v>
          </cell>
          <cell r="J29">
            <v>20978.992999999999</v>
          </cell>
          <cell r="K29">
            <v>20158.383000000002</v>
          </cell>
          <cell r="L29">
            <v>21944.857</v>
          </cell>
          <cell r="M29">
            <v>26308.141</v>
          </cell>
          <cell r="N29">
            <v>24428.681</v>
          </cell>
          <cell r="O29">
            <v>28491.098999999998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32038.814999999999</v>
          </cell>
          <cell r="E31">
            <v>25183.893</v>
          </cell>
          <cell r="F31">
            <v>15891.151</v>
          </cell>
          <cell r="G31">
            <v>23649.784</v>
          </cell>
          <cell r="H31">
            <v>21960.504000000001</v>
          </cell>
          <cell r="I31">
            <v>23540.562999999998</v>
          </cell>
          <cell r="J31">
            <v>25991.083999999999</v>
          </cell>
          <cell r="K31">
            <v>30802.832999999999</v>
          </cell>
          <cell r="L31">
            <v>29913.413</v>
          </cell>
          <cell r="M31">
            <v>31330.026000000002</v>
          </cell>
          <cell r="N31">
            <v>30604.937999999998</v>
          </cell>
          <cell r="O31">
            <v>25688.565999999999</v>
          </cell>
        </row>
        <row r="32">
          <cell r="D32">
            <v>18142.437000000002</v>
          </cell>
          <cell r="E32">
            <v>25660.49</v>
          </cell>
          <cell r="F32">
            <v>27080.847000000002</v>
          </cell>
          <cell r="G32">
            <v>20631.396000000001</v>
          </cell>
          <cell r="H32">
            <v>7847.54</v>
          </cell>
          <cell r="I32">
            <v>20573.751</v>
          </cell>
          <cell r="J32">
            <v>21519.523000000001</v>
          </cell>
          <cell r="K32">
            <v>21325.34</v>
          </cell>
          <cell r="L32">
            <v>20697.922999999999</v>
          </cell>
          <cell r="M32">
            <v>21395.127</v>
          </cell>
          <cell r="N32">
            <v>20581.704000000002</v>
          </cell>
          <cell r="O32">
            <v>28619.996999999999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3958.5949999999998</v>
          </cell>
          <cell r="H34">
            <v>4413.2240000000002</v>
          </cell>
          <cell r="I34">
            <v>11311.137000000001</v>
          </cell>
          <cell r="J34">
            <v>10699.588</v>
          </cell>
          <cell r="K34">
            <v>12555.421</v>
          </cell>
          <cell r="L34">
            <v>10769.793</v>
          </cell>
          <cell r="M34">
            <v>6.3440000000000003</v>
          </cell>
          <cell r="N34">
            <v>6360.7</v>
          </cell>
          <cell r="O34">
            <v>2338.9609999999998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D36">
            <v>24491.093000000001</v>
          </cell>
          <cell r="E36">
            <v>480.00400000000002</v>
          </cell>
          <cell r="F36">
            <v>27070.523000000001</v>
          </cell>
          <cell r="G36">
            <v>12612.337</v>
          </cell>
          <cell r="H36">
            <v>14213.554</v>
          </cell>
          <cell r="I36">
            <v>17912.68</v>
          </cell>
          <cell r="J36">
            <v>15706.971</v>
          </cell>
          <cell r="K36">
            <v>22679.766</v>
          </cell>
          <cell r="L36">
            <v>9319.02</v>
          </cell>
          <cell r="M36">
            <v>16958.455000000002</v>
          </cell>
          <cell r="N36">
            <v>17619.577000000001</v>
          </cell>
          <cell r="O36">
            <v>27517.117999999999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D38">
            <v>12542.66</v>
          </cell>
          <cell r="E38">
            <v>12403.617</v>
          </cell>
          <cell r="F38">
            <v>12000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D41">
            <v>0</v>
          </cell>
          <cell r="F41">
            <v>12684.353999999999</v>
          </cell>
          <cell r="G41">
            <v>0</v>
          </cell>
          <cell r="H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D42">
            <v>0</v>
          </cell>
          <cell r="F42">
            <v>0</v>
          </cell>
          <cell r="G42">
            <v>21399.821</v>
          </cell>
          <cell r="H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D45">
            <v>0</v>
          </cell>
          <cell r="F45">
            <v>12694.486000000001</v>
          </cell>
          <cell r="G45">
            <v>11000</v>
          </cell>
          <cell r="H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50">
          <cell r="D50">
            <v>573630</v>
          </cell>
          <cell r="E50">
            <v>537580</v>
          </cell>
          <cell r="F50">
            <v>657890</v>
          </cell>
          <cell r="G50">
            <v>371070</v>
          </cell>
          <cell r="H50">
            <v>237340</v>
          </cell>
          <cell r="I50">
            <v>330930</v>
          </cell>
          <cell r="J50">
            <v>367650</v>
          </cell>
          <cell r="K50">
            <v>516000</v>
          </cell>
          <cell r="L50">
            <v>605680</v>
          </cell>
          <cell r="M50">
            <v>597140</v>
          </cell>
          <cell r="N50">
            <v>556450</v>
          </cell>
          <cell r="O50">
            <v>590490</v>
          </cell>
        </row>
        <row r="54">
          <cell r="D54">
            <v>587990</v>
          </cell>
          <cell r="E54">
            <v>585840</v>
          </cell>
          <cell r="F54">
            <v>553580</v>
          </cell>
          <cell r="G54">
            <v>660110</v>
          </cell>
          <cell r="H54">
            <v>613430</v>
          </cell>
          <cell r="I54">
            <v>720000</v>
          </cell>
          <cell r="J54">
            <v>852870</v>
          </cell>
          <cell r="K54">
            <v>615010</v>
          </cell>
          <cell r="L54">
            <v>661910</v>
          </cell>
          <cell r="M54">
            <v>419480</v>
          </cell>
          <cell r="N54">
            <v>374320</v>
          </cell>
          <cell r="O54">
            <v>315470</v>
          </cell>
        </row>
        <row r="55">
          <cell r="D55">
            <v>65293643</v>
          </cell>
          <cell r="E55">
            <v>61923780</v>
          </cell>
          <cell r="F55">
            <v>62022364</v>
          </cell>
          <cell r="G55">
            <v>50775414</v>
          </cell>
          <cell r="H55">
            <v>47839892</v>
          </cell>
          <cell r="I55">
            <v>47485186</v>
          </cell>
          <cell r="J55">
            <v>33280961</v>
          </cell>
          <cell r="K55">
            <v>31979149</v>
          </cell>
          <cell r="L55">
            <v>42802949</v>
          </cell>
          <cell r="M55">
            <v>54746889</v>
          </cell>
          <cell r="N55">
            <v>26173759</v>
          </cell>
          <cell r="O55">
            <v>34743309</v>
          </cell>
        </row>
        <row r="57">
          <cell r="D57">
            <v>65754830</v>
          </cell>
          <cell r="E57">
            <v>58332517</v>
          </cell>
          <cell r="F57">
            <v>60450441</v>
          </cell>
          <cell r="G57">
            <v>48333158</v>
          </cell>
          <cell r="H57">
            <v>54239460</v>
          </cell>
          <cell r="I57">
            <v>54015879</v>
          </cell>
          <cell r="J57">
            <v>59606019</v>
          </cell>
          <cell r="K57">
            <v>60235758</v>
          </cell>
          <cell r="L57">
            <v>59311410</v>
          </cell>
          <cell r="M57">
            <v>60862867</v>
          </cell>
          <cell r="N57">
            <v>58927914</v>
          </cell>
          <cell r="O57">
            <v>62073292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198970</v>
          </cell>
          <cell r="L58">
            <v>378510</v>
          </cell>
          <cell r="M58">
            <v>594880</v>
          </cell>
          <cell r="N58">
            <v>586350</v>
          </cell>
          <cell r="O58">
            <v>529650</v>
          </cell>
        </row>
        <row r="59">
          <cell r="D59">
            <v>225121.00000000093</v>
          </cell>
          <cell r="E59">
            <v>0</v>
          </cell>
          <cell r="F59">
            <v>1332765</v>
          </cell>
          <cell r="G59">
            <v>1271211</v>
          </cell>
          <cell r="H59">
            <v>2260474</v>
          </cell>
          <cell r="I59">
            <v>4082690</v>
          </cell>
          <cell r="J59">
            <v>7736592</v>
          </cell>
          <cell r="K59">
            <v>13806989</v>
          </cell>
          <cell r="L59">
            <v>11627887</v>
          </cell>
          <cell r="M59">
            <v>9427960</v>
          </cell>
          <cell r="N59">
            <v>8847927</v>
          </cell>
          <cell r="O59">
            <v>6935724</v>
          </cell>
        </row>
        <row r="60">
          <cell r="D60">
            <v>16284862</v>
          </cell>
          <cell r="E60">
            <v>16831575</v>
          </cell>
          <cell r="F60">
            <v>15513927</v>
          </cell>
          <cell r="G60">
            <v>16815651</v>
          </cell>
          <cell r="H60">
            <v>14826064</v>
          </cell>
          <cell r="I60">
            <v>14470219</v>
          </cell>
          <cell r="J60">
            <v>15430139</v>
          </cell>
          <cell r="K60">
            <v>12869884</v>
          </cell>
          <cell r="L60">
            <v>17281838</v>
          </cell>
          <cell r="M60">
            <v>15372172</v>
          </cell>
          <cell r="N60">
            <v>15939006</v>
          </cell>
          <cell r="O60">
            <v>15287896</v>
          </cell>
        </row>
        <row r="62">
          <cell r="D62">
            <v>29497758</v>
          </cell>
          <cell r="E62">
            <v>31570092</v>
          </cell>
          <cell r="F62">
            <v>23257337</v>
          </cell>
          <cell r="G62">
            <v>20016582</v>
          </cell>
          <cell r="H62">
            <v>19450810</v>
          </cell>
          <cell r="I62">
            <v>22275867</v>
          </cell>
          <cell r="J62">
            <v>26718155</v>
          </cell>
          <cell r="K62">
            <v>26198924</v>
          </cell>
          <cell r="L62">
            <v>24341647</v>
          </cell>
          <cell r="M62">
            <v>26099839</v>
          </cell>
          <cell r="N62">
            <v>23934219</v>
          </cell>
          <cell r="O62">
            <v>25533948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D65">
            <v>196710</v>
          </cell>
          <cell r="E65">
            <v>165305</v>
          </cell>
          <cell r="F65">
            <v>7004515</v>
          </cell>
          <cell r="G65">
            <v>6019959</v>
          </cell>
          <cell r="H65">
            <v>3103259</v>
          </cell>
          <cell r="I65">
            <v>12323371</v>
          </cell>
          <cell r="J65">
            <v>9890402</v>
          </cell>
          <cell r="K65">
            <v>14075812</v>
          </cell>
          <cell r="L65">
            <v>14136095</v>
          </cell>
          <cell r="M65">
            <v>17244162</v>
          </cell>
          <cell r="N65">
            <v>8246896</v>
          </cell>
          <cell r="O65">
            <v>9238406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D67">
            <v>749980</v>
          </cell>
          <cell r="E67">
            <v>422783</v>
          </cell>
          <cell r="F67">
            <v>838008</v>
          </cell>
          <cell r="G67">
            <v>600925</v>
          </cell>
          <cell r="H67">
            <v>124054</v>
          </cell>
          <cell r="I67">
            <v>1199641</v>
          </cell>
          <cell r="J67">
            <v>1765893</v>
          </cell>
          <cell r="K67">
            <v>1202594</v>
          </cell>
          <cell r="L67">
            <v>1800290</v>
          </cell>
          <cell r="M67">
            <v>1803841</v>
          </cell>
          <cell r="N67">
            <v>487650</v>
          </cell>
          <cell r="O67">
            <v>1237913</v>
          </cell>
        </row>
        <row r="68">
          <cell r="D68">
            <v>707980</v>
          </cell>
          <cell r="E68">
            <v>556790</v>
          </cell>
          <cell r="F68">
            <v>572480</v>
          </cell>
          <cell r="G68">
            <v>587350</v>
          </cell>
          <cell r="H68">
            <v>602160</v>
          </cell>
          <cell r="I68">
            <v>602130</v>
          </cell>
          <cell r="J68">
            <v>0</v>
          </cell>
          <cell r="K68">
            <v>617170</v>
          </cell>
          <cell r="L68">
            <v>631950</v>
          </cell>
          <cell r="M68">
            <v>827780</v>
          </cell>
          <cell r="N68">
            <v>602230</v>
          </cell>
          <cell r="O68">
            <v>602100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D74">
            <v>44006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1209386</v>
          </cell>
          <cell r="N74">
            <v>0</v>
          </cell>
          <cell r="O74">
            <v>0</v>
          </cell>
        </row>
        <row r="75">
          <cell r="D75">
            <v>14731081</v>
          </cell>
          <cell r="E75">
            <v>11750507</v>
          </cell>
          <cell r="F75">
            <v>10696727</v>
          </cell>
          <cell r="G75">
            <v>10034333</v>
          </cell>
          <cell r="H75">
            <v>11254050</v>
          </cell>
          <cell r="I75">
            <v>12288691</v>
          </cell>
          <cell r="J75">
            <v>12417439</v>
          </cell>
          <cell r="K75">
            <v>13758231</v>
          </cell>
          <cell r="L75">
            <v>15959556</v>
          </cell>
          <cell r="M75">
            <v>17372676</v>
          </cell>
          <cell r="N75">
            <v>16547750</v>
          </cell>
          <cell r="O75">
            <v>16794469</v>
          </cell>
        </row>
        <row r="77">
          <cell r="F77">
            <v>0</v>
          </cell>
          <cell r="G77">
            <v>0</v>
          </cell>
          <cell r="H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8">
          <cell r="D78">
            <v>0</v>
          </cell>
          <cell r="F78">
            <v>0</v>
          </cell>
          <cell r="G78">
            <v>621100</v>
          </cell>
          <cell r="H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110">
          <cell r="D110">
            <v>29436.26</v>
          </cell>
          <cell r="E110">
            <v>8748.68</v>
          </cell>
          <cell r="F110">
            <v>38765.879999999997</v>
          </cell>
          <cell r="G110">
            <v>23233.54</v>
          </cell>
          <cell r="H110">
            <v>14006.65</v>
          </cell>
          <cell r="I110">
            <v>8368.6299999999992</v>
          </cell>
          <cell r="J110">
            <v>8264.76</v>
          </cell>
          <cell r="K110">
            <v>23348.06</v>
          </cell>
          <cell r="L110">
            <v>36255.43</v>
          </cell>
          <cell r="M110">
            <v>39682.1</v>
          </cell>
          <cell r="N110">
            <v>30940.12</v>
          </cell>
          <cell r="O110">
            <v>34742.57</v>
          </cell>
        </row>
        <row r="111">
          <cell r="O111"/>
        </row>
        <row r="112">
          <cell r="D112">
            <v>55090.894999999997</v>
          </cell>
          <cell r="E112">
            <v>51577.088000000003</v>
          </cell>
          <cell r="F112">
            <v>27323.362000000001</v>
          </cell>
          <cell r="G112">
            <v>16846.224999999999</v>
          </cell>
          <cell r="H112">
            <v>41648.756000000001</v>
          </cell>
          <cell r="I112">
            <v>22668.077000000001</v>
          </cell>
          <cell r="J112">
            <v>12314.924000000001</v>
          </cell>
          <cell r="K112">
            <v>10489.977000000001</v>
          </cell>
          <cell r="L112">
            <v>8780.9390000000003</v>
          </cell>
          <cell r="M112">
            <v>2238.893</v>
          </cell>
          <cell r="N112">
            <v>40445.591999999997</v>
          </cell>
          <cell r="O112">
            <v>14488.138000000001</v>
          </cell>
        </row>
        <row r="113">
          <cell r="O113"/>
        </row>
        <row r="114">
          <cell r="F114">
            <v>16634.439999999999</v>
          </cell>
          <cell r="G114">
            <v>24916.260999999999</v>
          </cell>
          <cell r="H114">
            <v>0</v>
          </cell>
          <cell r="I114">
            <v>29799.916000000001</v>
          </cell>
          <cell r="J114">
            <v>17685.076000000001</v>
          </cell>
          <cell r="K114">
            <v>44220.718000000001</v>
          </cell>
          <cell r="L114">
            <v>33203.483</v>
          </cell>
          <cell r="M114">
            <v>41751.324999999997</v>
          </cell>
          <cell r="N114">
            <v>0</v>
          </cell>
          <cell r="O114">
            <v>27989.264999999999</v>
          </cell>
        </row>
        <row r="115">
          <cell r="J115">
            <v>29427.617999999999</v>
          </cell>
          <cell r="K115">
            <v>0</v>
          </cell>
          <cell r="N115">
            <v>0</v>
          </cell>
          <cell r="O115">
            <v>0</v>
          </cell>
        </row>
        <row r="116">
          <cell r="O116">
            <v>1838.933</v>
          </cell>
        </row>
        <row r="117">
          <cell r="O117">
            <v>1952.8150000000001</v>
          </cell>
        </row>
        <row r="118">
          <cell r="F118">
            <v>1901.7639999999999</v>
          </cell>
          <cell r="O118"/>
        </row>
        <row r="119">
          <cell r="D119">
            <v>5514.8689999999997</v>
          </cell>
          <cell r="E119">
            <v>5515.7970000000005</v>
          </cell>
          <cell r="F119">
            <v>5521.3289999999997</v>
          </cell>
          <cell r="G119">
            <v>5521.3289999999997</v>
          </cell>
          <cell r="H119">
            <v>5519.8369999999995</v>
          </cell>
          <cell r="I119">
            <v>3676.0709999999999</v>
          </cell>
          <cell r="J119">
            <v>5518.3670000000002</v>
          </cell>
          <cell r="K119">
            <v>5513.1439999999993</v>
          </cell>
          <cell r="L119">
            <v>5528.9910000000009</v>
          </cell>
          <cell r="M119">
            <v>5515.7089999999998</v>
          </cell>
          <cell r="N119">
            <v>3649.4870000000001</v>
          </cell>
          <cell r="O119">
            <v>3678.3940000000002</v>
          </cell>
        </row>
        <row r="134">
          <cell r="D134">
            <v>0</v>
          </cell>
        </row>
        <row r="135">
          <cell r="D135">
            <v>4318.3130000000001</v>
          </cell>
          <cell r="E135">
            <v>4101.0129999999999</v>
          </cell>
          <cell r="F135">
            <v>4329.4560000000001</v>
          </cell>
          <cell r="G135">
            <v>4480.6390000000001</v>
          </cell>
          <cell r="H135">
            <v>4530.2259999999997</v>
          </cell>
          <cell r="I135">
            <v>2181.721</v>
          </cell>
          <cell r="J135">
            <v>2225.7130000000002</v>
          </cell>
          <cell r="K135">
            <v>2221.5349999999999</v>
          </cell>
          <cell r="L135">
            <v>2151.2159999999999</v>
          </cell>
          <cell r="M135">
            <v>2226.1990000000001</v>
          </cell>
          <cell r="N135">
            <v>2163</v>
          </cell>
          <cell r="O135">
            <v>2231.8470000000002</v>
          </cell>
        </row>
        <row r="136">
          <cell r="D136">
            <v>0</v>
          </cell>
        </row>
        <row r="149">
          <cell r="D149">
            <v>0</v>
          </cell>
          <cell r="E149">
            <v>3215313</v>
          </cell>
          <cell r="F149">
            <v>1823939</v>
          </cell>
          <cell r="H149">
            <v>1980188</v>
          </cell>
          <cell r="I149">
            <v>5180000</v>
          </cell>
          <cell r="J149">
            <v>21908644</v>
          </cell>
          <cell r="K149">
            <v>27439045</v>
          </cell>
          <cell r="L149">
            <v>14192973</v>
          </cell>
          <cell r="M149">
            <v>7783694</v>
          </cell>
          <cell r="N149">
            <v>32050916</v>
          </cell>
          <cell r="O149">
            <v>20676655</v>
          </cell>
        </row>
        <row r="157">
          <cell r="D157">
            <v>1097765</v>
          </cell>
          <cell r="E157">
            <v>1911620</v>
          </cell>
          <cell r="F157">
            <v>0</v>
          </cell>
          <cell r="G157">
            <v>0</v>
          </cell>
          <cell r="H157">
            <v>0</v>
          </cell>
          <cell r="J157">
            <v>0</v>
          </cell>
          <cell r="K157">
            <v>0</v>
          </cell>
          <cell r="L157">
            <v>0</v>
          </cell>
          <cell r="M157"/>
          <cell r="N157">
            <v>0</v>
          </cell>
          <cell r="O157">
            <v>0</v>
          </cell>
        </row>
        <row r="158">
          <cell r="D158">
            <v>5511589.9999999991</v>
          </cell>
          <cell r="E158">
            <v>2695399</v>
          </cell>
          <cell r="F158">
            <v>2350382</v>
          </cell>
          <cell r="G158">
            <v>0</v>
          </cell>
          <cell r="H158">
            <v>1694697.9999999998</v>
          </cell>
          <cell r="J158">
            <v>2237964</v>
          </cell>
          <cell r="K158">
            <v>1172982</v>
          </cell>
          <cell r="L158">
            <v>0</v>
          </cell>
          <cell r="M158"/>
          <cell r="N158">
            <v>4206490</v>
          </cell>
          <cell r="O158">
            <v>5037523</v>
          </cell>
        </row>
        <row r="159">
          <cell r="D159">
            <v>2748337</v>
          </cell>
          <cell r="E159">
            <v>2107673</v>
          </cell>
          <cell r="F159">
            <v>2018439</v>
          </cell>
          <cell r="G159">
            <v>1405936</v>
          </cell>
          <cell r="H159">
            <v>0</v>
          </cell>
          <cell r="J159">
            <v>0</v>
          </cell>
          <cell r="K159">
            <v>3040853</v>
          </cell>
          <cell r="L159">
            <v>2978566</v>
          </cell>
          <cell r="M159">
            <v>6798209</v>
          </cell>
          <cell r="N159">
            <v>6054532</v>
          </cell>
          <cell r="O159">
            <v>6273473</v>
          </cell>
        </row>
        <row r="160">
          <cell r="D160">
            <v>6071060</v>
          </cell>
          <cell r="E160">
            <v>5706790</v>
          </cell>
          <cell r="F160">
            <v>5901740</v>
          </cell>
          <cell r="G160">
            <v>5072180</v>
          </cell>
          <cell r="H160">
            <v>4566990</v>
          </cell>
          <cell r="I160">
            <v>5728200</v>
          </cell>
          <cell r="J160">
            <v>5739030</v>
          </cell>
          <cell r="K160">
            <v>5682480</v>
          </cell>
          <cell r="L160">
            <v>5405100</v>
          </cell>
          <cell r="M160">
            <v>5800360</v>
          </cell>
          <cell r="N160">
            <v>5393780</v>
          </cell>
          <cell r="O160">
            <v>5503750</v>
          </cell>
        </row>
        <row r="161">
          <cell r="F161">
            <v>681493</v>
          </cell>
          <cell r="G161">
            <v>692585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/>
          <cell r="N161">
            <v>0</v>
          </cell>
          <cell r="O161">
            <v>701865</v>
          </cell>
        </row>
        <row r="163">
          <cell r="D163">
            <v>11011766</v>
          </cell>
          <cell r="E163">
            <v>10421120</v>
          </cell>
          <cell r="F163">
            <v>2646904.9999999995</v>
          </cell>
          <cell r="G163">
            <v>1409672</v>
          </cell>
          <cell r="H163">
            <v>3284857</v>
          </cell>
          <cell r="I163">
            <v>0</v>
          </cell>
          <cell r="J163">
            <v>1428998</v>
          </cell>
          <cell r="K163">
            <v>8034.0000000000009</v>
          </cell>
          <cell r="L163">
            <v>0</v>
          </cell>
          <cell r="M163"/>
          <cell r="N163">
            <v>5862390</v>
          </cell>
          <cell r="O163">
            <v>3920622.9999999995</v>
          </cell>
        </row>
        <row r="164"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1796418</v>
          </cell>
          <cell r="N164">
            <v>0</v>
          </cell>
          <cell r="O164">
            <v>0</v>
          </cell>
        </row>
        <row r="165">
          <cell r="D165">
            <v>3689240</v>
          </cell>
          <cell r="E165">
            <v>4052316</v>
          </cell>
          <cell r="F165">
            <v>3105195</v>
          </cell>
          <cell r="G165">
            <v>2991599</v>
          </cell>
          <cell r="H165">
            <v>2985388</v>
          </cell>
          <cell r="I165">
            <v>3065772</v>
          </cell>
          <cell r="J165">
            <v>2933897</v>
          </cell>
          <cell r="K165">
            <v>550437</v>
          </cell>
          <cell r="L165">
            <v>701575</v>
          </cell>
          <cell r="M165"/>
          <cell r="N165">
            <v>0</v>
          </cell>
          <cell r="O165">
            <v>626816</v>
          </cell>
        </row>
        <row r="166">
          <cell r="H166">
            <v>550803</v>
          </cell>
          <cell r="J166">
            <v>621698</v>
          </cell>
          <cell r="K166">
            <v>615290</v>
          </cell>
          <cell r="L166">
            <v>1218381</v>
          </cell>
          <cell r="M166"/>
          <cell r="N166">
            <v>617503</v>
          </cell>
          <cell r="O166">
            <v>1196773</v>
          </cell>
        </row>
        <row r="167">
          <cell r="D167">
            <v>2852527</v>
          </cell>
          <cell r="E167">
            <v>3255130</v>
          </cell>
          <cell r="F167">
            <v>1536758</v>
          </cell>
          <cell r="G167">
            <v>599246</v>
          </cell>
          <cell r="H167">
            <v>1066155</v>
          </cell>
          <cell r="J167">
            <v>40077</v>
          </cell>
          <cell r="M167"/>
          <cell r="N167">
            <v>3186550</v>
          </cell>
          <cell r="O167">
            <v>2437222</v>
          </cell>
        </row>
        <row r="169">
          <cell r="D169">
            <v>0</v>
          </cell>
          <cell r="F169">
            <v>0</v>
          </cell>
          <cell r="G169">
            <v>0</v>
          </cell>
          <cell r="M169"/>
          <cell r="N169"/>
          <cell r="O169"/>
        </row>
        <row r="170">
          <cell r="D170">
            <v>0</v>
          </cell>
          <cell r="F170">
            <v>0</v>
          </cell>
          <cell r="G170">
            <v>0</v>
          </cell>
          <cell r="M170"/>
          <cell r="N170"/>
          <cell r="O170"/>
        </row>
        <row r="171">
          <cell r="D171">
            <v>1111317</v>
          </cell>
          <cell r="F171">
            <v>0</v>
          </cell>
          <cell r="G171">
            <v>0</v>
          </cell>
          <cell r="M171"/>
          <cell r="N171"/>
          <cell r="O171"/>
        </row>
        <row r="173">
          <cell r="G173">
            <v>0</v>
          </cell>
          <cell r="M173"/>
          <cell r="N173"/>
          <cell r="O173"/>
        </row>
        <row r="174">
          <cell r="G174">
            <v>0</v>
          </cell>
          <cell r="M174"/>
          <cell r="N174"/>
          <cell r="O174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9"/>
  <sheetViews>
    <sheetView zoomScale="85" zoomScaleNormal="85" workbookViewId="0">
      <selection activeCell="BB12" sqref="BB12"/>
    </sheetView>
  </sheetViews>
  <sheetFormatPr defaultRowHeight="14.4"/>
  <cols>
    <col min="1" max="1" width="21.109375" bestFit="1" customWidth="1"/>
    <col min="3" max="27" width="8.44140625" hidden="1" customWidth="1"/>
    <col min="28" max="50" width="0" hidden="1" customWidth="1"/>
  </cols>
  <sheetData>
    <row r="1" spans="1:64" ht="18.600000000000001" thickBot="1">
      <c r="A1" s="1" t="s">
        <v>0</v>
      </c>
      <c r="B1" s="2" t="s">
        <v>1</v>
      </c>
      <c r="C1" s="79">
        <v>2560</v>
      </c>
      <c r="D1" s="79">
        <v>2560</v>
      </c>
      <c r="E1" s="79">
        <v>2560</v>
      </c>
      <c r="F1" s="124">
        <v>2560</v>
      </c>
      <c r="G1" s="124">
        <v>2560</v>
      </c>
      <c r="H1" s="124">
        <v>2560</v>
      </c>
      <c r="I1" s="124">
        <v>2560</v>
      </c>
      <c r="J1" s="124">
        <v>2560</v>
      </c>
      <c r="K1" s="124">
        <v>2560</v>
      </c>
      <c r="L1" s="124">
        <v>2560</v>
      </c>
      <c r="M1" s="124">
        <v>2560</v>
      </c>
      <c r="N1" s="124">
        <v>2560</v>
      </c>
      <c r="O1" s="124">
        <v>2561</v>
      </c>
      <c r="P1" s="124">
        <v>2561</v>
      </c>
      <c r="Q1" s="124">
        <v>2561</v>
      </c>
      <c r="R1" s="124">
        <v>2561</v>
      </c>
      <c r="S1" s="124">
        <v>2561</v>
      </c>
      <c r="T1" s="124">
        <v>2561</v>
      </c>
      <c r="U1" s="124">
        <v>2561</v>
      </c>
      <c r="V1" s="124">
        <v>2561</v>
      </c>
      <c r="W1" s="124">
        <v>2561</v>
      </c>
      <c r="X1" s="124">
        <v>2561</v>
      </c>
      <c r="Y1" s="124">
        <v>2561</v>
      </c>
      <c r="Z1" s="124">
        <v>2561</v>
      </c>
      <c r="AA1" s="124">
        <v>2562</v>
      </c>
      <c r="AB1" s="124">
        <v>2562</v>
      </c>
      <c r="AC1" s="124">
        <v>2562</v>
      </c>
      <c r="AD1" s="124">
        <v>2562</v>
      </c>
      <c r="AE1" s="124">
        <v>2562</v>
      </c>
      <c r="AF1" s="124">
        <v>2562</v>
      </c>
      <c r="AG1" s="124">
        <v>2562</v>
      </c>
      <c r="AH1" s="124">
        <v>2562</v>
      </c>
      <c r="AI1" s="124">
        <v>2562</v>
      </c>
      <c r="AJ1" s="124">
        <v>2562</v>
      </c>
      <c r="AK1" s="124">
        <v>2562</v>
      </c>
      <c r="AL1" s="124">
        <v>2562</v>
      </c>
      <c r="AM1" s="124">
        <v>2563</v>
      </c>
      <c r="AN1" s="124">
        <v>2563</v>
      </c>
      <c r="AO1" s="124">
        <v>2563</v>
      </c>
      <c r="AP1" s="124">
        <v>2563</v>
      </c>
      <c r="AQ1" s="124">
        <v>2563</v>
      </c>
      <c r="AR1" s="124">
        <v>2563</v>
      </c>
      <c r="AS1" s="124">
        <v>2563</v>
      </c>
      <c r="AT1" s="124">
        <v>2563</v>
      </c>
      <c r="AU1" s="124">
        <v>2563</v>
      </c>
      <c r="AV1" s="124">
        <v>2563</v>
      </c>
      <c r="AW1" s="124">
        <v>2563</v>
      </c>
      <c r="AX1" s="124">
        <v>2563</v>
      </c>
      <c r="AY1" s="124">
        <v>2564</v>
      </c>
      <c r="AZ1" s="124">
        <v>2564</v>
      </c>
      <c r="BA1" s="124">
        <v>2564</v>
      </c>
      <c r="BB1" s="124">
        <v>2564</v>
      </c>
      <c r="BC1" s="124">
        <v>2564</v>
      </c>
      <c r="BD1" s="124">
        <v>2564</v>
      </c>
      <c r="BE1" s="124">
        <v>2564</v>
      </c>
      <c r="BF1" s="124">
        <v>2564</v>
      </c>
      <c r="BG1" s="124">
        <v>2564</v>
      </c>
      <c r="BH1" s="124">
        <v>2564</v>
      </c>
      <c r="BI1" s="124">
        <v>2564</v>
      </c>
      <c r="BJ1" s="124">
        <v>2564</v>
      </c>
      <c r="BK1" s="124">
        <v>2565</v>
      </c>
    </row>
    <row r="2" spans="1:64" ht="18">
      <c r="A2" s="100" t="s">
        <v>2</v>
      </c>
      <c r="B2" s="3"/>
      <c r="C2" s="78">
        <v>42736</v>
      </c>
      <c r="D2" s="78">
        <v>42767</v>
      </c>
      <c r="E2" s="78">
        <v>42795</v>
      </c>
      <c r="F2" s="77">
        <v>42826</v>
      </c>
      <c r="G2" s="78">
        <v>42856</v>
      </c>
      <c r="H2" s="78">
        <v>42887</v>
      </c>
      <c r="I2" s="78">
        <v>42917</v>
      </c>
      <c r="J2" s="78">
        <v>42948</v>
      </c>
      <c r="K2" s="78">
        <v>42979</v>
      </c>
      <c r="L2" s="78">
        <v>43009</v>
      </c>
      <c r="M2" s="78">
        <v>43040</v>
      </c>
      <c r="N2" s="4">
        <v>43070</v>
      </c>
      <c r="O2" s="4">
        <v>43101</v>
      </c>
      <c r="P2" s="4">
        <v>43132</v>
      </c>
      <c r="Q2" s="4">
        <v>43160</v>
      </c>
      <c r="R2" s="4">
        <v>43191</v>
      </c>
      <c r="S2" s="4">
        <v>43221</v>
      </c>
      <c r="T2" s="4">
        <v>43252</v>
      </c>
      <c r="U2" s="4">
        <v>43282</v>
      </c>
      <c r="V2" s="4">
        <v>43313</v>
      </c>
      <c r="W2" s="4">
        <v>43344</v>
      </c>
      <c r="X2" s="4">
        <v>43374</v>
      </c>
      <c r="Y2" s="4">
        <v>43405</v>
      </c>
      <c r="Z2" s="4">
        <v>43435</v>
      </c>
      <c r="AA2" s="4">
        <v>43466</v>
      </c>
      <c r="AB2" s="4">
        <v>43497</v>
      </c>
      <c r="AC2" s="4">
        <v>43525</v>
      </c>
      <c r="AD2" s="4">
        <v>43556</v>
      </c>
      <c r="AE2" s="4">
        <v>43586</v>
      </c>
      <c r="AF2" s="4">
        <v>43617</v>
      </c>
      <c r="AG2" s="4">
        <v>43647</v>
      </c>
      <c r="AH2" s="4">
        <v>43678</v>
      </c>
      <c r="AI2" s="4">
        <v>43709</v>
      </c>
      <c r="AJ2" s="4">
        <v>43739</v>
      </c>
      <c r="AK2" s="4">
        <v>43770</v>
      </c>
      <c r="AL2" s="4">
        <v>43800</v>
      </c>
      <c r="AM2" s="4">
        <v>43831</v>
      </c>
      <c r="AN2" s="4">
        <v>43862</v>
      </c>
      <c r="AO2" s="4">
        <v>43891</v>
      </c>
      <c r="AP2" s="4">
        <v>43922</v>
      </c>
      <c r="AQ2" s="4">
        <v>43952</v>
      </c>
      <c r="AR2" s="4">
        <v>43983</v>
      </c>
      <c r="AS2" s="4">
        <v>44013</v>
      </c>
      <c r="AT2" s="4">
        <v>44044</v>
      </c>
      <c r="AU2" s="4">
        <v>44075</v>
      </c>
      <c r="AV2" s="4">
        <v>44105</v>
      </c>
      <c r="AW2" s="4">
        <v>44136</v>
      </c>
      <c r="AX2" s="4">
        <v>44166</v>
      </c>
      <c r="AY2" s="4">
        <v>44197</v>
      </c>
      <c r="AZ2" s="4">
        <v>44228</v>
      </c>
      <c r="BA2" s="4">
        <v>44256</v>
      </c>
      <c r="BB2" s="4">
        <v>44287</v>
      </c>
      <c r="BC2" s="4">
        <v>44317</v>
      </c>
      <c r="BD2" s="4">
        <v>44348</v>
      </c>
      <c r="BE2" s="4">
        <v>44378</v>
      </c>
      <c r="BF2" s="4">
        <v>44409</v>
      </c>
      <c r="BG2" s="4">
        <v>44440</v>
      </c>
      <c r="BH2" s="4">
        <v>44470</v>
      </c>
      <c r="BI2" s="4">
        <v>44501</v>
      </c>
      <c r="BJ2" s="4">
        <v>44531</v>
      </c>
      <c r="BK2" s="4">
        <v>44562</v>
      </c>
    </row>
    <row r="3" spans="1:64" ht="20.399999999999999">
      <c r="A3" s="5" t="s">
        <v>3</v>
      </c>
      <c r="B3" s="6">
        <f>40*24/1000*30</f>
        <v>28.799999999999997</v>
      </c>
      <c r="C3" s="8">
        <v>32.173804761904776</v>
      </c>
      <c r="D3" s="8">
        <v>29.769600000000015</v>
      </c>
      <c r="E3" s="8">
        <v>32.95920000000001</v>
      </c>
      <c r="F3" s="7">
        <v>30.624523809523804</v>
      </c>
      <c r="G3" s="8">
        <v>32.952999999999996</v>
      </c>
      <c r="H3" s="8">
        <v>31.889999999999997</v>
      </c>
      <c r="I3" s="8">
        <v>32.952999999999996</v>
      </c>
      <c r="J3" s="8">
        <v>31.662214285714281</v>
      </c>
      <c r="K3" s="8">
        <v>31.889999999999997</v>
      </c>
      <c r="L3" s="8">
        <v>32.952999999999996</v>
      </c>
      <c r="M3" s="8">
        <v>31.889999999999997</v>
      </c>
      <c r="N3" s="9">
        <v>28.053190476190473</v>
      </c>
      <c r="O3" s="9">
        <v>30.826999999999995</v>
      </c>
      <c r="P3" s="9">
        <v>27.882399999999983</v>
      </c>
      <c r="Q3" s="9">
        <v>30.86979999999998</v>
      </c>
      <c r="R3" s="9">
        <v>27.9</v>
      </c>
      <c r="S3" s="9">
        <v>30.9</v>
      </c>
      <c r="T3" s="9">
        <v>29.87399999999899</v>
      </c>
      <c r="U3" s="9">
        <v>31.030999999999999</v>
      </c>
      <c r="V3" s="9">
        <v>31.030999999999999</v>
      </c>
      <c r="W3" s="9">
        <v>30.03</v>
      </c>
      <c r="X3" s="9">
        <v>31.030999999999999</v>
      </c>
      <c r="Y3" s="9">
        <v>30.03</v>
      </c>
      <c r="Z3" s="9">
        <v>20.520499999999998</v>
      </c>
      <c r="AA3" s="9">
        <v>21.736000000000001</v>
      </c>
      <c r="AB3" s="9">
        <v>16.96</v>
      </c>
      <c r="AC3" s="9">
        <v>20.751999999999999</v>
      </c>
      <c r="AD3" s="9">
        <v>28.527000000000001</v>
      </c>
      <c r="AE3" s="9">
        <v>31.030999999999999</v>
      </c>
      <c r="AF3" s="9">
        <v>30.03</v>
      </c>
      <c r="AG3" s="9">
        <v>31.774999999999999</v>
      </c>
      <c r="AH3" s="9">
        <v>31.960999999999999</v>
      </c>
      <c r="AI3" s="9">
        <v>30.93</v>
      </c>
      <c r="AJ3" s="9">
        <v>32.549999999999997</v>
      </c>
      <c r="AK3" s="9">
        <v>31.5</v>
      </c>
      <c r="AL3" s="9">
        <v>28.35</v>
      </c>
      <c r="AM3" s="9">
        <v>31.5</v>
      </c>
      <c r="AN3" s="9">
        <v>29.725000000000001</v>
      </c>
      <c r="AO3" s="9">
        <v>31.774999999999999</v>
      </c>
      <c r="AP3" s="9">
        <v>29.451219512195124</v>
      </c>
      <c r="AQ3" s="9">
        <v>14.88</v>
      </c>
      <c r="AR3" s="9">
        <v>0</v>
      </c>
      <c r="AS3" s="9">
        <v>0</v>
      </c>
      <c r="AT3" s="9">
        <v>15.36</v>
      </c>
      <c r="AU3" s="9">
        <v>28.8</v>
      </c>
      <c r="AV3" s="9">
        <v>29.76</v>
      </c>
      <c r="AW3" s="9">
        <v>28.8</v>
      </c>
      <c r="AX3" s="9">
        <v>29.76</v>
      </c>
      <c r="AY3" s="9">
        <v>29.28</v>
      </c>
      <c r="AZ3" s="9">
        <v>27.306000000000001</v>
      </c>
      <c r="BA3" s="9">
        <v>30.257999999999999</v>
      </c>
      <c r="BB3" s="9">
        <v>26.88</v>
      </c>
      <c r="BC3" s="9">
        <v>29.76</v>
      </c>
      <c r="BD3" s="9">
        <v>28.8</v>
      </c>
      <c r="BE3" s="9">
        <v>29.76</v>
      </c>
      <c r="BF3" s="9">
        <v>29.76</v>
      </c>
      <c r="BG3" s="9">
        <v>28.8</v>
      </c>
      <c r="BH3" s="9">
        <v>28.933333333333323</v>
      </c>
      <c r="BI3" s="9">
        <v>27.20000000000001</v>
      </c>
      <c r="BJ3" s="9">
        <v>28.10666666666668</v>
      </c>
      <c r="BK3" s="9">
        <v>28.10666666666668</v>
      </c>
      <c r="BL3" s="161" t="s">
        <v>500</v>
      </c>
    </row>
    <row r="4" spans="1:64" ht="16.8">
      <c r="A4" s="10" t="s">
        <v>4</v>
      </c>
      <c r="B4" s="6">
        <f>8*24/1000*30</f>
        <v>5.76</v>
      </c>
      <c r="C4" s="8">
        <v>5.10587813316263</v>
      </c>
      <c r="D4" s="8">
        <v>4.9275461341959428</v>
      </c>
      <c r="E4" s="8">
        <v>5.4560000000000004</v>
      </c>
      <c r="F4" s="7">
        <v>5.28</v>
      </c>
      <c r="G4" s="8">
        <v>5.4560000000000004</v>
      </c>
      <c r="H4" s="8">
        <v>5.1920000000000002</v>
      </c>
      <c r="I4" s="8">
        <v>5.4560000000000004</v>
      </c>
      <c r="J4" s="8">
        <v>5.0718048780487806</v>
      </c>
      <c r="K4" s="8">
        <v>5.28</v>
      </c>
      <c r="L4" s="8">
        <v>5.4560000000000004</v>
      </c>
      <c r="M4" s="8">
        <v>5.28</v>
      </c>
      <c r="N4" s="9">
        <v>4.8507317073170721</v>
      </c>
      <c r="O4" s="9">
        <v>5.2156097560975612</v>
      </c>
      <c r="P4" s="9">
        <v>4.9279999999999999</v>
      </c>
      <c r="Q4" s="9">
        <v>2.64</v>
      </c>
      <c r="R4" s="9">
        <v>5.3</v>
      </c>
      <c r="S4" s="9">
        <v>5.5</v>
      </c>
      <c r="T4" s="9">
        <v>5.28</v>
      </c>
      <c r="U4" s="9">
        <v>5.4560000000000004</v>
      </c>
      <c r="V4" s="9">
        <v>5.4560000000000004</v>
      </c>
      <c r="W4" s="9">
        <v>5.28</v>
      </c>
      <c r="X4" s="9">
        <v>5.4560000000000004</v>
      </c>
      <c r="Y4" s="9">
        <v>5.55</v>
      </c>
      <c r="Z4" s="9">
        <v>5.7350000000000003</v>
      </c>
      <c r="AA4" s="9">
        <v>5.7350000000000003</v>
      </c>
      <c r="AB4" s="9">
        <v>5.18</v>
      </c>
      <c r="AC4" s="9">
        <v>5.681</v>
      </c>
      <c r="AD4" s="9">
        <v>5.28</v>
      </c>
      <c r="AE4" s="9">
        <v>5.4560000000000004</v>
      </c>
      <c r="AF4" s="9">
        <v>5.28</v>
      </c>
      <c r="AG4" s="9">
        <v>5.4560000000000004</v>
      </c>
      <c r="AH4" s="9">
        <v>5.89</v>
      </c>
      <c r="AI4" s="9">
        <v>5.7</v>
      </c>
      <c r="AJ4" s="9">
        <v>5.89</v>
      </c>
      <c r="AK4" s="9">
        <v>5.7</v>
      </c>
      <c r="AL4" s="9">
        <v>5.8339999999999996</v>
      </c>
      <c r="AM4" s="9">
        <v>5.89</v>
      </c>
      <c r="AN4" s="9">
        <v>5.1040000000000001</v>
      </c>
      <c r="AO4" s="9">
        <v>5.4560000000000004</v>
      </c>
      <c r="AP4" s="9">
        <v>5.28</v>
      </c>
      <c r="AQ4" s="9">
        <v>5.4560000000000004</v>
      </c>
      <c r="AR4" s="9">
        <v>5.7</v>
      </c>
      <c r="AS4" s="9">
        <v>5.89</v>
      </c>
      <c r="AT4" s="9">
        <v>5.89</v>
      </c>
      <c r="AU4" s="9">
        <v>5.7</v>
      </c>
      <c r="AV4" s="9">
        <v>5.89</v>
      </c>
      <c r="AW4" s="9">
        <v>5.7</v>
      </c>
      <c r="AX4" s="9">
        <v>3.04</v>
      </c>
      <c r="AY4" s="9">
        <v>5.51</v>
      </c>
      <c r="AZ4" s="9">
        <v>4.6712195121951217</v>
      </c>
      <c r="BA4" s="9">
        <v>5.190585365853658</v>
      </c>
      <c r="BB4" s="9">
        <v>4.9334634146341472</v>
      </c>
      <c r="BC4" s="9">
        <v>5.89</v>
      </c>
      <c r="BD4" s="9">
        <v>5.28</v>
      </c>
      <c r="BE4" s="9">
        <v>5.952</v>
      </c>
      <c r="BF4" s="9">
        <v>5.952</v>
      </c>
      <c r="BG4" s="9">
        <v>5.2560000000000002</v>
      </c>
      <c r="BH4" s="9">
        <v>4.8</v>
      </c>
      <c r="BI4" s="9">
        <v>5.76</v>
      </c>
      <c r="BJ4" s="9">
        <v>5.952</v>
      </c>
      <c r="BK4" s="9">
        <v>5.952</v>
      </c>
    </row>
    <row r="5" spans="1:64" ht="16.8">
      <c r="A5" s="10" t="s">
        <v>5</v>
      </c>
      <c r="B5" s="6">
        <f>10*24/1000*30</f>
        <v>7.1999999999999993</v>
      </c>
      <c r="C5" s="8">
        <v>7.1038060429585776</v>
      </c>
      <c r="D5" s="8">
        <v>6.5700615122612511</v>
      </c>
      <c r="E5" s="8">
        <v>7.2850000000000001</v>
      </c>
      <c r="F5" s="7">
        <v>7.05</v>
      </c>
      <c r="G5" s="8">
        <v>7.2850000000000001</v>
      </c>
      <c r="H5" s="8">
        <v>7.05</v>
      </c>
      <c r="I5" s="8">
        <v>7.2850000000000001</v>
      </c>
      <c r="J5" s="8">
        <v>7.0414024390243899</v>
      </c>
      <c r="K5" s="8">
        <v>7.05</v>
      </c>
      <c r="L5" s="8">
        <v>7.2850000000000001</v>
      </c>
      <c r="M5" s="8">
        <v>7.05</v>
      </c>
      <c r="N5" s="9">
        <v>6.4768292682926818</v>
      </c>
      <c r="O5" s="9">
        <v>6.9640243902439023</v>
      </c>
      <c r="P5" s="9">
        <v>6.58</v>
      </c>
      <c r="Q5" s="9">
        <v>7.2850000000000001</v>
      </c>
      <c r="R5" s="9">
        <v>7.1</v>
      </c>
      <c r="S5" s="9">
        <v>7.3</v>
      </c>
      <c r="T5" s="9">
        <v>7.05</v>
      </c>
      <c r="U5" s="9">
        <v>7.2850000000000001</v>
      </c>
      <c r="V5" s="9">
        <v>7.2850000000000001</v>
      </c>
      <c r="W5" s="9">
        <v>3.9950000000000001</v>
      </c>
      <c r="X5" s="9">
        <v>6.11</v>
      </c>
      <c r="Y5" s="9">
        <v>6.15</v>
      </c>
      <c r="Z5" s="9">
        <v>6.3550000000000004</v>
      </c>
      <c r="AA5" s="9">
        <v>6.82</v>
      </c>
      <c r="AB5" s="9">
        <v>6.72</v>
      </c>
      <c r="AC5" s="9">
        <v>7.38</v>
      </c>
      <c r="AD5" s="9">
        <v>7.05</v>
      </c>
      <c r="AE5" s="9">
        <v>7.2850000000000001</v>
      </c>
      <c r="AF5" s="9">
        <v>7.05</v>
      </c>
      <c r="AG5" s="9">
        <v>7.2850000000000001</v>
      </c>
      <c r="AH5" s="9">
        <v>7.2850000000000001</v>
      </c>
      <c r="AI5" s="9">
        <v>7.05</v>
      </c>
      <c r="AJ5" s="9">
        <v>7.75</v>
      </c>
      <c r="AK5" s="9">
        <v>7.5</v>
      </c>
      <c r="AL5" s="9">
        <v>7.79</v>
      </c>
      <c r="AM5" s="9">
        <v>7.75</v>
      </c>
      <c r="AN5" s="9">
        <v>7.54</v>
      </c>
      <c r="AO5" s="9">
        <v>8.06</v>
      </c>
      <c r="AP5" s="9">
        <v>7.05</v>
      </c>
      <c r="AQ5" s="9">
        <v>7.2850000000000001</v>
      </c>
      <c r="AR5" s="9">
        <v>7.8</v>
      </c>
      <c r="AS5" s="9">
        <v>8.06</v>
      </c>
      <c r="AT5" s="9">
        <v>8.06</v>
      </c>
      <c r="AU5" s="9">
        <v>7.8</v>
      </c>
      <c r="AV5" s="9">
        <v>8.06</v>
      </c>
      <c r="AW5" s="9">
        <v>7.8</v>
      </c>
      <c r="AX5" s="9">
        <v>8.06</v>
      </c>
      <c r="AY5" s="9">
        <v>8.06</v>
      </c>
      <c r="AZ5" s="9">
        <v>6.0058536585365854</v>
      </c>
      <c r="BA5" s="9">
        <v>6.6736097560975614</v>
      </c>
      <c r="BB5" s="9">
        <v>7.0478048780487805</v>
      </c>
      <c r="BC5" s="9">
        <v>8.06</v>
      </c>
      <c r="BD5" s="9">
        <v>7.05</v>
      </c>
      <c r="BE5" s="9">
        <v>8.1839999999999993</v>
      </c>
      <c r="BF5" s="9">
        <v>7.44</v>
      </c>
      <c r="BG5" s="9">
        <v>5.52</v>
      </c>
      <c r="BH5" s="9">
        <v>1.8</v>
      </c>
      <c r="BI5" s="9">
        <v>7.05</v>
      </c>
      <c r="BJ5" s="9">
        <v>7.2850000000000001</v>
      </c>
      <c r="BK5" s="9">
        <v>7.2850000000000001</v>
      </c>
    </row>
    <row r="6" spans="1:64" ht="16.8">
      <c r="A6" s="10" t="s">
        <v>6</v>
      </c>
      <c r="B6" s="6">
        <f>65*24/1000*30</f>
        <v>46.800000000000004</v>
      </c>
      <c r="C6" s="8">
        <v>47.979250707824029</v>
      </c>
      <c r="D6" s="8">
        <v>39.71449063706185</v>
      </c>
      <c r="E6" s="8">
        <v>48.36</v>
      </c>
      <c r="F6" s="7">
        <v>47.46099842615908</v>
      </c>
      <c r="G6" s="8">
        <v>49.043031707031048</v>
      </c>
      <c r="H6" s="8">
        <v>47.46099842615908</v>
      </c>
      <c r="I6" s="8">
        <v>11.865249606539772</v>
      </c>
      <c r="J6" s="8">
        <v>45.817904211639423</v>
      </c>
      <c r="K6" s="8">
        <v>47.46099842615908</v>
      </c>
      <c r="L6" s="8">
        <v>49.043031707031048</v>
      </c>
      <c r="M6" s="8">
        <v>47.46099842615908</v>
      </c>
      <c r="N6" s="9">
        <v>49.043031707031048</v>
      </c>
      <c r="O6" s="9">
        <v>49.043031707031048</v>
      </c>
      <c r="P6" s="9">
        <v>44.296931864415143</v>
      </c>
      <c r="Q6" s="9">
        <v>49.043031707031048</v>
      </c>
      <c r="R6" s="9">
        <v>47.5</v>
      </c>
      <c r="S6" s="9">
        <v>49.8</v>
      </c>
      <c r="T6" s="9">
        <v>48.24</v>
      </c>
      <c r="U6" s="9">
        <v>46.368000000000002</v>
      </c>
      <c r="V6" s="9">
        <v>46.368000000000002</v>
      </c>
      <c r="W6" s="9">
        <v>49.68</v>
      </c>
      <c r="X6" s="9">
        <v>43.055999999999997</v>
      </c>
      <c r="Y6" s="9">
        <v>31.463999999999999</v>
      </c>
      <c r="Z6" s="9">
        <v>51.335999999999999</v>
      </c>
      <c r="AA6" s="9">
        <v>51.335999999999999</v>
      </c>
      <c r="AB6" s="9">
        <v>45.503999999999998</v>
      </c>
      <c r="AC6" s="9">
        <v>50.466000000000001</v>
      </c>
      <c r="AD6" s="9">
        <v>47.452965517241367</v>
      </c>
      <c r="AE6" s="9">
        <v>50.328000000000003</v>
      </c>
      <c r="AF6" s="9">
        <v>49.68</v>
      </c>
      <c r="AG6" s="9">
        <v>51.335999999999999</v>
      </c>
      <c r="AH6" s="9">
        <v>51.335999999999999</v>
      </c>
      <c r="AI6" s="9">
        <v>49.68</v>
      </c>
      <c r="AJ6" s="9">
        <v>45.54</v>
      </c>
      <c r="AK6" s="9">
        <v>49.68</v>
      </c>
      <c r="AL6" s="9">
        <v>51.335999999999999</v>
      </c>
      <c r="AM6" s="9">
        <v>23.184000000000001</v>
      </c>
      <c r="AN6" s="9">
        <v>27.324000000000002</v>
      </c>
      <c r="AO6" s="9">
        <v>51.335999999999999</v>
      </c>
      <c r="AP6" s="9">
        <v>49.68</v>
      </c>
      <c r="AQ6" s="9">
        <v>34.271999999999998</v>
      </c>
      <c r="AR6" s="9">
        <v>40.799999999999997</v>
      </c>
      <c r="AS6" s="9">
        <v>50.591999999999999</v>
      </c>
      <c r="AT6" s="9">
        <v>50.591999999999999</v>
      </c>
      <c r="AU6" s="9">
        <v>48.96</v>
      </c>
      <c r="AV6" s="9">
        <v>42.432000000000002</v>
      </c>
      <c r="AW6" s="9">
        <v>35.088000000000001</v>
      </c>
      <c r="AX6" s="9">
        <v>26.04</v>
      </c>
      <c r="AY6" s="9">
        <v>46.373793103448278</v>
      </c>
      <c r="AZ6" s="9">
        <v>45.024000000000001</v>
      </c>
      <c r="BA6" s="9">
        <v>49.847999999999999</v>
      </c>
      <c r="BB6" s="9">
        <v>48.24</v>
      </c>
      <c r="BC6" s="9">
        <v>49.847999999999999</v>
      </c>
      <c r="BD6" s="9">
        <v>48.24</v>
      </c>
      <c r="BE6" s="9">
        <v>49.847999999999999</v>
      </c>
      <c r="BF6" s="9">
        <v>49.847999999999999</v>
      </c>
      <c r="BG6" s="9">
        <v>48.24</v>
      </c>
      <c r="BH6" s="9">
        <v>48.129103448275828</v>
      </c>
      <c r="BI6" s="9">
        <v>46.5765517241379</v>
      </c>
      <c r="BJ6" s="9">
        <v>48.988551724137899</v>
      </c>
      <c r="BK6" s="9">
        <v>48.988551724137899</v>
      </c>
    </row>
    <row r="7" spans="1:64" ht="16.8">
      <c r="A7" s="11" t="s">
        <v>7</v>
      </c>
      <c r="B7" s="6">
        <f>75*24/1000*30</f>
        <v>54</v>
      </c>
      <c r="C7" s="8">
        <v>67.517215834443789</v>
      </c>
      <c r="D7" s="8">
        <v>61.74202629961578</v>
      </c>
      <c r="E7" s="8">
        <v>61.008000000000003</v>
      </c>
      <c r="F7" s="7">
        <v>65.837160697039295</v>
      </c>
      <c r="G7" s="8">
        <v>68.357243403146043</v>
      </c>
      <c r="H7" s="8">
        <v>64.734624513117581</v>
      </c>
      <c r="I7" s="8">
        <v>68.357243403146043</v>
      </c>
      <c r="J7" s="8">
        <v>68.27849081858021</v>
      </c>
      <c r="K7" s="8">
        <v>33.076085517651293</v>
      </c>
      <c r="L7" s="8">
        <v>71.238</v>
      </c>
      <c r="M7" s="8">
        <v>68.94</v>
      </c>
      <c r="N7" s="9">
        <v>68.355000000000004</v>
      </c>
      <c r="O7" s="9">
        <v>68.355000000000004</v>
      </c>
      <c r="P7" s="9">
        <v>61.18</v>
      </c>
      <c r="Q7" s="9">
        <v>67.734999999999999</v>
      </c>
      <c r="R7" s="9">
        <v>62.7</v>
      </c>
      <c r="S7" s="9">
        <v>63.2</v>
      </c>
      <c r="T7" s="9">
        <v>64.2</v>
      </c>
      <c r="U7" s="9">
        <v>64.635000000000005</v>
      </c>
      <c r="V7" s="9">
        <v>64.635000000000005</v>
      </c>
      <c r="W7" s="9">
        <v>52.125</v>
      </c>
      <c r="X7" s="9">
        <v>61.554886363636399</v>
      </c>
      <c r="Y7" s="9">
        <v>63</v>
      </c>
      <c r="Z7" s="9">
        <v>65.564999999999998</v>
      </c>
      <c r="AA7" s="9">
        <v>65.564999999999998</v>
      </c>
      <c r="AB7" s="9">
        <v>58.8</v>
      </c>
      <c r="AC7" s="9">
        <v>65.507999999999996</v>
      </c>
      <c r="AD7" s="9">
        <v>63.45</v>
      </c>
      <c r="AE7" s="9">
        <v>46.914545454545454</v>
      </c>
      <c r="AF7" s="9">
        <v>63.45</v>
      </c>
      <c r="AG7" s="9">
        <v>65.564999999999998</v>
      </c>
      <c r="AH7" s="9">
        <v>65.564999999999998</v>
      </c>
      <c r="AI7" s="9">
        <v>63.45</v>
      </c>
      <c r="AJ7" s="9">
        <v>66.185000000000002</v>
      </c>
      <c r="AK7" s="9">
        <v>64.05</v>
      </c>
      <c r="AL7" s="9">
        <v>66.105000000000004</v>
      </c>
      <c r="AM7" s="9">
        <v>63.249375000000001</v>
      </c>
      <c r="AN7" s="9">
        <v>61.335000000000001</v>
      </c>
      <c r="AO7" s="9">
        <v>65.564999999999998</v>
      </c>
      <c r="AP7" s="9">
        <v>63.45</v>
      </c>
      <c r="AQ7" s="9">
        <v>65.471999999999994</v>
      </c>
      <c r="AR7" s="9">
        <v>65.52</v>
      </c>
      <c r="AS7" s="9">
        <v>59.472000000000001</v>
      </c>
      <c r="AT7" s="9">
        <v>62.112000000000002</v>
      </c>
      <c r="AU7" s="9">
        <v>56.16</v>
      </c>
      <c r="AV7" s="9">
        <v>59.368000000000002</v>
      </c>
      <c r="AW7" s="9">
        <v>59.04</v>
      </c>
      <c r="AX7" s="9">
        <v>61.008000000000003</v>
      </c>
      <c r="AY7" s="9">
        <v>61.008000000000003</v>
      </c>
      <c r="AZ7" s="9">
        <v>56.331818181818186</v>
      </c>
      <c r="BA7" s="9">
        <v>63.054545454545455</v>
      </c>
      <c r="BB7" s="9">
        <v>59.716363636363631</v>
      </c>
      <c r="BC7" s="9">
        <v>61.008000000000003</v>
      </c>
      <c r="BD7" s="9">
        <v>61.92</v>
      </c>
      <c r="BE7" s="9">
        <v>10.56</v>
      </c>
      <c r="BF7" s="9">
        <v>63.984000000000002</v>
      </c>
      <c r="BG7" s="9">
        <v>62.64</v>
      </c>
      <c r="BH7" s="9">
        <v>65.438181818181789</v>
      </c>
      <c r="BI7" s="9">
        <v>63.351818181818167</v>
      </c>
      <c r="BJ7" s="9">
        <v>66.215999999999994</v>
      </c>
      <c r="BK7" s="9">
        <v>65.471999999999994</v>
      </c>
    </row>
    <row r="8" spans="1:64" ht="17.399999999999999" thickBot="1">
      <c r="A8" s="5" t="s">
        <v>8</v>
      </c>
      <c r="B8" s="6">
        <f>80*24/1000*30</f>
        <v>57.599999999999994</v>
      </c>
      <c r="C8" s="13">
        <v>47.325292682926836</v>
      </c>
      <c r="D8" s="13">
        <v>45.388000000000005</v>
      </c>
      <c r="E8" s="13">
        <v>49.860999999999997</v>
      </c>
      <c r="F8" s="12">
        <v>43.767000000000003</v>
      </c>
      <c r="G8" s="13">
        <v>50.250999999999998</v>
      </c>
      <c r="H8" s="13">
        <v>48.293939024390248</v>
      </c>
      <c r="I8" s="8">
        <v>50.250999999999998</v>
      </c>
      <c r="J8" s="8">
        <v>48.570695121951218</v>
      </c>
      <c r="K8" s="8">
        <v>48.63</v>
      </c>
      <c r="L8" s="8">
        <v>50.250999999999998</v>
      </c>
      <c r="M8" s="8">
        <v>48.63</v>
      </c>
      <c r="N8" s="9">
        <v>44.676341463414644</v>
      </c>
      <c r="O8" s="9">
        <v>48.03695121951219</v>
      </c>
      <c r="P8" s="9">
        <v>46.9</v>
      </c>
      <c r="Q8" s="9">
        <v>41.33395121951218</v>
      </c>
      <c r="R8" s="9">
        <v>51.7</v>
      </c>
      <c r="S8" s="9">
        <v>53.4</v>
      </c>
      <c r="T8" s="9">
        <v>51.72</v>
      </c>
      <c r="U8" s="9">
        <v>54.094999999999999</v>
      </c>
      <c r="V8" s="9">
        <v>54.094999999999999</v>
      </c>
      <c r="W8" s="9">
        <v>40.983414634146364</v>
      </c>
      <c r="X8" s="9">
        <v>50.404390243902441</v>
      </c>
      <c r="Y8" s="9">
        <v>53.28</v>
      </c>
      <c r="Z8" s="9">
        <v>55.055999999999997</v>
      </c>
      <c r="AA8" s="9">
        <v>55.398000000000003</v>
      </c>
      <c r="AB8" s="9">
        <v>49.728000000000002</v>
      </c>
      <c r="AC8" s="9">
        <v>55.055999999999997</v>
      </c>
      <c r="AD8" s="9">
        <v>53.28</v>
      </c>
      <c r="AE8" s="9">
        <v>55.055999999999997</v>
      </c>
      <c r="AF8" s="9">
        <v>53.28</v>
      </c>
      <c r="AG8" s="9">
        <v>55.055999999999997</v>
      </c>
      <c r="AH8" s="9">
        <v>55.055999999999997</v>
      </c>
      <c r="AI8" s="9">
        <v>53.28</v>
      </c>
      <c r="AJ8" s="9">
        <v>55.645000000000003</v>
      </c>
      <c r="AK8" s="9">
        <v>53.85</v>
      </c>
      <c r="AL8" s="9">
        <v>55.569000000000003</v>
      </c>
      <c r="AM8" s="9">
        <v>55.645000000000003</v>
      </c>
      <c r="AN8" s="9">
        <v>51.503999999999998</v>
      </c>
      <c r="AO8" s="9">
        <v>55.055999999999997</v>
      </c>
      <c r="AP8" s="9">
        <v>53.28</v>
      </c>
      <c r="AQ8" s="9">
        <v>55.055999999999997</v>
      </c>
      <c r="AR8" s="9">
        <v>54</v>
      </c>
      <c r="AS8" s="9">
        <v>55.055999999999997</v>
      </c>
      <c r="AT8" s="9">
        <v>55.055999999999997</v>
      </c>
      <c r="AU8" s="9">
        <v>53.28</v>
      </c>
      <c r="AV8" s="9">
        <v>55.055999999999997</v>
      </c>
      <c r="AW8" s="9">
        <v>53.28</v>
      </c>
      <c r="AX8" s="9">
        <v>44.010146341463418</v>
      </c>
      <c r="AY8" s="9">
        <v>53.583219512195122</v>
      </c>
      <c r="AZ8" s="9">
        <v>44.042926829268289</v>
      </c>
      <c r="BA8" s="9">
        <v>48.939804878048783</v>
      </c>
      <c r="BB8" s="9">
        <v>46.51551219512195</v>
      </c>
      <c r="BC8" s="9">
        <v>55.055999999999997</v>
      </c>
      <c r="BD8" s="9">
        <v>53.28</v>
      </c>
      <c r="BE8" s="9">
        <v>55.055999999999997</v>
      </c>
      <c r="BF8" s="9">
        <v>54.311999999999998</v>
      </c>
      <c r="BG8" s="9">
        <v>40.295999999999999</v>
      </c>
      <c r="BH8" s="9">
        <v>11.853658536585364</v>
      </c>
      <c r="BI8" s="9">
        <v>49.996097560975599</v>
      </c>
      <c r="BJ8" s="9">
        <v>46.363902439024393</v>
      </c>
      <c r="BK8" s="9">
        <v>46.363902439024393</v>
      </c>
    </row>
    <row r="9" spans="1:64" ht="18" thickBot="1">
      <c r="A9" s="101" t="s">
        <v>9</v>
      </c>
      <c r="B9" s="14"/>
      <c r="C9" s="16">
        <v>207.20524816322063</v>
      </c>
      <c r="D9" s="16">
        <v>188.11172458313484</v>
      </c>
      <c r="E9" s="16">
        <v>204.92920000000001</v>
      </c>
      <c r="F9" s="15">
        <v>200.01968293272216</v>
      </c>
      <c r="G9" s="16">
        <v>213.34527511017708</v>
      </c>
      <c r="H9" s="16">
        <v>204.62156196366689</v>
      </c>
      <c r="I9" s="16">
        <v>176.16749300968581</v>
      </c>
      <c r="J9" s="16">
        <v>206.4425117549583</v>
      </c>
      <c r="K9" s="16">
        <v>173.38708394381038</v>
      </c>
      <c r="L9" s="16">
        <v>216.22603170703107</v>
      </c>
      <c r="M9" s="17">
        <v>209.25099842615907</v>
      </c>
      <c r="N9" s="18">
        <v>201.45512462224593</v>
      </c>
      <c r="O9" s="18">
        <v>208.4416170728847</v>
      </c>
      <c r="P9" s="18">
        <v>191.76733186441513</v>
      </c>
      <c r="Q9" s="18">
        <v>198.9067829265432</v>
      </c>
      <c r="R9" s="18">
        <v>202.1</v>
      </c>
      <c r="S9" s="18">
        <v>210.1</v>
      </c>
      <c r="T9" s="18">
        <v>206.36399999999898</v>
      </c>
      <c r="U9" s="18">
        <v>208.87000000000003</v>
      </c>
      <c r="V9" s="18">
        <v>208.87000000000003</v>
      </c>
      <c r="W9" s="18">
        <v>182.09341463414637</v>
      </c>
      <c r="X9" s="18">
        <v>197.61227660753883</v>
      </c>
      <c r="Y9" s="18">
        <v>189.47399999999999</v>
      </c>
      <c r="Z9" s="18">
        <v>204.5675</v>
      </c>
      <c r="AA9" s="18">
        <v>206.59</v>
      </c>
      <c r="AB9" s="18">
        <v>182.892</v>
      </c>
      <c r="AC9" s="18">
        <v>204.84299999999996</v>
      </c>
      <c r="AD9" s="18">
        <v>205.03996551724137</v>
      </c>
      <c r="AE9" s="18">
        <v>196.07054545454548</v>
      </c>
      <c r="AF9" s="18">
        <v>208.77</v>
      </c>
      <c r="AG9" s="18">
        <v>216.47300000000001</v>
      </c>
      <c r="AH9" s="18">
        <v>217.09299999999996</v>
      </c>
      <c r="AI9" s="18">
        <v>210.09</v>
      </c>
      <c r="AJ9" s="18">
        <v>213.56</v>
      </c>
      <c r="AK9" s="18">
        <v>212.28</v>
      </c>
      <c r="AL9" s="18">
        <v>214.98400000000004</v>
      </c>
      <c r="AM9" s="18">
        <v>187.21837500000001</v>
      </c>
      <c r="AN9" s="18">
        <v>182.53199999999998</v>
      </c>
      <c r="AO9" s="18">
        <v>217.24799999999999</v>
      </c>
      <c r="AP9" s="18">
        <v>208.19121951219515</v>
      </c>
      <c r="AQ9" s="18">
        <v>182.42099999999999</v>
      </c>
      <c r="AR9" s="18">
        <v>173.82</v>
      </c>
      <c r="AS9" s="18">
        <v>179.07</v>
      </c>
      <c r="AT9" s="18">
        <v>197.07</v>
      </c>
      <c r="AU9" s="18">
        <v>200.7</v>
      </c>
      <c r="AV9" s="18">
        <v>200.56599999999997</v>
      </c>
      <c r="AW9" s="18">
        <v>189.708</v>
      </c>
      <c r="AX9" s="18">
        <v>171.91814634146343</v>
      </c>
      <c r="AY9" s="18">
        <v>203.81501261564341</v>
      </c>
      <c r="AZ9" s="18">
        <v>183.38181818181818</v>
      </c>
      <c r="BA9" s="18">
        <v>203.96454545454546</v>
      </c>
      <c r="BB9" s="18">
        <v>193.33314412416851</v>
      </c>
      <c r="BC9" s="18">
        <v>209.62200000000001</v>
      </c>
      <c r="BD9" s="18">
        <v>204.57000000000002</v>
      </c>
      <c r="BE9" s="18">
        <v>159.36000000000001</v>
      </c>
      <c r="BF9" s="18">
        <v>211.29599999999999</v>
      </c>
      <c r="BG9" s="18">
        <v>190.75200000000001</v>
      </c>
      <c r="BH9" s="18">
        <v>160.95427713637631</v>
      </c>
      <c r="BI9" s="18">
        <v>199.93446746693166</v>
      </c>
      <c r="BJ9" s="18">
        <v>202.91212082982895</v>
      </c>
      <c r="BK9" s="18">
        <v>202.16812082982898</v>
      </c>
    </row>
    <row r="10" spans="1:64" ht="18">
      <c r="A10" s="19" t="s">
        <v>10</v>
      </c>
      <c r="B10" s="20"/>
      <c r="C10" s="22"/>
      <c r="D10" s="22"/>
      <c r="E10" s="22"/>
      <c r="F10" s="21"/>
      <c r="G10" s="22"/>
      <c r="H10" s="22"/>
      <c r="I10" s="22"/>
      <c r="J10" s="22"/>
      <c r="K10" s="22"/>
      <c r="L10" s="22"/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4" ht="16.8">
      <c r="A11" s="25" t="s">
        <v>11</v>
      </c>
      <c r="B11" s="26"/>
      <c r="C11" s="80">
        <v>10.138599558811615</v>
      </c>
      <c r="D11" s="80">
        <v>9.6204893070165074</v>
      </c>
      <c r="E11" s="80">
        <v>10.651256018482561</v>
      </c>
      <c r="F11" s="81">
        <v>9.9001047619047622</v>
      </c>
      <c r="G11" s="80">
        <v>10.651715884084396</v>
      </c>
      <c r="H11" s="80">
        <v>10.30817807644036</v>
      </c>
      <c r="I11" s="82">
        <v>10.651766980262378</v>
      </c>
      <c r="J11" s="82">
        <v>10.234489837405237</v>
      </c>
      <c r="K11" s="82">
        <v>10.309200000000001</v>
      </c>
      <c r="L11" s="82">
        <v>10.652839999999999</v>
      </c>
      <c r="M11" s="82">
        <v>10.309200000000001</v>
      </c>
      <c r="N11" s="83">
        <v>9.4419180952380977</v>
      </c>
      <c r="O11" s="83">
        <v>9.96556</v>
      </c>
      <c r="P11" s="83">
        <v>9.6219199999999994</v>
      </c>
      <c r="Q11" s="83">
        <v>10.652839999999999</v>
      </c>
      <c r="R11" s="83">
        <v>9.6</v>
      </c>
      <c r="S11" s="83">
        <v>10.7</v>
      </c>
      <c r="T11" s="83">
        <v>10.309200000000001</v>
      </c>
      <c r="U11" s="83">
        <v>10.652839999999999</v>
      </c>
      <c r="V11" s="83">
        <v>10.652839999999999</v>
      </c>
      <c r="W11" s="83">
        <v>9.9</v>
      </c>
      <c r="X11" s="83">
        <v>10.23</v>
      </c>
      <c r="Y11" s="83">
        <v>9.9</v>
      </c>
      <c r="Z11" s="83">
        <v>6.5395000000000003</v>
      </c>
      <c r="AA11" s="83">
        <v>6.350142857142858</v>
      </c>
      <c r="AB11" s="83">
        <v>5.3397142857142867</v>
      </c>
      <c r="AC11" s="83">
        <v>5.8629999999999995</v>
      </c>
      <c r="AD11" s="83">
        <v>9.702</v>
      </c>
      <c r="AE11" s="83">
        <v>10.23</v>
      </c>
      <c r="AF11" s="83">
        <v>9.9</v>
      </c>
      <c r="AG11" s="83">
        <v>10.23</v>
      </c>
      <c r="AH11" s="83">
        <v>10.23</v>
      </c>
      <c r="AI11" s="83">
        <v>9.9</v>
      </c>
      <c r="AJ11" s="83">
        <v>10.23</v>
      </c>
      <c r="AK11" s="83">
        <v>9.9</v>
      </c>
      <c r="AL11" s="83">
        <v>9.2070000000000007</v>
      </c>
      <c r="AM11" s="83">
        <v>10.23</v>
      </c>
      <c r="AN11" s="83">
        <v>9.57</v>
      </c>
      <c r="AO11" s="83">
        <v>10.23</v>
      </c>
      <c r="AP11" s="83">
        <v>8.2841000000000005</v>
      </c>
      <c r="AQ11" s="83">
        <v>4.6035000000000004</v>
      </c>
      <c r="AR11" s="83">
        <v>0</v>
      </c>
      <c r="AS11" s="83">
        <v>0</v>
      </c>
      <c r="AT11" s="83">
        <v>4.4800000000000004</v>
      </c>
      <c r="AU11" s="83">
        <v>7.56</v>
      </c>
      <c r="AV11" s="83">
        <v>7.56</v>
      </c>
      <c r="AW11" s="83">
        <v>7.56</v>
      </c>
      <c r="AX11" s="83">
        <v>7.84</v>
      </c>
      <c r="AY11" s="83">
        <v>7.9396800000000045</v>
      </c>
      <c r="AZ11" s="83">
        <v>7.0181100000000036</v>
      </c>
      <c r="BA11" s="83">
        <v>7.8687900000000042</v>
      </c>
      <c r="BB11" s="83">
        <v>7.9396800000000054</v>
      </c>
      <c r="BC11" s="83">
        <v>8.7903600000000051</v>
      </c>
      <c r="BD11" s="83">
        <v>8.5068000000000055</v>
      </c>
      <c r="BE11" s="83">
        <v>8.7903600000000051</v>
      </c>
      <c r="BF11" s="83">
        <v>8.7903600000000051</v>
      </c>
      <c r="BG11" s="83">
        <v>8.5068000000000055</v>
      </c>
      <c r="BH11" s="83">
        <v>8.5461833333333317</v>
      </c>
      <c r="BI11" s="83">
        <v>8.0341999999999967</v>
      </c>
      <c r="BJ11" s="83">
        <v>8.3020066666666636</v>
      </c>
      <c r="BK11" s="83">
        <v>8.3020066666666636</v>
      </c>
    </row>
    <row r="12" spans="1:64" ht="16.8">
      <c r="A12" s="5" t="s">
        <v>12</v>
      </c>
      <c r="B12" s="29"/>
      <c r="C12" s="84">
        <v>7.2608137051899115</v>
      </c>
      <c r="D12" s="84">
        <v>6.8325327313080555</v>
      </c>
      <c r="E12" s="84">
        <v>7.5646507835443471</v>
      </c>
      <c r="F12" s="85">
        <v>7.16256</v>
      </c>
      <c r="G12" s="84">
        <v>7.564955652953623</v>
      </c>
      <c r="H12" s="84">
        <v>7.1989271137764055</v>
      </c>
      <c r="I12" s="86">
        <v>7.564955652953623</v>
      </c>
      <c r="J12" s="86">
        <v>7.0321468724658169</v>
      </c>
      <c r="K12" s="86">
        <v>7.3224</v>
      </c>
      <c r="L12" s="86">
        <v>7.5664800000000003</v>
      </c>
      <c r="M12" s="86">
        <v>7.3224</v>
      </c>
      <c r="N12" s="87">
        <v>6.7270829268292642</v>
      </c>
      <c r="O12" s="87">
        <v>7.233102439024389</v>
      </c>
      <c r="P12" s="87">
        <v>6.8342400000000003</v>
      </c>
      <c r="Q12" s="87">
        <v>3.6612</v>
      </c>
      <c r="R12" s="87">
        <v>7.3</v>
      </c>
      <c r="S12" s="87">
        <v>7.6</v>
      </c>
      <c r="T12" s="87">
        <v>7.3224</v>
      </c>
      <c r="U12" s="87">
        <v>7.5664800000000003</v>
      </c>
      <c r="V12" s="87">
        <v>7.5664800000000003</v>
      </c>
      <c r="W12" s="87">
        <v>7.02</v>
      </c>
      <c r="X12" s="87">
        <v>7.2539999999999996</v>
      </c>
      <c r="Y12" s="87">
        <v>7.02</v>
      </c>
      <c r="Z12" s="87">
        <v>7.2539999999999996</v>
      </c>
      <c r="AA12" s="87">
        <v>7.2539999999999996</v>
      </c>
      <c r="AB12" s="87">
        <v>6.488999999999999</v>
      </c>
      <c r="AC12" s="87">
        <v>6.9839999999999991</v>
      </c>
      <c r="AD12" s="87">
        <v>7.1819999999999995</v>
      </c>
      <c r="AE12" s="87">
        <v>8.0910000000000011</v>
      </c>
      <c r="AF12" s="87">
        <v>7.83</v>
      </c>
      <c r="AG12" s="87">
        <v>7.8119999999999994</v>
      </c>
      <c r="AH12" s="87">
        <v>7.8119999999999994</v>
      </c>
      <c r="AI12" s="87">
        <v>7.56</v>
      </c>
      <c r="AJ12" s="87">
        <v>8.0910000000000011</v>
      </c>
      <c r="AK12" s="87">
        <v>7.83</v>
      </c>
      <c r="AL12" s="87">
        <v>8.0910000000000011</v>
      </c>
      <c r="AM12" s="87">
        <v>8.0910000000000011</v>
      </c>
      <c r="AN12" s="87">
        <v>7.3079999999999998</v>
      </c>
      <c r="AO12" s="87">
        <v>7.5330000000000004</v>
      </c>
      <c r="AP12" s="87">
        <v>6.75</v>
      </c>
      <c r="AQ12" s="87">
        <v>6.6960000000000006</v>
      </c>
      <c r="AR12" s="87">
        <v>7.5</v>
      </c>
      <c r="AS12" s="87">
        <v>6.82</v>
      </c>
      <c r="AT12" s="87">
        <v>6.82</v>
      </c>
      <c r="AU12" s="87">
        <v>6.6</v>
      </c>
      <c r="AV12" s="87">
        <v>6.6</v>
      </c>
      <c r="AW12" s="87">
        <v>6.6</v>
      </c>
      <c r="AX12" s="87">
        <v>4</v>
      </c>
      <c r="AY12" s="87">
        <v>7.6420800000000053</v>
      </c>
      <c r="AZ12" s="87">
        <v>7.3271414634146383</v>
      </c>
      <c r="BA12" s="87">
        <v>8.1418039024390314</v>
      </c>
      <c r="BB12" s="87">
        <v>7.7384897560975663</v>
      </c>
      <c r="BC12" s="87">
        <v>8.1691200000000066</v>
      </c>
      <c r="BD12" s="87">
        <v>7.905600000000006</v>
      </c>
      <c r="BE12" s="87">
        <v>8.1691200000000066</v>
      </c>
      <c r="BF12" s="87">
        <v>8.1691200000000066</v>
      </c>
      <c r="BG12" s="87">
        <v>6.0609600000000023</v>
      </c>
      <c r="BH12" s="87">
        <v>3.9527999999999999</v>
      </c>
      <c r="BI12" s="87">
        <v>7.5199609756097576</v>
      </c>
      <c r="BJ12" s="87">
        <v>6.973639024390244</v>
      </c>
      <c r="BK12" s="87">
        <v>6.973639024390244</v>
      </c>
    </row>
    <row r="13" spans="1:64" ht="16.8">
      <c r="A13" s="5" t="s">
        <v>13</v>
      </c>
      <c r="B13" s="29"/>
      <c r="C13" s="84">
        <v>13.657152654471213</v>
      </c>
      <c r="D13" s="84">
        <v>12.752729220716304</v>
      </c>
      <c r="E13" s="84">
        <v>13.684319990665143</v>
      </c>
      <c r="F13" s="85">
        <v>13.3635</v>
      </c>
      <c r="G13" s="84">
        <v>14.119365375639562</v>
      </c>
      <c r="H13" s="84">
        <v>13.663910760613978</v>
      </c>
      <c r="I13" s="86">
        <v>14.119365375639562</v>
      </c>
      <c r="J13" s="86">
        <v>13.647200741493219</v>
      </c>
      <c r="K13" s="86">
        <v>13.664999999999999</v>
      </c>
      <c r="L13" s="86">
        <v>14.1205</v>
      </c>
      <c r="M13" s="86">
        <v>13.664999999999999</v>
      </c>
      <c r="N13" s="87">
        <v>12.554024390243899</v>
      </c>
      <c r="O13" s="87">
        <v>13.498353658536585</v>
      </c>
      <c r="P13" s="87">
        <v>12.754</v>
      </c>
      <c r="Q13" s="87">
        <v>14.1205</v>
      </c>
      <c r="R13" s="87">
        <v>13.7</v>
      </c>
      <c r="S13" s="87">
        <v>14.1</v>
      </c>
      <c r="T13" s="87">
        <v>13.664999999999999</v>
      </c>
      <c r="U13" s="87">
        <v>14.1205</v>
      </c>
      <c r="V13" s="87">
        <v>14.1205</v>
      </c>
      <c r="W13" s="87">
        <v>7.7435</v>
      </c>
      <c r="X13" s="87">
        <v>11.843</v>
      </c>
      <c r="Y13" s="87">
        <v>13.664999999999999</v>
      </c>
      <c r="Z13" s="87">
        <v>14.1205</v>
      </c>
      <c r="AA13" s="87">
        <v>13.95</v>
      </c>
      <c r="AB13" s="87">
        <v>12.425000000000001</v>
      </c>
      <c r="AC13" s="87">
        <v>13.95</v>
      </c>
      <c r="AD13" s="87">
        <v>14.4</v>
      </c>
      <c r="AE13" s="87">
        <v>15.5</v>
      </c>
      <c r="AF13" s="87">
        <v>14.25</v>
      </c>
      <c r="AG13" s="87">
        <v>15.112500000000001</v>
      </c>
      <c r="AH13" s="87">
        <v>15.112500000000001</v>
      </c>
      <c r="AI13" s="87">
        <v>14.625</v>
      </c>
      <c r="AJ13" s="87">
        <v>15.112500000000001</v>
      </c>
      <c r="AK13" s="87">
        <v>14.625</v>
      </c>
      <c r="AL13" s="87">
        <v>15.0625</v>
      </c>
      <c r="AM13" s="87">
        <v>14.725</v>
      </c>
      <c r="AN13" s="87">
        <v>13.775</v>
      </c>
      <c r="AO13" s="87">
        <v>14.725</v>
      </c>
      <c r="AP13" s="87">
        <v>13.66363845076747</v>
      </c>
      <c r="AQ13" s="87">
        <v>14.3375</v>
      </c>
      <c r="AR13" s="87">
        <v>8.4</v>
      </c>
      <c r="AS13" s="87">
        <v>8.68</v>
      </c>
      <c r="AT13" s="87">
        <v>8.68</v>
      </c>
      <c r="AU13" s="87">
        <v>8.4</v>
      </c>
      <c r="AV13" s="87">
        <v>8.4</v>
      </c>
      <c r="AW13" s="87">
        <v>8.4</v>
      </c>
      <c r="AX13" s="87">
        <v>8.68</v>
      </c>
      <c r="AY13" s="87">
        <v>12.744117073170726</v>
      </c>
      <c r="AZ13" s="87">
        <v>11.744780487804872</v>
      </c>
      <c r="BA13" s="87">
        <v>13.050614634146333</v>
      </c>
      <c r="BB13" s="87">
        <v>12.404136585365846</v>
      </c>
      <c r="BC13" s="87">
        <v>13.094399999999993</v>
      </c>
      <c r="BD13" s="87">
        <v>12.671999999999993</v>
      </c>
      <c r="BE13" s="87">
        <v>13.094399999999993</v>
      </c>
      <c r="BF13" s="87">
        <v>13.094399999999993</v>
      </c>
      <c r="BG13" s="87">
        <v>9.7151999999999958</v>
      </c>
      <c r="BH13" s="87">
        <v>0</v>
      </c>
      <c r="BI13" s="87">
        <v>12.053853658536589</v>
      </c>
      <c r="BJ13" s="87">
        <v>11.178146341463414</v>
      </c>
      <c r="BK13" s="87">
        <v>11.178146341463414</v>
      </c>
    </row>
    <row r="14" spans="1:64" ht="16.8">
      <c r="A14" s="5" t="s">
        <v>14</v>
      </c>
      <c r="B14" s="29"/>
      <c r="C14" s="84">
        <v>14.617233544152143</v>
      </c>
      <c r="D14" s="84">
        <v>12.099221923723594</v>
      </c>
      <c r="E14" s="84">
        <v>14.941209490971852</v>
      </c>
      <c r="F14" s="85">
        <v>14.46</v>
      </c>
      <c r="G14" s="84">
        <v>14.941362492719239</v>
      </c>
      <c r="H14" s="84">
        <v>14.409525924044955</v>
      </c>
      <c r="I14" s="86">
        <v>3.5858117919385273</v>
      </c>
      <c r="J14" s="86">
        <v>13.718717241379318</v>
      </c>
      <c r="K14" s="86">
        <v>14.46</v>
      </c>
      <c r="L14" s="86">
        <v>14.942</v>
      </c>
      <c r="M14" s="86">
        <v>14.46</v>
      </c>
      <c r="N14" s="87">
        <v>14.9422</v>
      </c>
      <c r="O14" s="87">
        <v>14.942</v>
      </c>
      <c r="P14" s="87">
        <v>13.496000000000002</v>
      </c>
      <c r="Q14" s="87">
        <v>14.942</v>
      </c>
      <c r="R14" s="87">
        <v>14.5</v>
      </c>
      <c r="S14" s="87">
        <v>14.9</v>
      </c>
      <c r="T14" s="87">
        <v>15</v>
      </c>
      <c r="U14" s="87">
        <v>14</v>
      </c>
      <c r="V14" s="87">
        <v>14</v>
      </c>
      <c r="W14" s="87">
        <v>15.51</v>
      </c>
      <c r="X14" s="87">
        <v>13.442</v>
      </c>
      <c r="Y14" s="87">
        <v>9.8230000000000004</v>
      </c>
      <c r="Z14" s="87">
        <v>16.027000000000001</v>
      </c>
      <c r="AA14" s="87">
        <v>14.26</v>
      </c>
      <c r="AB14" s="87">
        <v>12.624000000000001</v>
      </c>
      <c r="AC14" s="87">
        <v>15.190000000000001</v>
      </c>
      <c r="AD14" s="87">
        <v>13.754482758620691</v>
      </c>
      <c r="AE14" s="87">
        <v>14.700000000000001</v>
      </c>
      <c r="AF14" s="87">
        <v>15</v>
      </c>
      <c r="AG14" s="87">
        <v>15.5</v>
      </c>
      <c r="AH14" s="87">
        <v>15.5</v>
      </c>
      <c r="AI14" s="87">
        <v>15</v>
      </c>
      <c r="AJ14" s="87">
        <v>13.475000000000001</v>
      </c>
      <c r="AK14" s="87">
        <v>14.100000000000001</v>
      </c>
      <c r="AL14" s="87">
        <v>14.26</v>
      </c>
      <c r="AM14" s="87">
        <v>6.4400000000000013</v>
      </c>
      <c r="AN14" s="87">
        <v>8.25</v>
      </c>
      <c r="AO14" s="87">
        <v>15.5</v>
      </c>
      <c r="AP14" s="87">
        <v>13.084000000000001</v>
      </c>
      <c r="AQ14" s="87">
        <v>9.66</v>
      </c>
      <c r="AR14" s="87">
        <v>7.5</v>
      </c>
      <c r="AS14" s="87">
        <v>9.3000000000000007</v>
      </c>
      <c r="AT14" s="87">
        <v>9.3000000000000007</v>
      </c>
      <c r="AU14" s="87">
        <v>9</v>
      </c>
      <c r="AV14" s="87">
        <v>7.65</v>
      </c>
      <c r="AW14" s="87">
        <v>6.45</v>
      </c>
      <c r="AX14" s="87">
        <v>4.6500000000000004</v>
      </c>
      <c r="AY14" s="87">
        <v>10.665972413793099</v>
      </c>
      <c r="AZ14" s="87">
        <v>10.819199999999995</v>
      </c>
      <c r="BA14" s="87">
        <v>11.978399999999993</v>
      </c>
      <c r="BB14" s="87">
        <v>11.591999999999995</v>
      </c>
      <c r="BC14" s="87">
        <v>11.978399999999993</v>
      </c>
      <c r="BD14" s="87">
        <v>11.591999999999995</v>
      </c>
      <c r="BE14" s="87">
        <v>11.978399999999993</v>
      </c>
      <c r="BF14" s="87">
        <v>11.978399999999993</v>
      </c>
      <c r="BG14" s="87">
        <v>11.591999999999995</v>
      </c>
      <c r="BH14" s="87">
        <v>11.565351724137928</v>
      </c>
      <c r="BI14" s="87">
        <v>11.192275862068964</v>
      </c>
      <c r="BJ14" s="87">
        <v>11.771875862068963</v>
      </c>
      <c r="BK14" s="87">
        <v>11.771875862068963</v>
      </c>
    </row>
    <row r="15" spans="1:64" ht="19.8">
      <c r="A15" s="30" t="s">
        <v>15</v>
      </c>
      <c r="B15" s="31"/>
      <c r="C15" s="88">
        <v>48.622687589927985</v>
      </c>
      <c r="D15" s="88">
        <v>44.463612276332711</v>
      </c>
      <c r="E15" s="88">
        <v>49.227570734511211</v>
      </c>
      <c r="F15" s="89">
        <v>47.276999999999994</v>
      </c>
      <c r="G15" s="88">
        <v>49.227653818154202</v>
      </c>
      <c r="H15" s="88">
        <v>46.44868151270186</v>
      </c>
      <c r="I15" s="90">
        <v>49.227653818154202</v>
      </c>
      <c r="J15" s="90">
        <v>51.227499999999999</v>
      </c>
      <c r="K15" s="90">
        <v>24.787500000000001</v>
      </c>
      <c r="L15" s="90">
        <v>54.405000000000001</v>
      </c>
      <c r="M15" s="90">
        <v>52.65</v>
      </c>
      <c r="N15" s="91">
        <v>51.572190476190436</v>
      </c>
      <c r="O15" s="91">
        <v>51.775200000000034</v>
      </c>
      <c r="P15" s="91">
        <v>46.74996000000003</v>
      </c>
      <c r="Q15" s="91">
        <v>51.775200000000034</v>
      </c>
      <c r="R15" s="91">
        <v>48.1</v>
      </c>
      <c r="S15" s="91">
        <v>53.3</v>
      </c>
      <c r="T15" s="91">
        <v>52.5</v>
      </c>
      <c r="U15" s="91">
        <v>53.295454545454554</v>
      </c>
      <c r="V15" s="91">
        <v>54.25</v>
      </c>
      <c r="W15" s="91">
        <v>42.340909090909093</v>
      </c>
      <c r="X15" s="91">
        <v>50.926704545454555</v>
      </c>
      <c r="Y15" s="91">
        <v>48</v>
      </c>
      <c r="Z15" s="91">
        <v>51.15</v>
      </c>
      <c r="AA15" s="91">
        <v>47.274999999999999</v>
      </c>
      <c r="AB15" s="91">
        <v>43.3</v>
      </c>
      <c r="AC15" s="91">
        <v>56.575000000000003</v>
      </c>
      <c r="AD15" s="91">
        <v>49.5</v>
      </c>
      <c r="AE15" s="91">
        <v>36.6</v>
      </c>
      <c r="AF15" s="91">
        <v>49.5</v>
      </c>
      <c r="AG15" s="91">
        <v>51.15</v>
      </c>
      <c r="AH15" s="91">
        <v>51.15</v>
      </c>
      <c r="AI15" s="91">
        <v>49.5</v>
      </c>
      <c r="AJ15" s="91">
        <v>51.15</v>
      </c>
      <c r="AK15" s="91">
        <v>49.5</v>
      </c>
      <c r="AL15" s="91">
        <v>51.924999999999997</v>
      </c>
      <c r="AM15" s="91">
        <v>49.171875</v>
      </c>
      <c r="AN15" s="91">
        <v>45.725000000000001</v>
      </c>
      <c r="AO15" s="91">
        <v>48.36</v>
      </c>
      <c r="AP15" s="91">
        <v>46.5</v>
      </c>
      <c r="AQ15" s="91">
        <v>48.825000000000003</v>
      </c>
      <c r="AR15" s="91">
        <v>52.5</v>
      </c>
      <c r="AS15" s="91">
        <v>49.278409090909058</v>
      </c>
      <c r="AT15" s="91">
        <v>51.465909090909086</v>
      </c>
      <c r="AU15" s="91">
        <v>46.534090909090885</v>
      </c>
      <c r="AV15" s="91">
        <v>51.704545454545453</v>
      </c>
      <c r="AW15" s="91">
        <v>52.5</v>
      </c>
      <c r="AX15" s="91">
        <v>54.25</v>
      </c>
      <c r="AY15" s="91">
        <v>53.567999999999998</v>
      </c>
      <c r="AZ15" s="91">
        <v>47.716363636363639</v>
      </c>
      <c r="BA15" s="91">
        <v>53.410909090909087</v>
      </c>
      <c r="BB15" s="91">
        <v>50.583272727272721</v>
      </c>
      <c r="BC15" s="91">
        <v>53.567999999999998</v>
      </c>
      <c r="BD15" s="91">
        <v>51.84</v>
      </c>
      <c r="BE15" s="91">
        <v>8.64</v>
      </c>
      <c r="BF15" s="91">
        <v>53.567999999999998</v>
      </c>
      <c r="BG15" s="91">
        <v>51.84</v>
      </c>
      <c r="BH15" s="91">
        <v>52.35054545454544</v>
      </c>
      <c r="BI15" s="91">
        <v>51.250909090909126</v>
      </c>
      <c r="BJ15" s="91">
        <v>53.567999999999998</v>
      </c>
      <c r="BK15" s="91">
        <v>53.567999999999998</v>
      </c>
    </row>
    <row r="16" spans="1:64" ht="16.8">
      <c r="A16" s="32" t="s">
        <v>16</v>
      </c>
      <c r="B16" s="33"/>
      <c r="C16" s="90">
        <v>94.296487052552862</v>
      </c>
      <c r="D16" s="90">
        <v>85.768585459097167</v>
      </c>
      <c r="E16" s="90">
        <v>96.069007018175114</v>
      </c>
      <c r="F16" s="92">
        <v>92.163164761904767</v>
      </c>
      <c r="G16" s="90">
        <v>96.505053223551016</v>
      </c>
      <c r="H16" s="90">
        <v>92.029223387577559</v>
      </c>
      <c r="I16" s="90">
        <v>85.149553618948289</v>
      </c>
      <c r="J16" s="90">
        <v>95.860054692743589</v>
      </c>
      <c r="K16" s="90">
        <v>70.5441</v>
      </c>
      <c r="L16" s="90">
        <v>101.68682000000001</v>
      </c>
      <c r="M16" s="93">
        <v>98.406599999999997</v>
      </c>
      <c r="N16" s="91">
        <v>95.237415888501687</v>
      </c>
      <c r="O16" s="91">
        <v>97.41421609756101</v>
      </c>
      <c r="P16" s="91">
        <v>89.456120000000027</v>
      </c>
      <c r="Q16" s="91">
        <v>95.151740000000032</v>
      </c>
      <c r="R16" s="91">
        <v>93.1</v>
      </c>
      <c r="S16" s="91">
        <v>100.6</v>
      </c>
      <c r="T16" s="91">
        <v>98.796599999999998</v>
      </c>
      <c r="U16" s="91">
        <v>99.635274545454564</v>
      </c>
      <c r="V16" s="91">
        <v>100.58982</v>
      </c>
      <c r="W16" s="91">
        <v>82.514409090909098</v>
      </c>
      <c r="X16" s="91">
        <v>93.695704545454561</v>
      </c>
      <c r="Y16" s="91">
        <v>88.408000000000001</v>
      </c>
      <c r="Z16" s="91">
        <v>95.091000000000008</v>
      </c>
      <c r="AA16" s="91">
        <v>89.089142857142861</v>
      </c>
      <c r="AB16" s="91">
        <v>80.177714285714288</v>
      </c>
      <c r="AC16" s="91">
        <v>98.561999999999998</v>
      </c>
      <c r="AD16" s="91">
        <v>94.538482758620688</v>
      </c>
      <c r="AE16" s="91">
        <v>85.121000000000009</v>
      </c>
      <c r="AF16" s="91">
        <v>96.48</v>
      </c>
      <c r="AG16" s="91">
        <v>99.80449999999999</v>
      </c>
      <c r="AH16" s="91">
        <v>99.80449999999999</v>
      </c>
      <c r="AI16" s="91">
        <v>96.585000000000008</v>
      </c>
      <c r="AJ16" s="91">
        <v>98.058500000000009</v>
      </c>
      <c r="AK16" s="91">
        <v>95.955000000000013</v>
      </c>
      <c r="AL16" s="91">
        <v>98.545500000000004</v>
      </c>
      <c r="AM16" s="91">
        <v>88.657875000000004</v>
      </c>
      <c r="AN16" s="91">
        <v>84.628</v>
      </c>
      <c r="AO16" s="91">
        <v>96.347999999999999</v>
      </c>
      <c r="AP16" s="91">
        <v>88.281738450767477</v>
      </c>
      <c r="AQ16" s="91">
        <v>84.122</v>
      </c>
      <c r="AR16" s="91">
        <v>75.900000000000006</v>
      </c>
      <c r="AS16" s="91">
        <v>74.078409090909062</v>
      </c>
      <c r="AT16" s="91">
        <v>80.745909090909095</v>
      </c>
      <c r="AU16" s="91">
        <v>78.09409090909088</v>
      </c>
      <c r="AV16" s="91">
        <v>81.914545454545447</v>
      </c>
      <c r="AW16" s="91">
        <v>81.510000000000005</v>
      </c>
      <c r="AX16" s="91">
        <v>79.42</v>
      </c>
      <c r="AY16" s="91">
        <v>92.559849486963827</v>
      </c>
      <c r="AZ16" s="91">
        <v>84.625595587583149</v>
      </c>
      <c r="BA16" s="91">
        <v>94.450517627494449</v>
      </c>
      <c r="BB16" s="91">
        <v>90.257579068736135</v>
      </c>
      <c r="BC16" s="91">
        <v>95.600279999999998</v>
      </c>
      <c r="BD16" s="91">
        <v>92.516400000000004</v>
      </c>
      <c r="BE16" s="91">
        <v>50.672280000000001</v>
      </c>
      <c r="BF16" s="91">
        <v>95.600279999999998</v>
      </c>
      <c r="BG16" s="91">
        <v>87.714960000000005</v>
      </c>
      <c r="BH16" s="91">
        <v>76.414880512016708</v>
      </c>
      <c r="BI16" s="91">
        <v>90.051199587124444</v>
      </c>
      <c r="BJ16" s="91">
        <v>91.793667894589277</v>
      </c>
      <c r="BK16" s="91">
        <v>91.793667894589277</v>
      </c>
    </row>
    <row r="17" spans="1:63" ht="16.8">
      <c r="A17" s="5" t="s">
        <v>17</v>
      </c>
      <c r="B17" s="29"/>
      <c r="C17" s="34">
        <v>35.945943890332089</v>
      </c>
      <c r="D17" s="34">
        <v>34.109007543058532</v>
      </c>
      <c r="E17" s="34">
        <v>37.763544065529082</v>
      </c>
      <c r="F17" s="34">
        <v>35.100371428571428</v>
      </c>
      <c r="G17" s="34">
        <v>37.765174498117403</v>
      </c>
      <c r="H17" s="34">
        <v>36.547176816470369</v>
      </c>
      <c r="I17" s="34">
        <v>37.765355657293881</v>
      </c>
      <c r="J17" s="34">
        <v>36.285918514436752</v>
      </c>
      <c r="K17" s="34">
        <v>36.550799999999995</v>
      </c>
      <c r="L17" s="34">
        <v>37.769159999999999</v>
      </c>
      <c r="M17" s="34">
        <v>36.550799999999995</v>
      </c>
      <c r="N17" s="35">
        <v>33.475891428571444</v>
      </c>
      <c r="O17" s="35">
        <v>35.332440000000005</v>
      </c>
      <c r="P17" s="35">
        <v>34.114080000000001</v>
      </c>
      <c r="Q17" s="35">
        <v>37.769159999999999</v>
      </c>
      <c r="R17" s="35">
        <v>34.1</v>
      </c>
      <c r="S17" s="35">
        <v>37.799999999999997</v>
      </c>
      <c r="T17" s="35">
        <v>36.550799999999995</v>
      </c>
      <c r="U17" s="35">
        <v>37.769159999999999</v>
      </c>
      <c r="V17" s="35">
        <v>37.769159999999999</v>
      </c>
      <c r="W17" s="35">
        <v>35.1</v>
      </c>
      <c r="X17" s="35">
        <v>36.269999999999996</v>
      </c>
      <c r="Y17" s="35">
        <v>35.1</v>
      </c>
      <c r="Z17" s="35">
        <v>23.185500000000001</v>
      </c>
      <c r="AA17" s="35">
        <v>22.514142857142858</v>
      </c>
      <c r="AB17" s="35">
        <v>18.931714285714289</v>
      </c>
      <c r="AC17" s="35">
        <v>20.786999999999999</v>
      </c>
      <c r="AD17" s="35">
        <v>34.398000000000003</v>
      </c>
      <c r="AE17" s="35">
        <v>36.269999999999996</v>
      </c>
      <c r="AF17" s="35">
        <v>35.1</v>
      </c>
      <c r="AG17" s="35">
        <v>36.269999999999996</v>
      </c>
      <c r="AH17" s="35">
        <v>36.269999999999996</v>
      </c>
      <c r="AI17" s="35">
        <v>35.1</v>
      </c>
      <c r="AJ17" s="35">
        <v>36.269999999999996</v>
      </c>
      <c r="AK17" s="35">
        <v>35.1</v>
      </c>
      <c r="AL17" s="35">
        <v>32.643000000000001</v>
      </c>
      <c r="AM17" s="35">
        <v>36.269999999999996</v>
      </c>
      <c r="AN17" s="35">
        <v>33.93</v>
      </c>
      <c r="AO17" s="35">
        <v>36.269999999999996</v>
      </c>
      <c r="AP17" s="35">
        <v>29.370899999999999</v>
      </c>
      <c r="AQ17" s="35">
        <v>16.3215</v>
      </c>
      <c r="AR17" s="35">
        <v>0</v>
      </c>
      <c r="AS17" s="35">
        <v>0</v>
      </c>
      <c r="AT17" s="35">
        <v>17.12</v>
      </c>
      <c r="AU17" s="35">
        <v>31.44</v>
      </c>
      <c r="AV17" s="35">
        <v>32.43</v>
      </c>
      <c r="AW17" s="35">
        <v>31.140000000000004</v>
      </c>
      <c r="AX17" s="35">
        <v>34.010000000000005</v>
      </c>
      <c r="AY17" s="35">
        <v>34.302819999999997</v>
      </c>
      <c r="AZ17" s="35">
        <v>24.786520569848459</v>
      </c>
      <c r="BA17" s="35">
        <v>27.374179009832069</v>
      </c>
      <c r="BB17" s="35">
        <v>24.151478773180425</v>
      </c>
      <c r="BC17" s="35">
        <v>31.50963999999999</v>
      </c>
      <c r="BD17" s="35">
        <v>31.993199999999995</v>
      </c>
      <c r="BE17" s="35">
        <v>32.129639999999995</v>
      </c>
      <c r="BF17" s="35">
        <v>33.059639999999995</v>
      </c>
      <c r="BG17" s="35">
        <v>31.093199999999996</v>
      </c>
      <c r="BH17" s="35">
        <v>32.141316666666668</v>
      </c>
      <c r="BI17" s="35">
        <v>30.215800000000002</v>
      </c>
      <c r="BJ17" s="35">
        <v>31.222993333333335</v>
      </c>
      <c r="BK17" s="35">
        <v>31.222993333333335</v>
      </c>
    </row>
    <row r="18" spans="1:63" ht="16.8">
      <c r="A18" s="5" t="s">
        <v>18</v>
      </c>
      <c r="B18" s="29"/>
      <c r="C18" s="34">
        <v>33.07704021253182</v>
      </c>
      <c r="D18" s="34">
        <v>31.125982442625585</v>
      </c>
      <c r="E18" s="34">
        <v>34.461186902813139</v>
      </c>
      <c r="F18" s="34">
        <v>32.629440000000002</v>
      </c>
      <c r="G18" s="34">
        <v>34.462575752344286</v>
      </c>
      <c r="H18" s="34">
        <v>32.795112407203625</v>
      </c>
      <c r="I18" s="34">
        <v>34.462575752344286</v>
      </c>
      <c r="J18" s="34">
        <v>32.035335752344281</v>
      </c>
      <c r="K18" s="34">
        <v>33.357599999999998</v>
      </c>
      <c r="L18" s="34">
        <v>34.469520000000003</v>
      </c>
      <c r="M18" s="34">
        <v>33.357599999999998</v>
      </c>
      <c r="N18" s="35">
        <v>30.645599999999984</v>
      </c>
      <c r="O18" s="35">
        <v>32.950800000000001</v>
      </c>
      <c r="P18" s="35">
        <v>31.133760000000002</v>
      </c>
      <c r="Q18" s="35">
        <v>16.678799999999999</v>
      </c>
      <c r="R18" s="35">
        <v>33.4</v>
      </c>
      <c r="S18" s="35">
        <v>34.5</v>
      </c>
      <c r="T18" s="35">
        <v>33.357599999999998</v>
      </c>
      <c r="U18" s="35">
        <v>34.469520000000003</v>
      </c>
      <c r="V18" s="35">
        <v>34.469520000000003</v>
      </c>
      <c r="W18" s="35">
        <v>31.98</v>
      </c>
      <c r="X18" s="35">
        <v>33.045999999999999</v>
      </c>
      <c r="Y18" s="35">
        <v>31.98</v>
      </c>
      <c r="Z18" s="35">
        <v>33.045999999999999</v>
      </c>
      <c r="AA18" s="35">
        <v>33.045999999999999</v>
      </c>
      <c r="AB18" s="35">
        <v>29.561</v>
      </c>
      <c r="AC18" s="35">
        <v>31.815999999999999</v>
      </c>
      <c r="AD18" s="35">
        <v>32.717999999999996</v>
      </c>
      <c r="AE18" s="35">
        <v>36.859000000000002</v>
      </c>
      <c r="AF18" s="35">
        <v>35.67</v>
      </c>
      <c r="AG18" s="35">
        <v>35.588000000000001</v>
      </c>
      <c r="AH18" s="35">
        <v>35.588000000000001</v>
      </c>
      <c r="AI18" s="35">
        <v>34.44</v>
      </c>
      <c r="AJ18" s="35">
        <v>36.859000000000002</v>
      </c>
      <c r="AK18" s="35">
        <v>35.67</v>
      </c>
      <c r="AL18" s="35">
        <v>36.859000000000002</v>
      </c>
      <c r="AM18" s="35">
        <v>36.859000000000002</v>
      </c>
      <c r="AN18" s="35">
        <v>33.292000000000002</v>
      </c>
      <c r="AO18" s="35">
        <v>34.317</v>
      </c>
      <c r="AP18" s="35">
        <v>30.75</v>
      </c>
      <c r="AQ18" s="35">
        <v>30.504000000000001</v>
      </c>
      <c r="AR18" s="35">
        <v>28.5</v>
      </c>
      <c r="AS18" s="35">
        <v>30.380000000000003</v>
      </c>
      <c r="AT18" s="35">
        <v>30.380000000000003</v>
      </c>
      <c r="AU18" s="35">
        <v>29.4</v>
      </c>
      <c r="AV18" s="35">
        <v>30.6</v>
      </c>
      <c r="AW18" s="35">
        <v>30.737226373582715</v>
      </c>
      <c r="AX18" s="35">
        <v>15.2</v>
      </c>
      <c r="AY18" s="35">
        <v>30.057919999999996</v>
      </c>
      <c r="AZ18" s="35">
        <v>26.267914052644752</v>
      </c>
      <c r="BA18" s="35">
        <v>29.107329903037943</v>
      </c>
      <c r="BB18" s="35">
        <v>27.575850446384848</v>
      </c>
      <c r="BC18" s="35">
        <v>29.030879999999996</v>
      </c>
      <c r="BD18" s="35">
        <v>28.094399999999993</v>
      </c>
      <c r="BE18" s="35">
        <v>29.030879999999996</v>
      </c>
      <c r="BF18" s="35">
        <v>29.030879999999996</v>
      </c>
      <c r="BG18" s="35">
        <v>27.839039999999997</v>
      </c>
      <c r="BH18" s="35">
        <v>28.447199999999999</v>
      </c>
      <c r="BI18" s="35">
        <v>28.480039024390244</v>
      </c>
      <c r="BJ18" s="35">
        <v>30.226360975609758</v>
      </c>
      <c r="BK18" s="35">
        <v>30.226360975609758</v>
      </c>
    </row>
    <row r="19" spans="1:63" ht="16.8">
      <c r="A19" s="5" t="s">
        <v>19</v>
      </c>
      <c r="B19" s="29"/>
      <c r="C19" s="34">
        <v>40.971457963413641</v>
      </c>
      <c r="D19" s="34">
        <v>38.258187662148913</v>
      </c>
      <c r="E19" s="34">
        <v>41.052959971995428</v>
      </c>
      <c r="F19" s="34">
        <v>40.090499999999999</v>
      </c>
      <c r="G19" s="34">
        <v>42.358096126918689</v>
      </c>
      <c r="H19" s="34">
        <v>40.991732281841934</v>
      </c>
      <c r="I19" s="34">
        <v>42.358096126918689</v>
      </c>
      <c r="J19" s="34">
        <v>40.941602224479652</v>
      </c>
      <c r="K19" s="34">
        <v>40.994999999999997</v>
      </c>
      <c r="L19" s="34">
        <v>42.361499999999999</v>
      </c>
      <c r="M19" s="34">
        <v>40.994999999999997</v>
      </c>
      <c r="N19" s="35">
        <v>37.662073170731702</v>
      </c>
      <c r="O19" s="35">
        <v>40.495060975609753</v>
      </c>
      <c r="P19" s="35">
        <v>38.262</v>
      </c>
      <c r="Q19" s="35">
        <v>42.361499999999999</v>
      </c>
      <c r="R19" s="35">
        <v>41</v>
      </c>
      <c r="S19" s="35">
        <v>42.4</v>
      </c>
      <c r="T19" s="35">
        <v>40.994999999999997</v>
      </c>
      <c r="U19" s="35">
        <v>42.361499999999999</v>
      </c>
      <c r="V19" s="35">
        <v>42.361499999999999</v>
      </c>
      <c r="W19" s="35">
        <v>23.230499999999999</v>
      </c>
      <c r="X19" s="35">
        <v>35.528999999999996</v>
      </c>
      <c r="Y19" s="35">
        <v>40.994999999999997</v>
      </c>
      <c r="Z19" s="35">
        <v>42.361499999999999</v>
      </c>
      <c r="AA19" s="35">
        <v>41.849999999999994</v>
      </c>
      <c r="AB19" s="35">
        <v>37.275000000000006</v>
      </c>
      <c r="AC19" s="35">
        <v>41.849999999999994</v>
      </c>
      <c r="AD19" s="35">
        <v>43.2</v>
      </c>
      <c r="AE19" s="35">
        <v>46.5</v>
      </c>
      <c r="AF19" s="35">
        <v>42.75</v>
      </c>
      <c r="AG19" s="35">
        <v>45.337500000000006</v>
      </c>
      <c r="AH19" s="35">
        <v>45.337500000000006</v>
      </c>
      <c r="AI19" s="35">
        <v>43.875</v>
      </c>
      <c r="AJ19" s="35">
        <v>45.337500000000006</v>
      </c>
      <c r="AK19" s="35">
        <v>43.875</v>
      </c>
      <c r="AL19" s="35">
        <v>45.1875</v>
      </c>
      <c r="AM19" s="35">
        <v>44.174999999999997</v>
      </c>
      <c r="AN19" s="35">
        <v>41.325000000000003</v>
      </c>
      <c r="AO19" s="35">
        <v>44.174999999999997</v>
      </c>
      <c r="AP19" s="35">
        <v>40.990915352302409</v>
      </c>
      <c r="AQ19" s="35">
        <v>43.012500000000003</v>
      </c>
      <c r="AR19" s="35">
        <v>47.1</v>
      </c>
      <c r="AS19" s="35">
        <v>48.67</v>
      </c>
      <c r="AT19" s="35">
        <v>48.67</v>
      </c>
      <c r="AU19" s="35">
        <v>44.1</v>
      </c>
      <c r="AV19" s="35">
        <v>48.85</v>
      </c>
      <c r="AW19" s="35">
        <v>42</v>
      </c>
      <c r="AX19" s="35">
        <v>41.54</v>
      </c>
      <c r="AY19" s="35">
        <v>35.615882926829272</v>
      </c>
      <c r="AZ19" s="35">
        <v>32.198584347458912</v>
      </c>
      <c r="BA19" s="35">
        <v>35.673565004753165</v>
      </c>
      <c r="BB19" s="35">
        <v>33.789270654334153</v>
      </c>
      <c r="BC19" s="35">
        <v>39.60560000000001</v>
      </c>
      <c r="BD19" s="35">
        <v>37.728000000000009</v>
      </c>
      <c r="BE19" s="35">
        <v>38.985600000000005</v>
      </c>
      <c r="BF19" s="35">
        <v>38.055600000000005</v>
      </c>
      <c r="BG19" s="35">
        <v>28.234800000000007</v>
      </c>
      <c r="BH19" s="35">
        <v>19.5</v>
      </c>
      <c r="BI19" s="35">
        <v>35.946146341463411</v>
      </c>
      <c r="BJ19" s="35">
        <v>38.421853658536591</v>
      </c>
      <c r="BK19" s="35">
        <v>38.421853658536591</v>
      </c>
    </row>
    <row r="20" spans="1:63" ht="16.8">
      <c r="A20" s="5" t="s">
        <v>20</v>
      </c>
      <c r="B20" s="29"/>
      <c r="C20" s="34">
        <v>58.46893417660857</v>
      </c>
      <c r="D20" s="34">
        <v>48.396887694894374</v>
      </c>
      <c r="E20" s="34">
        <v>59.764837963887409</v>
      </c>
      <c r="F20" s="34">
        <v>57.839999999999996</v>
      </c>
      <c r="G20" s="34">
        <v>59.765449970876958</v>
      </c>
      <c r="H20" s="34">
        <v>57.638103696179812</v>
      </c>
      <c r="I20" s="34">
        <v>14.343247167754109</v>
      </c>
      <c r="J20" s="34">
        <v>54.874868965517273</v>
      </c>
      <c r="K20" s="34">
        <v>57.839999999999996</v>
      </c>
      <c r="L20" s="34">
        <v>59.767999999999994</v>
      </c>
      <c r="M20" s="34">
        <v>57.839999999999996</v>
      </c>
      <c r="N20" s="35">
        <v>59.768799999999999</v>
      </c>
      <c r="O20" s="35">
        <v>59.767999999999994</v>
      </c>
      <c r="P20" s="35">
        <v>53.984000000000002</v>
      </c>
      <c r="Q20" s="35">
        <v>59.767999999999994</v>
      </c>
      <c r="R20" s="35">
        <v>57.8</v>
      </c>
      <c r="S20" s="35">
        <v>59.8</v>
      </c>
      <c r="T20" s="35">
        <v>60</v>
      </c>
      <c r="U20" s="35">
        <v>56</v>
      </c>
      <c r="V20" s="35">
        <v>56</v>
      </c>
      <c r="W20" s="35">
        <v>62.04</v>
      </c>
      <c r="X20" s="35">
        <v>53.767999999999994</v>
      </c>
      <c r="Y20" s="35">
        <v>39.292000000000002</v>
      </c>
      <c r="Z20" s="35">
        <v>64.108000000000004</v>
      </c>
      <c r="AA20" s="35">
        <v>57.04</v>
      </c>
      <c r="AB20" s="35">
        <v>50.495999999999995</v>
      </c>
      <c r="AC20" s="35">
        <v>60.760000000000005</v>
      </c>
      <c r="AD20" s="35">
        <v>55.017931034482764</v>
      </c>
      <c r="AE20" s="35">
        <v>58.8</v>
      </c>
      <c r="AF20" s="35">
        <v>60</v>
      </c>
      <c r="AG20" s="35">
        <v>62</v>
      </c>
      <c r="AH20" s="35">
        <v>62</v>
      </c>
      <c r="AI20" s="35">
        <v>60</v>
      </c>
      <c r="AJ20" s="35">
        <v>53.9</v>
      </c>
      <c r="AK20" s="35">
        <v>56.4</v>
      </c>
      <c r="AL20" s="35">
        <v>57.04</v>
      </c>
      <c r="AM20" s="35">
        <v>25.76</v>
      </c>
      <c r="AN20" s="35">
        <v>33</v>
      </c>
      <c r="AO20" s="35">
        <v>62</v>
      </c>
      <c r="AP20" s="35">
        <v>52.335999999999999</v>
      </c>
      <c r="AQ20" s="35">
        <v>38.64</v>
      </c>
      <c r="AR20" s="35">
        <v>49.09155078426334</v>
      </c>
      <c r="AS20" s="35">
        <v>62</v>
      </c>
      <c r="AT20" s="35">
        <v>62</v>
      </c>
      <c r="AU20" s="35">
        <v>59.400000000000006</v>
      </c>
      <c r="AV20" s="35">
        <v>50.85</v>
      </c>
      <c r="AW20" s="35">
        <v>42.784999999999997</v>
      </c>
      <c r="AX20" s="35">
        <v>28.365000000000002</v>
      </c>
      <c r="AY20" s="35">
        <v>52.683941379310347</v>
      </c>
      <c r="AZ20" s="35">
        <v>48.303739211125894</v>
      </c>
      <c r="BA20" s="35">
        <v>52.711696771473342</v>
      </c>
      <c r="BB20" s="35">
        <v>51.401734172250428</v>
      </c>
      <c r="BC20" s="35">
        <v>57.771600000000007</v>
      </c>
      <c r="BD20" s="35">
        <v>57.408000000000001</v>
      </c>
      <c r="BE20" s="35">
        <v>58.701600000000013</v>
      </c>
      <c r="BF20" s="35">
        <v>57.771600000000007</v>
      </c>
      <c r="BG20" s="35">
        <v>57.408000000000001</v>
      </c>
      <c r="BH20" s="35">
        <v>57.276027586206894</v>
      </c>
      <c r="BI20" s="35">
        <v>54.849103448275827</v>
      </c>
      <c r="BJ20" s="35">
        <v>58.298813793103477</v>
      </c>
      <c r="BK20" s="35">
        <v>58.298813793103477</v>
      </c>
    </row>
    <row r="21" spans="1:63" ht="16.8">
      <c r="A21" s="36" t="s">
        <v>16</v>
      </c>
      <c r="B21" s="37"/>
      <c r="C21" s="39">
        <v>168.46337624288611</v>
      </c>
      <c r="D21" s="39">
        <v>151.89006534272738</v>
      </c>
      <c r="E21" s="39">
        <v>173.04252890422504</v>
      </c>
      <c r="F21" s="38">
        <v>165.66031142857142</v>
      </c>
      <c r="G21" s="39">
        <v>174.35129634825734</v>
      </c>
      <c r="H21" s="39">
        <v>167.97212520169575</v>
      </c>
      <c r="I21" s="39">
        <v>128.92927470431096</v>
      </c>
      <c r="J21" s="39">
        <v>164.13772545677796</v>
      </c>
      <c r="K21" s="39">
        <v>168.74340000000001</v>
      </c>
      <c r="L21" s="39">
        <v>174.36818</v>
      </c>
      <c r="M21" s="40">
        <v>168.74340000000001</v>
      </c>
      <c r="N21" s="41">
        <v>161.55236459930313</v>
      </c>
      <c r="O21" s="41">
        <v>168.54630097560977</v>
      </c>
      <c r="P21" s="41">
        <v>157.49384000000001</v>
      </c>
      <c r="Q21" s="41">
        <v>156.57746</v>
      </c>
      <c r="R21" s="41">
        <v>166.3</v>
      </c>
      <c r="S21" s="41">
        <v>174.4</v>
      </c>
      <c r="T21" s="41">
        <v>170.9034</v>
      </c>
      <c r="U21" s="41">
        <v>170.60017999999999</v>
      </c>
      <c r="V21" s="41">
        <v>170.60017999999999</v>
      </c>
      <c r="W21" s="41">
        <v>152.35049999999998</v>
      </c>
      <c r="X21" s="41">
        <v>158.613</v>
      </c>
      <c r="Y21" s="41">
        <v>147.36699999999999</v>
      </c>
      <c r="Z21" s="41">
        <v>162.70099999999999</v>
      </c>
      <c r="AA21" s="41">
        <v>154.45014285714285</v>
      </c>
      <c r="AB21" s="41">
        <v>136.26371428571429</v>
      </c>
      <c r="AC21" s="41">
        <v>155.21299999999999</v>
      </c>
      <c r="AD21" s="41">
        <v>165.33393103448276</v>
      </c>
      <c r="AE21" s="41">
        <v>178.42899999999997</v>
      </c>
      <c r="AF21" s="41">
        <v>173.52</v>
      </c>
      <c r="AG21" s="41">
        <v>179.19550000000001</v>
      </c>
      <c r="AH21" s="41">
        <v>179.19550000000001</v>
      </c>
      <c r="AI21" s="41">
        <v>173.41499999999999</v>
      </c>
      <c r="AJ21" s="41">
        <v>172.3665</v>
      </c>
      <c r="AK21" s="41">
        <v>171.04500000000002</v>
      </c>
      <c r="AL21" s="41">
        <v>171.7295</v>
      </c>
      <c r="AM21" s="41">
        <v>143.06399999999999</v>
      </c>
      <c r="AN21" s="41">
        <v>141.54700000000003</v>
      </c>
      <c r="AO21" s="41">
        <v>176.762</v>
      </c>
      <c r="AP21" s="41">
        <v>153.44781535230243</v>
      </c>
      <c r="AQ21" s="41">
        <v>128.47800000000001</v>
      </c>
      <c r="AR21" s="41">
        <v>124.69155078426334</v>
      </c>
      <c r="AS21" s="41">
        <v>141.05000000000001</v>
      </c>
      <c r="AT21" s="41">
        <v>158.17000000000002</v>
      </c>
      <c r="AU21" s="41">
        <v>164.34</v>
      </c>
      <c r="AV21" s="41">
        <v>162.72999999999999</v>
      </c>
      <c r="AW21" s="41">
        <v>146.66222637358271</v>
      </c>
      <c r="AX21" s="41">
        <v>119.11500000000001</v>
      </c>
      <c r="AY21" s="41">
        <v>152.66056430613961</v>
      </c>
      <c r="AZ21" s="41">
        <v>131.55675818107801</v>
      </c>
      <c r="BA21" s="41">
        <v>144.86677068909654</v>
      </c>
      <c r="BB21" s="41">
        <v>136.91833404614985</v>
      </c>
      <c r="BC21" s="41">
        <v>157.91772</v>
      </c>
      <c r="BD21" s="41">
        <v>155.22359999999998</v>
      </c>
      <c r="BE21" s="41">
        <v>158.84772000000001</v>
      </c>
      <c r="BF21" s="41">
        <v>157.91772</v>
      </c>
      <c r="BG21" s="41">
        <v>144.57504</v>
      </c>
      <c r="BH21" s="41">
        <v>137.36454425287354</v>
      </c>
      <c r="BI21" s="41">
        <v>149.49108881412948</v>
      </c>
      <c r="BJ21" s="41">
        <v>158.17002176058315</v>
      </c>
      <c r="BK21" s="41">
        <v>158.17002176058315</v>
      </c>
    </row>
    <row r="22" spans="1:63" ht="16.8">
      <c r="A22" s="5" t="s">
        <v>21</v>
      </c>
      <c r="B22" s="29"/>
      <c r="C22" s="42">
        <v>48.622687589927985</v>
      </c>
      <c r="D22" s="42">
        <v>44.463612276332711</v>
      </c>
      <c r="E22" s="42">
        <v>49.227570734511211</v>
      </c>
      <c r="F22" s="42">
        <v>47.276999999999994</v>
      </c>
      <c r="G22" s="42">
        <v>49.227653818154202</v>
      </c>
      <c r="H22" s="42">
        <v>46.44868151270186</v>
      </c>
      <c r="I22" s="42">
        <v>49.227653818154202</v>
      </c>
      <c r="J22" s="42">
        <v>51.227499999999999</v>
      </c>
      <c r="K22" s="42">
        <v>24.787500000000001</v>
      </c>
      <c r="L22" s="42">
        <v>54.405000000000001</v>
      </c>
      <c r="M22" s="42">
        <v>52.65</v>
      </c>
      <c r="N22" s="43">
        <v>51.572190476190436</v>
      </c>
      <c r="O22" s="43">
        <v>51.775200000000034</v>
      </c>
      <c r="P22" s="43">
        <v>46.74996000000003</v>
      </c>
      <c r="Q22" s="43">
        <v>51.775200000000034</v>
      </c>
      <c r="R22" s="43">
        <v>48.1</v>
      </c>
      <c r="S22" s="43">
        <v>53.3</v>
      </c>
      <c r="T22" s="43">
        <v>52.5</v>
      </c>
      <c r="U22" s="43">
        <v>53.295454545454554</v>
      </c>
      <c r="V22" s="43">
        <v>54.25</v>
      </c>
      <c r="W22" s="43">
        <v>42.340909090909093</v>
      </c>
      <c r="X22" s="43">
        <v>50.926704545454555</v>
      </c>
      <c r="Y22" s="43">
        <v>48</v>
      </c>
      <c r="Z22" s="43">
        <v>51.15</v>
      </c>
      <c r="AA22" s="43">
        <v>47.274999999999999</v>
      </c>
      <c r="AB22" s="43">
        <v>43.3</v>
      </c>
      <c r="AC22" s="43">
        <v>56.575000000000003</v>
      </c>
      <c r="AD22" s="43">
        <v>49.5</v>
      </c>
      <c r="AE22" s="43">
        <v>36.6</v>
      </c>
      <c r="AF22" s="43">
        <v>49.5</v>
      </c>
      <c r="AG22" s="43">
        <v>51.15</v>
      </c>
      <c r="AH22" s="43">
        <v>51.15</v>
      </c>
      <c r="AI22" s="43">
        <v>49.5</v>
      </c>
      <c r="AJ22" s="43">
        <v>51.15</v>
      </c>
      <c r="AK22" s="43">
        <v>49.5</v>
      </c>
      <c r="AL22" s="43">
        <v>51.924999999999997</v>
      </c>
      <c r="AM22" s="43">
        <v>49.171875</v>
      </c>
      <c r="AN22" s="43">
        <v>45.725000000000001</v>
      </c>
      <c r="AO22" s="43">
        <v>48.36</v>
      </c>
      <c r="AP22" s="43">
        <v>46.5</v>
      </c>
      <c r="AQ22" s="43">
        <v>48.825000000000003</v>
      </c>
      <c r="AR22" s="43">
        <v>37.5</v>
      </c>
      <c r="AS22" s="43">
        <v>36.606818181818163</v>
      </c>
      <c r="AT22" s="43">
        <v>38.231818181818191</v>
      </c>
      <c r="AU22" s="43">
        <v>33.238636363636424</v>
      </c>
      <c r="AV22" s="43">
        <v>39.931818181818173</v>
      </c>
      <c r="AW22" s="43">
        <v>34.5</v>
      </c>
      <c r="AX22" s="43">
        <v>39.61</v>
      </c>
      <c r="AY22" s="43">
        <v>40.052000000000007</v>
      </c>
      <c r="AZ22" s="43">
        <v>33.37426707508348</v>
      </c>
      <c r="BA22" s="43">
        <v>37.388217303900618</v>
      </c>
      <c r="BB22" s="43">
        <v>43.089454545454537</v>
      </c>
      <c r="BC22" s="43">
        <v>40.981999999999999</v>
      </c>
      <c r="BD22" s="43">
        <v>37.86</v>
      </c>
      <c r="BE22" s="43">
        <v>6.3099999999999987</v>
      </c>
      <c r="BF22" s="43">
        <v>40.981999999999999</v>
      </c>
      <c r="BG22" s="43">
        <v>39.659999999999997</v>
      </c>
      <c r="BH22" s="43">
        <v>41.565363636363671</v>
      </c>
      <c r="BI22" s="43">
        <v>40.692272727272645</v>
      </c>
      <c r="BJ22" s="43">
        <v>40.981999999999999</v>
      </c>
      <c r="BK22" s="43">
        <v>40.981999999999999</v>
      </c>
    </row>
    <row r="23" spans="1:63" ht="17.399999999999999" thickBot="1">
      <c r="A23" s="44" t="s">
        <v>16</v>
      </c>
      <c r="B23" s="45"/>
      <c r="C23" s="46">
        <v>48.622687589927985</v>
      </c>
      <c r="D23" s="46">
        <v>44.463612276332711</v>
      </c>
      <c r="E23" s="46">
        <v>49.227570734511211</v>
      </c>
      <c r="F23" s="46">
        <v>47.276999999999994</v>
      </c>
      <c r="G23" s="46">
        <v>49.227653818154202</v>
      </c>
      <c r="H23" s="46">
        <v>46.44868151270186</v>
      </c>
      <c r="I23" s="46">
        <v>49.227653818154202</v>
      </c>
      <c r="J23" s="46">
        <v>51.227499999999999</v>
      </c>
      <c r="K23" s="46">
        <v>24.787500000000001</v>
      </c>
      <c r="L23" s="46">
        <v>54.405000000000001</v>
      </c>
      <c r="M23" s="46">
        <v>52.65</v>
      </c>
      <c r="N23" s="47">
        <v>51.572190476190436</v>
      </c>
      <c r="O23" s="47">
        <v>51.775200000000034</v>
      </c>
      <c r="P23" s="47">
        <v>46.74996000000003</v>
      </c>
      <c r="Q23" s="47">
        <v>51.775200000000034</v>
      </c>
      <c r="R23" s="47">
        <v>48.1</v>
      </c>
      <c r="S23" s="47">
        <v>53.3</v>
      </c>
      <c r="T23" s="47">
        <v>52.5</v>
      </c>
      <c r="U23" s="47">
        <v>53.295454545454554</v>
      </c>
      <c r="V23" s="47">
        <v>54.25</v>
      </c>
      <c r="W23" s="47">
        <v>42.340909090909093</v>
      </c>
      <c r="X23" s="47">
        <v>50.926704545454555</v>
      </c>
      <c r="Y23" s="47">
        <v>48</v>
      </c>
      <c r="Z23" s="47">
        <v>51.15</v>
      </c>
      <c r="AA23" s="47">
        <v>47.274999999999999</v>
      </c>
      <c r="AB23" s="47">
        <v>43.3</v>
      </c>
      <c r="AC23" s="47">
        <v>56.575000000000003</v>
      </c>
      <c r="AD23" s="47">
        <v>49.5</v>
      </c>
      <c r="AE23" s="47">
        <v>36.6</v>
      </c>
      <c r="AF23" s="47">
        <v>49.5</v>
      </c>
      <c r="AG23" s="47">
        <v>51.15</v>
      </c>
      <c r="AH23" s="47">
        <v>51.15</v>
      </c>
      <c r="AI23" s="47">
        <v>49.5</v>
      </c>
      <c r="AJ23" s="47">
        <v>51.15</v>
      </c>
      <c r="AK23" s="47">
        <v>49.5</v>
      </c>
      <c r="AL23" s="47">
        <v>51.924999999999997</v>
      </c>
      <c r="AM23" s="47">
        <v>49.171875</v>
      </c>
      <c r="AN23" s="47">
        <v>45.725000000000001</v>
      </c>
      <c r="AO23" s="47">
        <v>48.36</v>
      </c>
      <c r="AP23" s="47">
        <v>46.5</v>
      </c>
      <c r="AQ23" s="47">
        <v>48.825000000000003</v>
      </c>
      <c r="AR23" s="47">
        <v>37.5</v>
      </c>
      <c r="AS23" s="47">
        <v>36.606818181818163</v>
      </c>
      <c r="AT23" s="47">
        <v>38.231818181818191</v>
      </c>
      <c r="AU23" s="47">
        <v>33.238636363636424</v>
      </c>
      <c r="AV23" s="47">
        <v>39.931818181818173</v>
      </c>
      <c r="AW23" s="47">
        <v>34.5</v>
      </c>
      <c r="AX23" s="47">
        <v>39.61</v>
      </c>
      <c r="AY23" s="47">
        <v>40.052000000000007</v>
      </c>
      <c r="AZ23" s="47">
        <v>33.37426707508348</v>
      </c>
      <c r="BA23" s="47">
        <v>37.388217303900618</v>
      </c>
      <c r="BB23" s="47">
        <v>43.089454545454537</v>
      </c>
      <c r="BC23" s="47">
        <v>40.981999999999999</v>
      </c>
      <c r="BD23" s="47">
        <v>37.86</v>
      </c>
      <c r="BE23" s="47">
        <v>6.3099999999999987</v>
      </c>
      <c r="BF23" s="47">
        <v>40.981999999999999</v>
      </c>
      <c r="BG23" s="47">
        <v>39.659999999999997</v>
      </c>
      <c r="BH23" s="47">
        <v>41.565363636363671</v>
      </c>
      <c r="BI23" s="47">
        <v>40.692272727272645</v>
      </c>
      <c r="BJ23" s="47">
        <v>40.981999999999999</v>
      </c>
      <c r="BK23" s="47">
        <v>40.981999999999999</v>
      </c>
    </row>
    <row r="24" spans="1:63" ht="21" thickBot="1">
      <c r="A24" s="94" t="s">
        <v>22</v>
      </c>
      <c r="B24" s="95"/>
      <c r="C24" s="96">
        <v>311.38255088536698</v>
      </c>
      <c r="D24" s="96">
        <v>282.12226307815723</v>
      </c>
      <c r="E24" s="96">
        <v>318.33910665691138</v>
      </c>
      <c r="F24" s="97">
        <v>305.10047619047617</v>
      </c>
      <c r="G24" s="96">
        <v>320.0840033899625</v>
      </c>
      <c r="H24" s="96">
        <v>306.45003010197519</v>
      </c>
      <c r="I24" s="96">
        <v>263.30648214141343</v>
      </c>
      <c r="J24" s="96">
        <v>311.22528014952155</v>
      </c>
      <c r="K24" s="98">
        <v>264.07500000000005</v>
      </c>
      <c r="L24" s="98">
        <v>330.46000000000004</v>
      </c>
      <c r="M24" s="98">
        <v>319.79999999999995</v>
      </c>
      <c r="N24" s="99">
        <v>308.36197096399525</v>
      </c>
      <c r="O24" s="99">
        <v>317.7357170731708</v>
      </c>
      <c r="P24" s="99">
        <v>293.69992000000008</v>
      </c>
      <c r="Q24" s="99">
        <v>303.50440000000009</v>
      </c>
      <c r="R24" s="99">
        <v>307.5</v>
      </c>
      <c r="S24" s="99">
        <v>328.2</v>
      </c>
      <c r="T24" s="99">
        <v>322.2</v>
      </c>
      <c r="U24" s="99">
        <v>323.53090909090912</v>
      </c>
      <c r="V24" s="99">
        <v>325.44</v>
      </c>
      <c r="W24" s="99">
        <v>277.20581818181813</v>
      </c>
      <c r="X24" s="99">
        <v>303.23540909090912</v>
      </c>
      <c r="Y24" s="99">
        <v>283.77499999999998</v>
      </c>
      <c r="Z24" s="99">
        <v>308.94200000000001</v>
      </c>
      <c r="AA24" s="99">
        <v>290.81428571428569</v>
      </c>
      <c r="AB24" s="99">
        <v>259.74142857142857</v>
      </c>
      <c r="AC24" s="99">
        <v>310.34999999999997</v>
      </c>
      <c r="AD24" s="99">
        <v>309.37241379310342</v>
      </c>
      <c r="AE24" s="99">
        <v>300.14999999999998</v>
      </c>
      <c r="AF24" s="99">
        <v>319.5</v>
      </c>
      <c r="AG24" s="99">
        <v>330.15</v>
      </c>
      <c r="AH24" s="99">
        <v>330.15</v>
      </c>
      <c r="AI24" s="99">
        <v>319.5</v>
      </c>
      <c r="AJ24" s="99">
        <v>321.57499999999999</v>
      </c>
      <c r="AK24" s="99">
        <v>316.5</v>
      </c>
      <c r="AL24" s="99">
        <v>322.2</v>
      </c>
      <c r="AM24" s="99">
        <v>280.89375000000001</v>
      </c>
      <c r="AN24" s="99">
        <v>271.90000000000003</v>
      </c>
      <c r="AO24" s="99">
        <v>321.47000000000003</v>
      </c>
      <c r="AP24" s="99">
        <v>288.2295538030699</v>
      </c>
      <c r="AQ24" s="99">
        <v>261.42500000000001</v>
      </c>
      <c r="AR24" s="99">
        <v>238.09155078426335</v>
      </c>
      <c r="AS24" s="99">
        <v>251.73522727272726</v>
      </c>
      <c r="AT24" s="99">
        <v>277.14772727272731</v>
      </c>
      <c r="AU24" s="99">
        <v>275.67272727272729</v>
      </c>
      <c r="AV24" s="99">
        <v>284.57636363636362</v>
      </c>
      <c r="AW24" s="99">
        <v>262.6722263735827</v>
      </c>
      <c r="AX24" s="99">
        <v>238.14500000000004</v>
      </c>
      <c r="AY24" s="99">
        <v>285.27241379310345</v>
      </c>
      <c r="AZ24" s="99">
        <v>249.55662084374464</v>
      </c>
      <c r="BA24" s="99">
        <v>276.70550562049158</v>
      </c>
      <c r="BB24" s="99">
        <v>270.26536766034053</v>
      </c>
      <c r="BC24" s="99">
        <v>294.5</v>
      </c>
      <c r="BD24" s="99">
        <v>285.59999999999997</v>
      </c>
      <c r="BE24" s="99">
        <v>215.83</v>
      </c>
      <c r="BF24" s="99">
        <v>294.5</v>
      </c>
      <c r="BG24" s="99">
        <v>271.95000000000005</v>
      </c>
      <c r="BH24" s="99">
        <v>255.34478840125394</v>
      </c>
      <c r="BI24" s="99">
        <v>280.23456112852659</v>
      </c>
      <c r="BJ24" s="99">
        <v>290.94568965517243</v>
      </c>
      <c r="BK24" s="99">
        <v>290.94568965517243</v>
      </c>
    </row>
    <row r="25" spans="1:63" ht="16.8">
      <c r="A25" s="5" t="s">
        <v>23</v>
      </c>
      <c r="B25" s="48">
        <f>1400*30/1000</f>
        <v>42</v>
      </c>
      <c r="C25" s="50">
        <v>46.084543449143702</v>
      </c>
      <c r="D25" s="50">
        <v>43.729496850075037</v>
      </c>
      <c r="E25" s="50">
        <v>48.414800084011645</v>
      </c>
      <c r="F25" s="49">
        <v>45.000476190476192</v>
      </c>
      <c r="G25" s="50">
        <v>48.4168903822018</v>
      </c>
      <c r="H25" s="50">
        <v>46.855354892910725</v>
      </c>
      <c r="I25" s="50">
        <v>48.417122637556261</v>
      </c>
      <c r="J25" s="50">
        <v>46.520408351841986</v>
      </c>
      <c r="K25" s="50">
        <v>46.86</v>
      </c>
      <c r="L25" s="50">
        <v>48.421999999999997</v>
      </c>
      <c r="M25" s="50">
        <v>46.86</v>
      </c>
      <c r="N25" s="51">
        <v>42.917809523809538</v>
      </c>
      <c r="O25" s="51">
        <v>45.298000000000002</v>
      </c>
      <c r="P25" s="51">
        <v>43.735999999999997</v>
      </c>
      <c r="Q25" s="51">
        <v>48.421999999999997</v>
      </c>
      <c r="R25" s="51">
        <v>43.512857142857136</v>
      </c>
      <c r="S25" s="51">
        <v>48.4</v>
      </c>
      <c r="T25" s="51">
        <v>46.86</v>
      </c>
      <c r="U25" s="51">
        <v>48.421999999999997</v>
      </c>
      <c r="V25" s="51">
        <v>48.421999999999997</v>
      </c>
      <c r="W25" s="51">
        <v>45</v>
      </c>
      <c r="X25" s="51">
        <v>46.5</v>
      </c>
      <c r="Y25" s="51">
        <v>45</v>
      </c>
      <c r="Z25" s="51">
        <v>29.725000000000001</v>
      </c>
      <c r="AA25" s="51">
        <v>28.864285714285717</v>
      </c>
      <c r="AB25" s="51">
        <v>24.271428571428576</v>
      </c>
      <c r="AC25" s="51">
        <v>26.65</v>
      </c>
      <c r="AD25" s="51">
        <v>44.1</v>
      </c>
      <c r="AE25" s="51">
        <v>46.5</v>
      </c>
      <c r="AF25" s="51">
        <v>45</v>
      </c>
      <c r="AG25" s="51">
        <v>46.5</v>
      </c>
      <c r="AH25" s="51">
        <v>46.5</v>
      </c>
      <c r="AI25" s="51">
        <v>45</v>
      </c>
      <c r="AJ25" s="51">
        <v>46.5</v>
      </c>
      <c r="AK25" s="51">
        <v>45</v>
      </c>
      <c r="AL25" s="51">
        <v>41.85</v>
      </c>
      <c r="AM25" s="51">
        <v>46.5</v>
      </c>
      <c r="AN25" s="51">
        <v>43.5</v>
      </c>
      <c r="AO25" s="51">
        <v>46.5</v>
      </c>
      <c r="AP25" s="51">
        <v>37.655000000000001</v>
      </c>
      <c r="AQ25" s="51">
        <v>20.925000000000001</v>
      </c>
      <c r="AR25" s="51">
        <v>0</v>
      </c>
      <c r="AS25" s="51">
        <v>0</v>
      </c>
      <c r="AT25" s="51">
        <v>21.6</v>
      </c>
      <c r="AU25" s="51">
        <v>39</v>
      </c>
      <c r="AV25" s="51">
        <v>39.99</v>
      </c>
      <c r="AW25" s="51">
        <v>38.700000000000003</v>
      </c>
      <c r="AX25" s="51">
        <v>41.85</v>
      </c>
      <c r="AY25" s="51">
        <v>42.2425</v>
      </c>
      <c r="AZ25" s="51">
        <v>31.804630569848463</v>
      </c>
      <c r="BA25" s="51">
        <v>35.242969009832073</v>
      </c>
      <c r="BB25" s="51">
        <v>32.091158773180432</v>
      </c>
      <c r="BC25" s="51">
        <v>40.299999999999997</v>
      </c>
      <c r="BD25" s="51">
        <v>40.5</v>
      </c>
      <c r="BE25" s="51">
        <v>40.92</v>
      </c>
      <c r="BF25" s="51">
        <v>41.85</v>
      </c>
      <c r="BG25" s="51">
        <v>39.6</v>
      </c>
      <c r="BH25" s="51">
        <v>40.6875</v>
      </c>
      <c r="BI25" s="51">
        <v>38.25</v>
      </c>
      <c r="BJ25" s="51">
        <v>39.524999999999999</v>
      </c>
      <c r="BK25" s="51">
        <v>39.524999999999999</v>
      </c>
    </row>
    <row r="26" spans="1:63" ht="16.8">
      <c r="A26" s="5" t="s">
        <v>18</v>
      </c>
      <c r="B26" s="48">
        <f>1350*30/1000</f>
        <v>40.5</v>
      </c>
      <c r="C26" s="8">
        <v>40.337853917721731</v>
      </c>
      <c r="D26" s="8">
        <v>37.958515173933641</v>
      </c>
      <c r="E26" s="8">
        <v>42.025837686357484</v>
      </c>
      <c r="F26" s="52">
        <v>39.792000000000002</v>
      </c>
      <c r="G26" s="8">
        <v>42.027531405297907</v>
      </c>
      <c r="H26" s="8">
        <v>39.994039520980031</v>
      </c>
      <c r="I26" s="8">
        <v>42.027531405297907</v>
      </c>
      <c r="J26" s="8">
        <v>39.067482624810097</v>
      </c>
      <c r="K26" s="8">
        <v>40.68</v>
      </c>
      <c r="L26" s="8">
        <v>42.036000000000001</v>
      </c>
      <c r="M26" s="8">
        <v>40.68</v>
      </c>
      <c r="N26" s="9">
        <v>37.372682926829249</v>
      </c>
      <c r="O26" s="9">
        <v>40.183902439024386</v>
      </c>
      <c r="P26" s="9">
        <v>37.968000000000004</v>
      </c>
      <c r="Q26" s="9">
        <v>20.34</v>
      </c>
      <c r="R26" s="9">
        <v>39.522439024390245</v>
      </c>
      <c r="S26" s="9">
        <v>42</v>
      </c>
      <c r="T26" s="9">
        <v>40.68</v>
      </c>
      <c r="U26" s="9">
        <v>42.036000000000001</v>
      </c>
      <c r="V26" s="9">
        <v>42.036000000000001</v>
      </c>
      <c r="W26" s="9">
        <v>39</v>
      </c>
      <c r="X26" s="9">
        <v>40.299999999999997</v>
      </c>
      <c r="Y26" s="9">
        <v>39</v>
      </c>
      <c r="Z26" s="9">
        <v>40.299999999999997</v>
      </c>
      <c r="AA26" s="9">
        <v>40.299999999999997</v>
      </c>
      <c r="AB26" s="9">
        <v>36.049999999999997</v>
      </c>
      <c r="AC26" s="9">
        <v>38.799999999999997</v>
      </c>
      <c r="AD26" s="9">
        <v>39.9</v>
      </c>
      <c r="AE26" s="9">
        <v>44.95</v>
      </c>
      <c r="AF26" s="9">
        <v>43.5</v>
      </c>
      <c r="AG26" s="9">
        <v>43.4</v>
      </c>
      <c r="AH26" s="9">
        <v>43.4</v>
      </c>
      <c r="AI26" s="9">
        <v>42</v>
      </c>
      <c r="AJ26" s="9">
        <v>44.95</v>
      </c>
      <c r="AK26" s="9">
        <v>43.5</v>
      </c>
      <c r="AL26" s="9">
        <v>44.95</v>
      </c>
      <c r="AM26" s="9">
        <v>44.95</v>
      </c>
      <c r="AN26" s="9">
        <v>40.6</v>
      </c>
      <c r="AO26" s="9">
        <v>41.85</v>
      </c>
      <c r="AP26" s="9">
        <v>37.5</v>
      </c>
      <c r="AQ26" s="9">
        <v>37.200000000000003</v>
      </c>
      <c r="AR26" s="9">
        <v>36</v>
      </c>
      <c r="AS26" s="9">
        <v>37.200000000000003</v>
      </c>
      <c r="AT26" s="9">
        <v>37.200000000000003</v>
      </c>
      <c r="AU26" s="9">
        <v>36</v>
      </c>
      <c r="AV26" s="9">
        <v>37.200000000000003</v>
      </c>
      <c r="AW26" s="9">
        <v>37.337226373582716</v>
      </c>
      <c r="AX26" s="9">
        <v>19.2</v>
      </c>
      <c r="AY26" s="9">
        <v>37.700000000000003</v>
      </c>
      <c r="AZ26" s="9">
        <v>33.595055516059389</v>
      </c>
      <c r="BA26" s="9">
        <v>37.249133805476973</v>
      </c>
      <c r="BB26" s="9">
        <v>35.314340202482413</v>
      </c>
      <c r="BC26" s="9">
        <v>37.200000000000003</v>
      </c>
      <c r="BD26" s="9">
        <v>36</v>
      </c>
      <c r="BE26" s="9">
        <v>37.200000000000003</v>
      </c>
      <c r="BF26" s="9">
        <v>37.200000000000003</v>
      </c>
      <c r="BG26" s="9">
        <v>33.9</v>
      </c>
      <c r="BH26" s="9">
        <v>32.4</v>
      </c>
      <c r="BI26" s="9">
        <v>36</v>
      </c>
      <c r="BJ26" s="9">
        <v>37.200000000000003</v>
      </c>
      <c r="BK26" s="9">
        <v>37.200000000000003</v>
      </c>
    </row>
    <row r="27" spans="1:63" ht="16.8">
      <c r="A27" s="5" t="s">
        <v>19</v>
      </c>
      <c r="B27" s="48">
        <f>1700*30/1000</f>
        <v>51</v>
      </c>
      <c r="C27" s="8">
        <v>54.628610617884853</v>
      </c>
      <c r="D27" s="8">
        <v>51.010916882865217</v>
      </c>
      <c r="E27" s="8">
        <v>54.737279962660573</v>
      </c>
      <c r="F27" s="52">
        <v>53.454000000000001</v>
      </c>
      <c r="G27" s="8">
        <v>56.477461502558249</v>
      </c>
      <c r="H27" s="8">
        <v>54.655643042455914</v>
      </c>
      <c r="I27" s="8">
        <v>56.477461502558249</v>
      </c>
      <c r="J27" s="8">
        <v>54.588802965972874</v>
      </c>
      <c r="K27" s="8">
        <v>54.66</v>
      </c>
      <c r="L27" s="8">
        <v>56.481999999999999</v>
      </c>
      <c r="M27" s="8">
        <v>54.66</v>
      </c>
      <c r="N27" s="9">
        <v>50.216097560975598</v>
      </c>
      <c r="O27" s="9">
        <v>53.99341463414634</v>
      </c>
      <c r="P27" s="9">
        <v>51.015999999999998</v>
      </c>
      <c r="Q27" s="9">
        <v>56.481999999999999</v>
      </c>
      <c r="R27" s="9">
        <v>53.526804878048772</v>
      </c>
      <c r="S27" s="9">
        <v>56.5</v>
      </c>
      <c r="T27" s="9">
        <v>54.66</v>
      </c>
      <c r="U27" s="9">
        <v>56.481999999999999</v>
      </c>
      <c r="V27" s="9">
        <v>56.481999999999999</v>
      </c>
      <c r="W27" s="9">
        <v>30.974</v>
      </c>
      <c r="X27" s="9">
        <v>47.372</v>
      </c>
      <c r="Y27" s="9">
        <v>54.66</v>
      </c>
      <c r="Z27" s="9">
        <v>56.481999999999999</v>
      </c>
      <c r="AA27" s="9">
        <v>55.8</v>
      </c>
      <c r="AB27" s="9">
        <v>49.7</v>
      </c>
      <c r="AC27" s="9">
        <v>55.8</v>
      </c>
      <c r="AD27" s="9">
        <v>57.6</v>
      </c>
      <c r="AE27" s="9">
        <v>62</v>
      </c>
      <c r="AF27" s="9">
        <v>57</v>
      </c>
      <c r="AG27" s="9">
        <v>60.45</v>
      </c>
      <c r="AH27" s="9">
        <v>60.45</v>
      </c>
      <c r="AI27" s="9">
        <v>58.5</v>
      </c>
      <c r="AJ27" s="9">
        <v>60.45</v>
      </c>
      <c r="AK27" s="9">
        <v>58.5</v>
      </c>
      <c r="AL27" s="9">
        <v>60.25</v>
      </c>
      <c r="AM27" s="9">
        <v>58.9</v>
      </c>
      <c r="AN27" s="9">
        <v>55.1</v>
      </c>
      <c r="AO27" s="9">
        <v>58.9</v>
      </c>
      <c r="AP27" s="9">
        <v>54.654553803069881</v>
      </c>
      <c r="AQ27" s="9">
        <v>57.35</v>
      </c>
      <c r="AR27" s="9">
        <v>55.5</v>
      </c>
      <c r="AS27" s="9">
        <v>57.35</v>
      </c>
      <c r="AT27" s="9">
        <v>57.35</v>
      </c>
      <c r="AU27" s="9">
        <v>52.5</v>
      </c>
      <c r="AV27" s="9">
        <v>57.25</v>
      </c>
      <c r="AW27" s="9">
        <v>50.4</v>
      </c>
      <c r="AX27" s="9">
        <v>50.22</v>
      </c>
      <c r="AY27" s="9">
        <v>48.36</v>
      </c>
      <c r="AZ27" s="9">
        <v>43.943364835263786</v>
      </c>
      <c r="BA27" s="9">
        <v>48.7241796388995</v>
      </c>
      <c r="BB27" s="9">
        <v>46.193407239700001</v>
      </c>
      <c r="BC27" s="9">
        <v>52.7</v>
      </c>
      <c r="BD27" s="9">
        <v>50.4</v>
      </c>
      <c r="BE27" s="9">
        <v>52.08</v>
      </c>
      <c r="BF27" s="9">
        <v>51.15</v>
      </c>
      <c r="BG27" s="9">
        <v>37.950000000000003</v>
      </c>
      <c r="BH27" s="9">
        <v>19.5</v>
      </c>
      <c r="BI27" s="9">
        <v>48</v>
      </c>
      <c r="BJ27" s="9">
        <v>49.6</v>
      </c>
      <c r="BK27" s="9">
        <v>49.6</v>
      </c>
    </row>
    <row r="28" spans="1:63" ht="16.8">
      <c r="A28" s="5" t="s">
        <v>20</v>
      </c>
      <c r="B28" s="48">
        <f>2450*30/1000</f>
        <v>73.5</v>
      </c>
      <c r="C28" s="8">
        <v>73.086167720760713</v>
      </c>
      <c r="D28" s="8">
        <v>60.496109618617965</v>
      </c>
      <c r="E28" s="8">
        <v>74.706047454859259</v>
      </c>
      <c r="F28" s="52">
        <v>72.3</v>
      </c>
      <c r="G28" s="8">
        <v>74.706812463596194</v>
      </c>
      <c r="H28" s="8">
        <v>72.047629620224768</v>
      </c>
      <c r="I28" s="8">
        <v>17.929058959692636</v>
      </c>
      <c r="J28" s="8">
        <v>68.593586206896589</v>
      </c>
      <c r="K28" s="8">
        <v>72.3</v>
      </c>
      <c r="L28" s="8">
        <v>74.709999999999994</v>
      </c>
      <c r="M28" s="8">
        <v>72.3</v>
      </c>
      <c r="N28" s="9">
        <v>74.710999999999999</v>
      </c>
      <c r="O28" s="9">
        <v>74.709999999999994</v>
      </c>
      <c r="P28" s="9">
        <v>67.48</v>
      </c>
      <c r="Q28" s="9">
        <v>74.709999999999994</v>
      </c>
      <c r="R28" s="9">
        <v>70.679482758620679</v>
      </c>
      <c r="S28" s="9">
        <v>74.7</v>
      </c>
      <c r="T28" s="9">
        <v>75</v>
      </c>
      <c r="U28" s="9">
        <v>70</v>
      </c>
      <c r="V28" s="9">
        <v>70</v>
      </c>
      <c r="W28" s="9">
        <v>77.55</v>
      </c>
      <c r="X28" s="9">
        <v>67.209999999999994</v>
      </c>
      <c r="Y28" s="9">
        <v>49.115000000000002</v>
      </c>
      <c r="Z28" s="9">
        <v>80.135000000000005</v>
      </c>
      <c r="AA28" s="9">
        <v>71.3</v>
      </c>
      <c r="AB28" s="9">
        <v>63.12</v>
      </c>
      <c r="AC28" s="9">
        <v>75.95</v>
      </c>
      <c r="AD28" s="9">
        <v>68.772413793103453</v>
      </c>
      <c r="AE28" s="9">
        <v>73.5</v>
      </c>
      <c r="AF28" s="9">
        <v>75</v>
      </c>
      <c r="AG28" s="9">
        <v>77.5</v>
      </c>
      <c r="AH28" s="9">
        <v>77.5</v>
      </c>
      <c r="AI28" s="9">
        <v>75</v>
      </c>
      <c r="AJ28" s="9">
        <v>67.375</v>
      </c>
      <c r="AK28" s="9">
        <v>70.5</v>
      </c>
      <c r="AL28" s="9">
        <v>71.3</v>
      </c>
      <c r="AM28" s="9">
        <v>32.200000000000003</v>
      </c>
      <c r="AN28" s="9">
        <v>41.25</v>
      </c>
      <c r="AO28" s="9">
        <v>77.5</v>
      </c>
      <c r="AP28" s="9">
        <v>65.42</v>
      </c>
      <c r="AQ28" s="9">
        <v>48.3</v>
      </c>
      <c r="AR28" s="9">
        <v>56.59155078426334</v>
      </c>
      <c r="AS28" s="9">
        <v>71.3</v>
      </c>
      <c r="AT28" s="9">
        <v>71.3</v>
      </c>
      <c r="AU28" s="9">
        <v>68.400000000000006</v>
      </c>
      <c r="AV28" s="9">
        <v>58.5</v>
      </c>
      <c r="AW28" s="9">
        <v>49.234999999999999</v>
      </c>
      <c r="AX28" s="9">
        <v>33.015000000000001</v>
      </c>
      <c r="AY28" s="9">
        <v>63.349913793103447</v>
      </c>
      <c r="AZ28" s="9">
        <v>59.122939211125889</v>
      </c>
      <c r="BA28" s="9">
        <v>64.690096771473335</v>
      </c>
      <c r="BB28" s="9">
        <v>62.993734172250427</v>
      </c>
      <c r="BC28" s="9">
        <v>69.75</v>
      </c>
      <c r="BD28" s="9">
        <v>69</v>
      </c>
      <c r="BE28" s="9">
        <v>70.680000000000007</v>
      </c>
      <c r="BF28" s="9">
        <v>69.75</v>
      </c>
      <c r="BG28" s="9">
        <v>69</v>
      </c>
      <c r="BH28" s="9">
        <v>68.84137931034482</v>
      </c>
      <c r="BI28" s="9">
        <v>66.041379310344794</v>
      </c>
      <c r="BJ28" s="9">
        <v>70.070689655172444</v>
      </c>
      <c r="BK28" s="9">
        <v>70.070689655172444</v>
      </c>
    </row>
    <row r="29" spans="1:63" ht="17.399999999999999" thickBot="1">
      <c r="A29" s="5" t="s">
        <v>24</v>
      </c>
      <c r="B29" s="48">
        <f>2950*30/1000</f>
        <v>88.5</v>
      </c>
      <c r="C29" s="8">
        <v>97.245375179855969</v>
      </c>
      <c r="D29" s="8">
        <v>88.927224552665422</v>
      </c>
      <c r="E29" s="8">
        <v>98.455141469022422</v>
      </c>
      <c r="F29" s="52">
        <v>94.553999999999988</v>
      </c>
      <c r="G29" s="8">
        <v>98.455307636308405</v>
      </c>
      <c r="H29" s="8">
        <v>92.89736302540372</v>
      </c>
      <c r="I29" s="8">
        <v>98.455307636308405</v>
      </c>
      <c r="J29" s="8">
        <v>102.455</v>
      </c>
      <c r="K29" s="8">
        <v>49.575000000000003</v>
      </c>
      <c r="L29" s="8">
        <v>108.81</v>
      </c>
      <c r="M29" s="8">
        <v>105.3</v>
      </c>
      <c r="N29" s="9">
        <v>103.14438095238087</v>
      </c>
      <c r="O29" s="9">
        <v>103.55040000000007</v>
      </c>
      <c r="P29" s="9">
        <v>93.49992000000006</v>
      </c>
      <c r="Q29" s="9">
        <v>103.55040000000007</v>
      </c>
      <c r="R29" s="9">
        <v>102.70480000000006</v>
      </c>
      <c r="S29" s="9">
        <v>106.6</v>
      </c>
      <c r="T29" s="9">
        <v>105</v>
      </c>
      <c r="U29" s="9">
        <v>106.59090909090911</v>
      </c>
      <c r="V29" s="9">
        <v>108.5</v>
      </c>
      <c r="W29" s="9">
        <v>84.681818181818187</v>
      </c>
      <c r="X29" s="9">
        <v>101.85340909090911</v>
      </c>
      <c r="Y29" s="9">
        <v>96</v>
      </c>
      <c r="Z29" s="9">
        <v>102.3</v>
      </c>
      <c r="AA29" s="9">
        <v>94.55</v>
      </c>
      <c r="AB29" s="9">
        <v>86.6</v>
      </c>
      <c r="AC29" s="9">
        <v>113.15</v>
      </c>
      <c r="AD29" s="9">
        <v>99</v>
      </c>
      <c r="AE29" s="9">
        <v>73.2</v>
      </c>
      <c r="AF29" s="9">
        <v>99</v>
      </c>
      <c r="AG29" s="9">
        <v>102.3</v>
      </c>
      <c r="AH29" s="9">
        <v>102.3</v>
      </c>
      <c r="AI29" s="9">
        <v>99</v>
      </c>
      <c r="AJ29" s="9">
        <v>102.3</v>
      </c>
      <c r="AK29" s="9">
        <v>99</v>
      </c>
      <c r="AL29" s="9">
        <v>103.85</v>
      </c>
      <c r="AM29" s="9">
        <v>98.34375</v>
      </c>
      <c r="AN29" s="9">
        <v>91.45</v>
      </c>
      <c r="AO29" s="9">
        <v>96.72</v>
      </c>
      <c r="AP29" s="9">
        <v>93</v>
      </c>
      <c r="AQ29" s="9">
        <v>97.65</v>
      </c>
      <c r="AR29" s="9">
        <v>90</v>
      </c>
      <c r="AS29" s="9">
        <v>85.885227272727221</v>
      </c>
      <c r="AT29" s="9">
        <v>89.697727272727278</v>
      </c>
      <c r="AU29" s="9">
        <v>79.772727272727309</v>
      </c>
      <c r="AV29" s="9">
        <v>91.636363636363626</v>
      </c>
      <c r="AW29" s="9">
        <v>87</v>
      </c>
      <c r="AX29" s="9">
        <v>93.86</v>
      </c>
      <c r="AY29" s="9">
        <v>93.62</v>
      </c>
      <c r="AZ29" s="9">
        <v>81.090630711447119</v>
      </c>
      <c r="BA29" s="9">
        <v>90.799126394809704</v>
      </c>
      <c r="BB29" s="9">
        <v>93.672727272727258</v>
      </c>
      <c r="BC29" s="9">
        <v>94.55</v>
      </c>
      <c r="BD29" s="9">
        <v>89.7</v>
      </c>
      <c r="BE29" s="9">
        <v>14.95</v>
      </c>
      <c r="BF29" s="9">
        <v>94.55</v>
      </c>
      <c r="BG29" s="9">
        <v>91.5</v>
      </c>
      <c r="BH29" s="9">
        <v>93.915909090909111</v>
      </c>
      <c r="BI29" s="9">
        <v>91.94318181818177</v>
      </c>
      <c r="BJ29" s="9">
        <v>94.55</v>
      </c>
      <c r="BK29" s="9">
        <v>94.55</v>
      </c>
    </row>
    <row r="30" spans="1:63" ht="18" thickBot="1">
      <c r="A30" s="102" t="s">
        <v>25</v>
      </c>
      <c r="B30" s="53"/>
      <c r="C30" s="56">
        <v>311.38255088536692</v>
      </c>
      <c r="D30" s="56">
        <v>282.12226307815729</v>
      </c>
      <c r="E30" s="56">
        <v>318.33910665691138</v>
      </c>
      <c r="F30" s="55">
        <v>305.10047619047617</v>
      </c>
      <c r="G30" s="56">
        <v>320.08400338996256</v>
      </c>
      <c r="H30" s="56">
        <v>306.45003010197519</v>
      </c>
      <c r="I30" s="56">
        <v>263.30648214141348</v>
      </c>
      <c r="J30" s="56">
        <v>311.22528014952155</v>
      </c>
      <c r="K30" s="56">
        <v>264.07499999999999</v>
      </c>
      <c r="L30" s="56">
        <v>330.46</v>
      </c>
      <c r="M30" s="56">
        <v>319.8</v>
      </c>
      <c r="N30" s="54">
        <v>308.36197096399525</v>
      </c>
      <c r="O30" s="54">
        <v>317.7357170731708</v>
      </c>
      <c r="P30" s="54">
        <v>293.69992000000002</v>
      </c>
      <c r="Q30" s="54">
        <v>303.50440000000009</v>
      </c>
      <c r="R30" s="54">
        <v>309.94638380391683</v>
      </c>
      <c r="S30" s="54">
        <v>328.2</v>
      </c>
      <c r="T30" s="54">
        <v>322.2</v>
      </c>
      <c r="U30" s="54">
        <v>323.53090909090912</v>
      </c>
      <c r="V30" s="54">
        <v>325.44</v>
      </c>
      <c r="W30" s="54">
        <v>277.20581818181819</v>
      </c>
      <c r="X30" s="54">
        <v>303.23540909090912</v>
      </c>
      <c r="Y30" s="54">
        <v>283.77499999999998</v>
      </c>
      <c r="Z30" s="54">
        <v>308.94200000000001</v>
      </c>
      <c r="AA30" s="54">
        <v>290.81428571428569</v>
      </c>
      <c r="AB30" s="54">
        <v>259.74142857142857</v>
      </c>
      <c r="AC30" s="54">
        <v>310.35000000000002</v>
      </c>
      <c r="AD30" s="54">
        <v>309.37241379310342</v>
      </c>
      <c r="AE30" s="54">
        <v>300.14999999999998</v>
      </c>
      <c r="AF30" s="54">
        <v>319.5</v>
      </c>
      <c r="AG30" s="54">
        <v>330.15000000000003</v>
      </c>
      <c r="AH30" s="54">
        <v>330.15000000000003</v>
      </c>
      <c r="AI30" s="54">
        <v>319.5</v>
      </c>
      <c r="AJ30" s="54">
        <v>321.57499999999999</v>
      </c>
      <c r="AK30" s="54">
        <v>316.5</v>
      </c>
      <c r="AL30" s="54">
        <v>322.20000000000005</v>
      </c>
      <c r="AM30" s="54">
        <v>280.89375000000001</v>
      </c>
      <c r="AN30" s="54">
        <v>271.89999999999998</v>
      </c>
      <c r="AO30" s="54">
        <v>321.47000000000003</v>
      </c>
      <c r="AP30" s="54">
        <v>288.2295538030699</v>
      </c>
      <c r="AQ30" s="54">
        <v>261.42499999999995</v>
      </c>
      <c r="AR30" s="54">
        <v>238.09155078426335</v>
      </c>
      <c r="AS30" s="54">
        <v>251.73522727272723</v>
      </c>
      <c r="AT30" s="54">
        <v>277.14772727272725</v>
      </c>
      <c r="AU30" s="54">
        <v>275.67272727272734</v>
      </c>
      <c r="AV30" s="54">
        <v>284.57636363636362</v>
      </c>
      <c r="AW30" s="54">
        <v>262.6722263735827</v>
      </c>
      <c r="AX30" s="54">
        <v>238.14499999999998</v>
      </c>
      <c r="AY30" s="54">
        <v>285.27241379310345</v>
      </c>
      <c r="AZ30" s="54">
        <v>249.55662084374467</v>
      </c>
      <c r="BA30" s="54">
        <v>276.70550562049158</v>
      </c>
      <c r="BB30" s="54">
        <v>270.26536766034053</v>
      </c>
      <c r="BC30" s="54">
        <v>294.5</v>
      </c>
      <c r="BD30" s="54">
        <v>285.60000000000002</v>
      </c>
      <c r="BE30" s="54">
        <v>215.82999999999998</v>
      </c>
      <c r="BF30" s="54">
        <v>294.5</v>
      </c>
      <c r="BG30" s="54">
        <v>271.95</v>
      </c>
      <c r="BH30" s="54">
        <v>255.34478840125394</v>
      </c>
      <c r="BI30" s="54">
        <v>280.23456112852654</v>
      </c>
      <c r="BJ30" s="54">
        <v>290.94568965517243</v>
      </c>
      <c r="BK30" s="54">
        <v>290.94568965517243</v>
      </c>
    </row>
    <row r="31" spans="1:63" ht="18">
      <c r="A31" s="57" t="s">
        <v>26</v>
      </c>
      <c r="B31" s="58"/>
      <c r="C31" s="60">
        <v>42736</v>
      </c>
      <c r="D31" s="60">
        <v>42767</v>
      </c>
      <c r="E31" s="60">
        <v>42795</v>
      </c>
      <c r="F31" s="59">
        <v>42826</v>
      </c>
      <c r="G31" s="60">
        <v>42856</v>
      </c>
      <c r="H31" s="60">
        <v>42887</v>
      </c>
      <c r="I31" s="60">
        <v>42917</v>
      </c>
      <c r="J31" s="60">
        <v>42948</v>
      </c>
      <c r="K31" s="60">
        <v>42979</v>
      </c>
      <c r="L31" s="60">
        <v>43009</v>
      </c>
      <c r="M31" s="60">
        <v>43040</v>
      </c>
      <c r="N31" s="60">
        <v>43070</v>
      </c>
      <c r="O31" s="60">
        <v>43101</v>
      </c>
      <c r="P31" s="60">
        <v>43132</v>
      </c>
      <c r="Q31" s="60">
        <v>43160</v>
      </c>
      <c r="R31" s="60" t="s">
        <v>169</v>
      </c>
      <c r="S31" s="60" t="s">
        <v>171</v>
      </c>
      <c r="T31" s="60">
        <v>43252</v>
      </c>
      <c r="U31" s="60">
        <v>43282</v>
      </c>
      <c r="V31" s="60">
        <v>43313</v>
      </c>
      <c r="W31" s="60">
        <v>43344</v>
      </c>
      <c r="X31" s="60">
        <v>43374</v>
      </c>
      <c r="Y31" s="60">
        <v>43405</v>
      </c>
      <c r="Z31" s="60">
        <v>43435</v>
      </c>
      <c r="AA31" s="60">
        <v>43466</v>
      </c>
      <c r="AB31" s="60">
        <v>43497</v>
      </c>
      <c r="AC31" s="60">
        <v>43525</v>
      </c>
      <c r="AD31" s="60">
        <v>43556</v>
      </c>
      <c r="AE31" s="60">
        <v>43586</v>
      </c>
      <c r="AF31" s="60">
        <v>43617</v>
      </c>
      <c r="AG31" s="60">
        <v>43647</v>
      </c>
      <c r="AH31" s="60">
        <v>43678</v>
      </c>
      <c r="AI31" s="60">
        <v>43709</v>
      </c>
      <c r="AJ31" s="60">
        <v>43739</v>
      </c>
      <c r="AK31" s="60">
        <v>43770</v>
      </c>
      <c r="AL31" s="60">
        <v>43800</v>
      </c>
      <c r="AM31" s="60">
        <v>43831</v>
      </c>
      <c r="AN31" s="60">
        <v>43862</v>
      </c>
      <c r="AO31" s="60">
        <v>43891</v>
      </c>
      <c r="AP31" s="60">
        <v>43922</v>
      </c>
      <c r="AQ31" s="60">
        <v>43952</v>
      </c>
      <c r="AR31" s="60">
        <v>43983</v>
      </c>
      <c r="AS31" s="60">
        <v>44013</v>
      </c>
      <c r="AT31" s="60">
        <v>44044</v>
      </c>
      <c r="AU31" s="60">
        <v>44075</v>
      </c>
      <c r="AV31" s="60">
        <v>44105</v>
      </c>
      <c r="AW31" s="60">
        <v>44136</v>
      </c>
      <c r="AX31" s="60">
        <v>44166</v>
      </c>
      <c r="AY31" s="60">
        <v>44197</v>
      </c>
      <c r="AZ31" s="60">
        <v>44228</v>
      </c>
      <c r="BA31" s="60">
        <v>44256</v>
      </c>
      <c r="BB31" s="60">
        <v>44287</v>
      </c>
      <c r="BC31" s="60">
        <v>44317</v>
      </c>
      <c r="BD31" s="60">
        <v>44348</v>
      </c>
      <c r="BE31" s="60">
        <v>44378</v>
      </c>
      <c r="BF31" s="60">
        <v>44409</v>
      </c>
      <c r="BG31" s="60">
        <v>44440</v>
      </c>
      <c r="BH31" s="60">
        <v>44470</v>
      </c>
      <c r="BI31" s="60">
        <v>44501</v>
      </c>
      <c r="BJ31" s="60">
        <v>44531</v>
      </c>
      <c r="BK31" s="60">
        <v>44562</v>
      </c>
    </row>
    <row r="32" spans="1:63" ht="16.8">
      <c r="A32" s="25" t="s">
        <v>27</v>
      </c>
      <c r="B32" s="61">
        <f>325*30/1000</f>
        <v>9.75</v>
      </c>
      <c r="C32" s="27">
        <v>10.930246593900385</v>
      </c>
      <c r="D32" s="27">
        <v>10.114382851835099</v>
      </c>
      <c r="E32" s="27">
        <v>11.19806672881743</v>
      </c>
      <c r="F32" s="62">
        <v>10.400238095238095</v>
      </c>
      <c r="G32" s="27">
        <v>11.196698974852763</v>
      </c>
      <c r="H32" s="27">
        <v>10.835015097870434</v>
      </c>
      <c r="I32" s="27">
        <v>11.196243056864542</v>
      </c>
      <c r="J32" s="27">
        <v>10.757885914007401</v>
      </c>
      <c r="K32" s="27">
        <v>10.83</v>
      </c>
      <c r="L32" s="27">
        <v>11.191000000000001</v>
      </c>
      <c r="M32" s="27">
        <v>10.83</v>
      </c>
      <c r="N32" s="28">
        <v>9.918904761904761</v>
      </c>
      <c r="O32" s="28">
        <v>10.468999999999999</v>
      </c>
      <c r="P32" s="28">
        <v>10.108000000000001</v>
      </c>
      <c r="Q32" s="28">
        <v>11.191000000000001</v>
      </c>
      <c r="R32" s="28">
        <v>10.056428571428572</v>
      </c>
      <c r="S32" s="28">
        <v>11.2</v>
      </c>
      <c r="T32" s="28">
        <v>10.83</v>
      </c>
      <c r="U32" s="28">
        <v>11.191000000000001</v>
      </c>
      <c r="V32" s="28">
        <v>11.191000000000001</v>
      </c>
      <c r="W32" s="28">
        <v>10.83</v>
      </c>
      <c r="X32" s="28">
        <v>11.191000000000001</v>
      </c>
      <c r="Y32" s="28">
        <v>10.83</v>
      </c>
      <c r="Z32" s="28">
        <v>7.6</v>
      </c>
      <c r="AA32" s="28">
        <v>8.0098571428571432</v>
      </c>
      <c r="AB32" s="28">
        <v>7.2737560975609759</v>
      </c>
      <c r="AC32" s="28">
        <v>7.8388571428571394</v>
      </c>
      <c r="AD32" s="28">
        <v>10.084928571428565</v>
      </c>
      <c r="AE32" s="28">
        <v>10.924547619047612</v>
      </c>
      <c r="AF32" s="28">
        <v>10.57214285714285</v>
      </c>
      <c r="AG32" s="28">
        <v>10.924547619047612</v>
      </c>
      <c r="AH32" s="28">
        <v>10.924547619047612</v>
      </c>
      <c r="AI32" s="28">
        <v>10.57214285714285</v>
      </c>
      <c r="AJ32" s="28">
        <v>10.924547619047612</v>
      </c>
      <c r="AK32" s="28">
        <v>10.57214285714285</v>
      </c>
      <c r="AL32" s="28">
        <v>9.5149285714285661</v>
      </c>
      <c r="AM32" s="28">
        <v>10.57214285714285</v>
      </c>
      <c r="AN32" s="28">
        <v>10.219738095238089</v>
      </c>
      <c r="AO32" s="28">
        <v>10.924547619047612</v>
      </c>
      <c r="AP32" s="28">
        <v>9.0249999999999968</v>
      </c>
      <c r="AQ32" s="28">
        <v>4.8049999999999997</v>
      </c>
      <c r="AR32" s="28">
        <v>0</v>
      </c>
      <c r="AS32" s="28">
        <v>0</v>
      </c>
      <c r="AT32" s="28">
        <v>5.6</v>
      </c>
      <c r="AU32" s="28">
        <v>10.5</v>
      </c>
      <c r="AV32" s="28">
        <v>10.85</v>
      </c>
      <c r="AW32" s="28">
        <v>10.5</v>
      </c>
      <c r="AX32" s="28">
        <v>9.3000000000000007</v>
      </c>
      <c r="AY32" s="28">
        <v>10.065</v>
      </c>
      <c r="AZ32" s="28">
        <v>9.7125000000000004</v>
      </c>
      <c r="BA32" s="28">
        <v>10.762499999999999</v>
      </c>
      <c r="BB32" s="28">
        <v>9.8000000000000007</v>
      </c>
      <c r="BC32" s="28">
        <v>10.85</v>
      </c>
      <c r="BD32" s="28">
        <v>9.3000000000000007</v>
      </c>
      <c r="BE32" s="28">
        <v>9.61</v>
      </c>
      <c r="BF32" s="28">
        <v>9.61</v>
      </c>
      <c r="BG32" s="28">
        <v>9.3000000000000007</v>
      </c>
      <c r="BH32" s="28">
        <v>9.3430555555555515</v>
      </c>
      <c r="BI32" s="28">
        <v>8.7833333333333261</v>
      </c>
      <c r="BJ32" s="28">
        <v>9.0761111111111035</v>
      </c>
      <c r="BK32" s="28">
        <v>9.0761111111111035</v>
      </c>
    </row>
    <row r="33" spans="1:70" ht="16.8">
      <c r="A33" s="5" t="s">
        <v>18</v>
      </c>
      <c r="B33" s="63">
        <f>275*30/1000</f>
        <v>8.25</v>
      </c>
      <c r="C33" s="8">
        <v>9.0475142609307788</v>
      </c>
      <c r="D33" s="8">
        <v>8.7312389606533607</v>
      </c>
      <c r="E33" s="8">
        <v>9.6667288492947954</v>
      </c>
      <c r="F33" s="52">
        <v>9.3179999999999996</v>
      </c>
      <c r="G33" s="8">
        <v>9.6677490720119312</v>
      </c>
      <c r="H33" s="8">
        <v>9.2000891462509777</v>
      </c>
      <c r="I33" s="8">
        <v>9.6677490720119312</v>
      </c>
      <c r="J33" s="8">
        <v>8.9866759012802238</v>
      </c>
      <c r="K33" s="8">
        <v>9.36</v>
      </c>
      <c r="L33" s="8">
        <v>9.6720000000000006</v>
      </c>
      <c r="M33" s="8">
        <v>9.36</v>
      </c>
      <c r="N33" s="9">
        <v>8.5990243902439012</v>
      </c>
      <c r="O33" s="9">
        <v>9.2458536585365856</v>
      </c>
      <c r="P33" s="9">
        <v>8.7360000000000007</v>
      </c>
      <c r="Q33" s="9">
        <v>4.68</v>
      </c>
      <c r="R33" s="9">
        <v>9.0936585365853642</v>
      </c>
      <c r="S33" s="9">
        <v>9.6999999999999993</v>
      </c>
      <c r="T33" s="9">
        <v>9.36</v>
      </c>
      <c r="U33" s="9">
        <v>9.6720000000000006</v>
      </c>
      <c r="V33" s="9">
        <v>9.6720000000000006</v>
      </c>
      <c r="W33" s="9">
        <v>9.36</v>
      </c>
      <c r="X33" s="9">
        <v>9.6720000000000006</v>
      </c>
      <c r="Y33" s="9">
        <v>9.36</v>
      </c>
      <c r="Z33" s="9">
        <v>9.3000000000000007</v>
      </c>
      <c r="AA33" s="9">
        <v>9.6720000000000006</v>
      </c>
      <c r="AB33" s="9">
        <v>8.7360000000000007</v>
      </c>
      <c r="AC33" s="9">
        <v>9.6720000000000006</v>
      </c>
      <c r="AD33" s="9">
        <v>9.36</v>
      </c>
      <c r="AE33" s="9">
        <v>9.673</v>
      </c>
      <c r="AF33" s="9">
        <v>9.36</v>
      </c>
      <c r="AG33" s="9">
        <v>9.6720000000000006</v>
      </c>
      <c r="AH33" s="9">
        <v>9.6720000000000006</v>
      </c>
      <c r="AI33" s="9">
        <v>9.36</v>
      </c>
      <c r="AJ33" s="9">
        <v>9.673</v>
      </c>
      <c r="AK33" s="9">
        <v>9.36</v>
      </c>
      <c r="AL33" s="9">
        <v>9.6720000000000006</v>
      </c>
      <c r="AM33" s="9">
        <v>9.6720000000000006</v>
      </c>
      <c r="AN33" s="9">
        <v>9.048</v>
      </c>
      <c r="AO33" s="9">
        <v>9.6720000000000006</v>
      </c>
      <c r="AP33" s="9">
        <v>9.3610000000000007</v>
      </c>
      <c r="AQ33" s="9">
        <v>9.6720000000000006</v>
      </c>
      <c r="AR33" s="9">
        <v>9.36</v>
      </c>
      <c r="AS33" s="9">
        <v>9.6720000000000006</v>
      </c>
      <c r="AT33" s="9">
        <v>9.6720000000000006</v>
      </c>
      <c r="AU33" s="9">
        <v>9.36</v>
      </c>
      <c r="AV33" s="9">
        <v>9.6720000000000006</v>
      </c>
      <c r="AW33" s="9">
        <v>9.36</v>
      </c>
      <c r="AX33" s="9">
        <v>4.992</v>
      </c>
      <c r="AY33" s="9">
        <v>9.048</v>
      </c>
      <c r="AZ33" s="9">
        <v>8.6751219512195128</v>
      </c>
      <c r="BA33" s="9">
        <v>9.6396585365853653</v>
      </c>
      <c r="BB33" s="9">
        <v>9.1621463414634157</v>
      </c>
      <c r="BC33" s="9">
        <v>9.3000000000000007</v>
      </c>
      <c r="BD33" s="9">
        <v>9.36</v>
      </c>
      <c r="BE33" s="9">
        <v>9.6720000000000006</v>
      </c>
      <c r="BF33" s="9">
        <v>9.6720000000000006</v>
      </c>
      <c r="BG33" s="9">
        <v>9.36</v>
      </c>
      <c r="BH33" s="9">
        <v>8.5559999999999992</v>
      </c>
      <c r="BI33" s="9">
        <v>8.903414634146344</v>
      </c>
      <c r="BJ33" s="9">
        <v>8.2565853658536543</v>
      </c>
      <c r="BK33" s="9">
        <v>8.2565853658536543</v>
      </c>
      <c r="BM33" s="346"/>
      <c r="BN33" s="346"/>
      <c r="BO33" s="346"/>
      <c r="BP33" s="346"/>
      <c r="BQ33" s="346"/>
      <c r="BR33" s="346"/>
    </row>
    <row r="34" spans="1:70" ht="16.8">
      <c r="A34" s="5" t="s">
        <v>19</v>
      </c>
      <c r="B34" s="63">
        <f>365*30/1000</f>
        <v>10.95</v>
      </c>
      <c r="C34" s="8">
        <v>12.586091998704108</v>
      </c>
      <c r="D34" s="8">
        <v>11.2</v>
      </c>
      <c r="E34" s="8">
        <v>12.285105652308102</v>
      </c>
      <c r="F34" s="52">
        <v>12.432</v>
      </c>
      <c r="G34" s="8">
        <v>12.89033235798856</v>
      </c>
      <c r="H34" s="8">
        <v>12.474559063669018</v>
      </c>
      <c r="I34" s="8">
        <v>12.89033235798856</v>
      </c>
      <c r="J34" s="8">
        <v>12.459112845793438</v>
      </c>
      <c r="K34" s="8">
        <v>12.48</v>
      </c>
      <c r="L34" s="8">
        <v>12.896000000000001</v>
      </c>
      <c r="M34" s="8">
        <v>12.48</v>
      </c>
      <c r="N34" s="9">
        <v>11.465365853658536</v>
      </c>
      <c r="O34" s="9">
        <v>12.327804878048781</v>
      </c>
      <c r="P34" s="9">
        <v>11.648</v>
      </c>
      <c r="Q34" s="9">
        <v>12.896000000000001</v>
      </c>
      <c r="R34" s="9">
        <v>12.12487804878049</v>
      </c>
      <c r="S34" s="9">
        <v>12.9</v>
      </c>
      <c r="T34" s="9">
        <v>12.48</v>
      </c>
      <c r="U34" s="9">
        <v>12.896000000000001</v>
      </c>
      <c r="V34" s="9">
        <v>12.896000000000001</v>
      </c>
      <c r="W34" s="9">
        <v>7.0720000000000001</v>
      </c>
      <c r="X34" s="9">
        <v>10.816000000000001</v>
      </c>
      <c r="Y34" s="9">
        <v>12.3</v>
      </c>
      <c r="Z34" s="9">
        <v>12.71</v>
      </c>
      <c r="AA34" s="9">
        <v>12.71</v>
      </c>
      <c r="AB34" s="9">
        <v>11.48</v>
      </c>
      <c r="AC34" s="9">
        <v>12.71</v>
      </c>
      <c r="AD34" s="9">
        <v>12.3</v>
      </c>
      <c r="AE34" s="9">
        <v>12.71</v>
      </c>
      <c r="AF34" s="9">
        <v>12.3</v>
      </c>
      <c r="AG34" s="9">
        <v>12.71</v>
      </c>
      <c r="AH34" s="9">
        <v>12.71</v>
      </c>
      <c r="AI34" s="9">
        <v>12.3</v>
      </c>
      <c r="AJ34" s="9">
        <v>12.71</v>
      </c>
      <c r="AK34" s="9">
        <v>12.3</v>
      </c>
      <c r="AL34" s="9">
        <v>12.71</v>
      </c>
      <c r="AM34" s="9">
        <v>12.71</v>
      </c>
      <c r="AN34" s="9">
        <v>11.89</v>
      </c>
      <c r="AO34" s="9">
        <v>12.71</v>
      </c>
      <c r="AP34" s="9">
        <v>12.3</v>
      </c>
      <c r="AQ34" s="9">
        <v>12.71</v>
      </c>
      <c r="AR34" s="9">
        <v>12.3</v>
      </c>
      <c r="AS34" s="9">
        <v>12.71</v>
      </c>
      <c r="AT34" s="9">
        <v>12.71</v>
      </c>
      <c r="AU34" s="9">
        <v>12.3</v>
      </c>
      <c r="AV34" s="9">
        <v>12.71</v>
      </c>
      <c r="AW34" s="9">
        <v>12.3</v>
      </c>
      <c r="AX34" s="9">
        <v>12.71</v>
      </c>
      <c r="AY34" s="9">
        <v>12.71</v>
      </c>
      <c r="AZ34" s="9">
        <v>11.4</v>
      </c>
      <c r="BA34" s="9">
        <v>12.6675</v>
      </c>
      <c r="BB34" s="9">
        <v>12.04</v>
      </c>
      <c r="BC34" s="9">
        <v>12.71</v>
      </c>
      <c r="BD34" s="9">
        <v>12.3</v>
      </c>
      <c r="BE34" s="9">
        <v>12.711</v>
      </c>
      <c r="BF34" s="9">
        <v>12.48</v>
      </c>
      <c r="BG34" s="9">
        <v>9.1989999999999998</v>
      </c>
      <c r="BH34" s="9">
        <v>2.61</v>
      </c>
      <c r="BI34" s="9">
        <v>12.3</v>
      </c>
      <c r="BJ34" s="9">
        <v>12.71</v>
      </c>
      <c r="BK34" s="9">
        <v>12.71</v>
      </c>
    </row>
    <row r="35" spans="1:70" ht="16.8">
      <c r="A35" s="5" t="s">
        <v>20</v>
      </c>
      <c r="B35" s="63">
        <f>420*30/1000</f>
        <v>12.6</v>
      </c>
      <c r="C35" s="8">
        <v>14.652391496466427</v>
      </c>
      <c r="D35" s="8">
        <v>12.100689655172415</v>
      </c>
      <c r="E35" s="8">
        <v>15.59114325613494</v>
      </c>
      <c r="F35" s="52">
        <v>15.09</v>
      </c>
      <c r="G35" s="8">
        <v>15.593</v>
      </c>
      <c r="H35" s="8">
        <v>14.8298275862069</v>
      </c>
      <c r="I35" s="8">
        <v>3.7074568965517245</v>
      </c>
      <c r="J35" s="8">
        <v>14.316420689655176</v>
      </c>
      <c r="K35" s="8">
        <v>14.8298275862069</v>
      </c>
      <c r="L35" s="8">
        <v>15.324155172413796</v>
      </c>
      <c r="M35" s="8">
        <v>14.8298275862069</v>
      </c>
      <c r="N35" s="9">
        <v>15.324155172413796</v>
      </c>
      <c r="O35" s="9">
        <v>15.324155172413796</v>
      </c>
      <c r="P35" s="9">
        <v>13.841172413793107</v>
      </c>
      <c r="Q35" s="9">
        <v>13.95</v>
      </c>
      <c r="R35" s="9">
        <v>13.197413793103449</v>
      </c>
      <c r="S35" s="9">
        <v>14</v>
      </c>
      <c r="T35" s="9">
        <v>13.5</v>
      </c>
      <c r="U35" s="9">
        <v>12.6</v>
      </c>
      <c r="V35" s="9">
        <v>13.95</v>
      </c>
      <c r="W35" s="9">
        <v>13.5</v>
      </c>
      <c r="X35" s="9">
        <v>11.7</v>
      </c>
      <c r="Y35" s="9">
        <v>7.98</v>
      </c>
      <c r="Z35" s="9">
        <v>14.108000000000001</v>
      </c>
      <c r="AA35" s="9">
        <v>13.02</v>
      </c>
      <c r="AB35" s="9">
        <v>11.68</v>
      </c>
      <c r="AC35" s="9">
        <v>13.02</v>
      </c>
      <c r="AD35" s="9">
        <v>12.035172413793104</v>
      </c>
      <c r="AE35" s="9">
        <v>13.02</v>
      </c>
      <c r="AF35" s="9">
        <v>12.6</v>
      </c>
      <c r="AG35" s="9">
        <v>13.02</v>
      </c>
      <c r="AH35" s="9">
        <v>13.02</v>
      </c>
      <c r="AI35" s="9">
        <v>12.6</v>
      </c>
      <c r="AJ35" s="9">
        <v>11.55</v>
      </c>
      <c r="AK35" s="9">
        <v>12.6</v>
      </c>
      <c r="AL35" s="9">
        <v>13.02</v>
      </c>
      <c r="AM35" s="9">
        <v>5.88</v>
      </c>
      <c r="AN35" s="9">
        <v>6.93</v>
      </c>
      <c r="AO35" s="9">
        <v>13.02</v>
      </c>
      <c r="AP35" s="9">
        <v>12.6</v>
      </c>
      <c r="AQ35" s="9">
        <v>8.82</v>
      </c>
      <c r="AR35" s="9">
        <v>10.5</v>
      </c>
      <c r="AS35" s="9">
        <v>13.02</v>
      </c>
      <c r="AT35" s="9">
        <v>14.26</v>
      </c>
      <c r="AU35" s="9">
        <v>13.8</v>
      </c>
      <c r="AV35" s="9">
        <v>11.96</v>
      </c>
      <c r="AW35" s="9">
        <v>9.89</v>
      </c>
      <c r="AX35" s="9">
        <v>7.13</v>
      </c>
      <c r="AY35" s="9">
        <v>12.697586206896551</v>
      </c>
      <c r="AZ35" s="9">
        <v>12.88</v>
      </c>
      <c r="BA35" s="9">
        <v>14.26</v>
      </c>
      <c r="BB35" s="9">
        <v>13.8</v>
      </c>
      <c r="BC35" s="9">
        <v>14.26</v>
      </c>
      <c r="BD35" s="9">
        <v>12.6</v>
      </c>
      <c r="BE35" s="9">
        <v>13.02</v>
      </c>
      <c r="BF35" s="9">
        <v>13.02</v>
      </c>
      <c r="BG35" s="9">
        <v>12.6</v>
      </c>
      <c r="BH35" s="9">
        <v>12.571034482758618</v>
      </c>
      <c r="BI35" s="9">
        <v>12.165517241379307</v>
      </c>
      <c r="BJ35" s="9">
        <v>12.795517241379315</v>
      </c>
      <c r="BK35" s="9">
        <v>12.795517241379315</v>
      </c>
    </row>
    <row r="36" spans="1:70" ht="16.8">
      <c r="A36" s="5" t="s">
        <v>24</v>
      </c>
      <c r="B36" s="63">
        <f>680*30/1000</f>
        <v>20.399999999999999</v>
      </c>
      <c r="C36" s="8">
        <v>18.989689830646309</v>
      </c>
      <c r="D36" s="8">
        <v>16.8</v>
      </c>
      <c r="E36" s="8">
        <v>18.600000000000001</v>
      </c>
      <c r="F36" s="52">
        <v>17.914285714285718</v>
      </c>
      <c r="G36" s="8">
        <v>18.600000000000001</v>
      </c>
      <c r="H36" s="8">
        <v>17.614285714285714</v>
      </c>
      <c r="I36" s="8">
        <v>18.600000000000001</v>
      </c>
      <c r="J36" s="8">
        <v>18.578571428571429</v>
      </c>
      <c r="K36" s="8">
        <v>9</v>
      </c>
      <c r="L36" s="8">
        <v>19.84</v>
      </c>
      <c r="M36" s="8">
        <v>19.2</v>
      </c>
      <c r="N36" s="9">
        <v>19.84</v>
      </c>
      <c r="O36" s="9">
        <v>19.84</v>
      </c>
      <c r="P36" s="9">
        <v>17.920000000000002</v>
      </c>
      <c r="Q36" s="9">
        <v>19.84</v>
      </c>
      <c r="R36" s="9">
        <v>19.2</v>
      </c>
      <c r="S36" s="9">
        <v>19.8</v>
      </c>
      <c r="T36" s="9">
        <v>19.2</v>
      </c>
      <c r="U36" s="9">
        <v>19.490909090909092</v>
      </c>
      <c r="V36" s="9">
        <v>19.84</v>
      </c>
      <c r="W36" s="9">
        <v>15.709090909090911</v>
      </c>
      <c r="X36" s="9">
        <v>18.47454545454546</v>
      </c>
      <c r="Y36" s="9">
        <v>18.3</v>
      </c>
      <c r="Z36" s="9">
        <v>19.605</v>
      </c>
      <c r="AA36" s="9">
        <v>18.91</v>
      </c>
      <c r="AB36" s="9">
        <v>17.079999999999998</v>
      </c>
      <c r="AC36" s="9">
        <v>18.91</v>
      </c>
      <c r="AD36" s="9">
        <v>18.3</v>
      </c>
      <c r="AE36" s="9">
        <v>13.530909090909091</v>
      </c>
      <c r="AF36" s="9">
        <v>18.3</v>
      </c>
      <c r="AG36" s="9">
        <v>18.91</v>
      </c>
      <c r="AH36" s="9">
        <v>18.91</v>
      </c>
      <c r="AI36" s="9">
        <v>18.3</v>
      </c>
      <c r="AJ36" s="9">
        <v>18.91</v>
      </c>
      <c r="AK36" s="9">
        <v>18.3</v>
      </c>
      <c r="AL36" s="9">
        <v>18.91</v>
      </c>
      <c r="AM36" s="9">
        <v>18.071249999999999</v>
      </c>
      <c r="AN36" s="9">
        <v>17.690000000000001</v>
      </c>
      <c r="AO36" s="9">
        <v>18.91</v>
      </c>
      <c r="AP36" s="9">
        <v>18.3</v>
      </c>
      <c r="AQ36" s="9">
        <v>18.91</v>
      </c>
      <c r="AR36" s="9">
        <v>18.3</v>
      </c>
      <c r="AS36" s="9">
        <v>17.177045454545453</v>
      </c>
      <c r="AT36" s="9">
        <v>19.115909090909092</v>
      </c>
      <c r="AU36" s="9">
        <v>17.284090909090914</v>
      </c>
      <c r="AV36" s="9">
        <v>19.854545454545455</v>
      </c>
      <c r="AW36" s="9">
        <v>19.8</v>
      </c>
      <c r="AX36" s="9">
        <v>18.91</v>
      </c>
      <c r="AY36" s="9">
        <v>18.91</v>
      </c>
      <c r="AZ36" s="9">
        <v>17.948863636363637</v>
      </c>
      <c r="BA36" s="9">
        <v>20.090909090909093</v>
      </c>
      <c r="BB36" s="9">
        <v>19.027272727272727</v>
      </c>
      <c r="BC36" s="9">
        <v>20.149999999999999</v>
      </c>
      <c r="BD36" s="9">
        <v>18.3</v>
      </c>
      <c r="BE36" s="9">
        <v>3.05</v>
      </c>
      <c r="BF36" s="9">
        <v>18.91</v>
      </c>
      <c r="BG36" s="9">
        <v>18.3</v>
      </c>
      <c r="BH36" s="9">
        <v>18.48022727272728</v>
      </c>
      <c r="BI36" s="9">
        <v>18.092045454545453</v>
      </c>
      <c r="BJ36" s="9">
        <v>18.91</v>
      </c>
      <c r="BK36" s="9">
        <v>18.91</v>
      </c>
    </row>
    <row r="37" spans="1:70" ht="17.399999999999999" thickBot="1">
      <c r="A37" s="64" t="s">
        <v>28</v>
      </c>
      <c r="B37" s="65">
        <f>780*30/1000</f>
        <v>23.4</v>
      </c>
      <c r="C37" s="13">
        <v>22.949127426021874</v>
      </c>
      <c r="D37" s="13">
        <v>20.999127426021875</v>
      </c>
      <c r="E37" s="13">
        <v>18.71</v>
      </c>
      <c r="F37" s="66">
        <v>18.32</v>
      </c>
      <c r="G37" s="13">
        <v>18.600000000000001</v>
      </c>
      <c r="H37" s="13">
        <v>16.5</v>
      </c>
      <c r="I37" s="13">
        <v>17.37</v>
      </c>
      <c r="J37" s="13">
        <v>17.05</v>
      </c>
      <c r="K37" s="13">
        <v>16.5</v>
      </c>
      <c r="L37" s="13">
        <v>17.05</v>
      </c>
      <c r="M37" s="13">
        <v>16.5</v>
      </c>
      <c r="N37" s="67">
        <v>23.6</v>
      </c>
      <c r="O37" s="67">
        <v>21.5</v>
      </c>
      <c r="P37" s="67">
        <v>19.55</v>
      </c>
      <c r="Q37" s="67">
        <v>19.45</v>
      </c>
      <c r="R37" s="67">
        <v>17.75</v>
      </c>
      <c r="S37" s="67">
        <v>12.4</v>
      </c>
      <c r="T37" s="67">
        <v>18</v>
      </c>
      <c r="U37" s="67">
        <v>18.600000000000001</v>
      </c>
      <c r="V37" s="67">
        <v>17.05</v>
      </c>
      <c r="W37" s="67">
        <v>16.5</v>
      </c>
      <c r="X37" s="67">
        <v>9.3000000000000007</v>
      </c>
      <c r="Y37" s="67">
        <v>13.5</v>
      </c>
      <c r="Z37" s="67">
        <v>16.420000000000002</v>
      </c>
      <c r="AA37" s="67">
        <v>17.05</v>
      </c>
      <c r="AB37" s="67">
        <v>11.2</v>
      </c>
      <c r="AC37" s="67">
        <v>18.600000000000001</v>
      </c>
      <c r="AD37" s="67">
        <v>19.5</v>
      </c>
      <c r="AE37" s="67">
        <v>20.149999999999999</v>
      </c>
      <c r="AF37" s="67">
        <v>19.5</v>
      </c>
      <c r="AG37" s="67">
        <v>20.149999999999999</v>
      </c>
      <c r="AH37" s="67">
        <v>20.149999999999999</v>
      </c>
      <c r="AI37" s="67">
        <v>19.5</v>
      </c>
      <c r="AJ37" s="67">
        <v>20.149999999999999</v>
      </c>
      <c r="AK37" s="67">
        <v>18</v>
      </c>
      <c r="AL37" s="67">
        <v>18.600000000000001</v>
      </c>
      <c r="AM37" s="67">
        <v>18.600000000000001</v>
      </c>
      <c r="AN37" s="67">
        <v>17.399999999999999</v>
      </c>
      <c r="AO37" s="67">
        <v>20.149999999999999</v>
      </c>
      <c r="AP37" s="67">
        <v>16.2</v>
      </c>
      <c r="AQ37" s="67">
        <v>13.02</v>
      </c>
      <c r="AR37" s="67">
        <v>8.6999999999999993</v>
      </c>
      <c r="AS37" s="67">
        <v>8.99</v>
      </c>
      <c r="AT37" s="67">
        <v>10.23</v>
      </c>
      <c r="AU37" s="67">
        <v>9.9</v>
      </c>
      <c r="AV37" s="67">
        <v>13.02</v>
      </c>
      <c r="AW37" s="67">
        <v>13.5</v>
      </c>
      <c r="AX37" s="67">
        <v>16.12</v>
      </c>
      <c r="AY37" s="67">
        <v>14.88</v>
      </c>
      <c r="AZ37" s="67">
        <v>14.28</v>
      </c>
      <c r="BA37" s="67">
        <v>15.5</v>
      </c>
      <c r="BB37" s="67">
        <v>10.503</v>
      </c>
      <c r="BC37" s="67">
        <v>13.956</v>
      </c>
      <c r="BD37" s="67">
        <v>13.5</v>
      </c>
      <c r="BE37" s="67">
        <v>13.951000000000001</v>
      </c>
      <c r="BF37" s="67">
        <v>13.951000000000001</v>
      </c>
      <c r="BG37" s="67">
        <v>13.5</v>
      </c>
      <c r="BH37" s="67">
        <v>13.951000000000001</v>
      </c>
      <c r="BI37" s="67">
        <v>13.5</v>
      </c>
      <c r="BJ37" s="67">
        <v>13.95</v>
      </c>
      <c r="BK37" s="67">
        <v>13.95</v>
      </c>
    </row>
    <row r="38" spans="1:70" ht="18" thickBot="1">
      <c r="A38" s="103" t="s">
        <v>29</v>
      </c>
      <c r="B38" s="68"/>
      <c r="C38" s="104">
        <v>89.155061606669889</v>
      </c>
      <c r="D38" s="105">
        <v>79.945438893682748</v>
      </c>
      <c r="E38" s="106">
        <v>86.05104448655527</v>
      </c>
      <c r="F38" s="107">
        <v>83.474523809523816</v>
      </c>
      <c r="G38" s="108">
        <v>86.547780404853256</v>
      </c>
      <c r="H38" s="108">
        <v>81.45377660828305</v>
      </c>
      <c r="I38" s="108">
        <v>73.431781383416762</v>
      </c>
      <c r="J38" s="108">
        <v>82.148666779307675</v>
      </c>
      <c r="K38" s="108">
        <v>72.999827586206905</v>
      </c>
      <c r="L38" s="108">
        <v>85.973155172413797</v>
      </c>
      <c r="M38" s="109">
        <v>83.199827586206908</v>
      </c>
      <c r="N38" s="110">
        <v>88.747450178220987</v>
      </c>
      <c r="O38" s="110">
        <v>88.706813708999164</v>
      </c>
      <c r="P38" s="110">
        <v>81.803172413793106</v>
      </c>
      <c r="Q38" s="110">
        <v>82.007000000000005</v>
      </c>
      <c r="R38" s="110">
        <v>81.599999999999994</v>
      </c>
      <c r="S38" s="110">
        <v>79.900000000000006</v>
      </c>
      <c r="T38" s="110">
        <v>83.37</v>
      </c>
      <c r="U38" s="110">
        <v>84.449909090909102</v>
      </c>
      <c r="V38" s="110">
        <v>84.599000000000004</v>
      </c>
      <c r="W38" s="110">
        <v>72.971090909090918</v>
      </c>
      <c r="X38" s="110">
        <v>71.153545454545466</v>
      </c>
      <c r="Y38" s="110">
        <v>72.27</v>
      </c>
      <c r="Z38" s="110">
        <v>79.7</v>
      </c>
      <c r="AA38" s="110">
        <v>79.371857142857138</v>
      </c>
      <c r="AB38" s="110">
        <v>67.449756097560979</v>
      </c>
      <c r="AC38" s="110">
        <v>80.750857142857143</v>
      </c>
      <c r="AD38" s="110">
        <v>81.580100985221662</v>
      </c>
      <c r="AE38" s="110">
        <v>80.008456709956704</v>
      </c>
      <c r="AF38" s="110">
        <v>82.632142857142853</v>
      </c>
      <c r="AG38" s="110">
        <v>85.386547619047604</v>
      </c>
      <c r="AH38" s="110">
        <v>85.386547619047604</v>
      </c>
      <c r="AI38" s="110">
        <v>82.632142857142853</v>
      </c>
      <c r="AJ38" s="110">
        <v>83.91754761904761</v>
      </c>
      <c r="AK38" s="110">
        <v>81.132142857142853</v>
      </c>
      <c r="AL38" s="110">
        <v>82.426928571428562</v>
      </c>
      <c r="AM38" s="110">
        <v>75.505392857142851</v>
      </c>
      <c r="AN38" s="110">
        <v>73.177738095238084</v>
      </c>
      <c r="AO38" s="110">
        <v>85.386547619047604</v>
      </c>
      <c r="AP38" s="110">
        <v>77.786000000000001</v>
      </c>
      <c r="AQ38" s="110">
        <v>67.936999999999998</v>
      </c>
      <c r="AR38" s="110">
        <v>59.16</v>
      </c>
      <c r="AS38" s="110">
        <v>61.569045454545453</v>
      </c>
      <c r="AT38" s="110">
        <v>71.587909090909093</v>
      </c>
      <c r="AU38" s="110">
        <v>73.144090909090906</v>
      </c>
      <c r="AV38" s="110">
        <v>78.066545454545448</v>
      </c>
      <c r="AW38" s="110">
        <v>75.349999999999994</v>
      </c>
      <c r="AX38" s="110">
        <v>69.162000000000006</v>
      </c>
      <c r="AY38" s="110">
        <v>78.310586206896545</v>
      </c>
      <c r="AZ38" s="110">
        <v>74.896485587583157</v>
      </c>
      <c r="BA38" s="110">
        <v>82.920567627494449</v>
      </c>
      <c r="BB38" s="110">
        <v>74.332419068736144</v>
      </c>
      <c r="BC38" s="110">
        <v>81.225999999999999</v>
      </c>
      <c r="BD38" s="110">
        <v>75.36</v>
      </c>
      <c r="BE38" s="110">
        <v>62.014000000000003</v>
      </c>
      <c r="BF38" s="110">
        <v>77.643000000000001</v>
      </c>
      <c r="BG38" s="110">
        <v>72.259</v>
      </c>
      <c r="BH38" s="110">
        <v>65.511317311041438</v>
      </c>
      <c r="BI38" s="110">
        <v>73.744310663404434</v>
      </c>
      <c r="BJ38" s="110">
        <v>75.698213718344078</v>
      </c>
      <c r="BK38" s="110">
        <v>75.698213718344078</v>
      </c>
    </row>
    <row r="39" spans="1:70" ht="18.600000000000001">
      <c r="A39" s="69" t="s">
        <v>30</v>
      </c>
      <c r="B39" s="72"/>
      <c r="C39" s="70" t="s">
        <v>32</v>
      </c>
      <c r="D39" s="71"/>
      <c r="E39" s="71"/>
      <c r="F39" s="71"/>
      <c r="G39" s="123" t="s">
        <v>143</v>
      </c>
      <c r="H39" s="71"/>
      <c r="I39" s="111" t="s">
        <v>31</v>
      </c>
      <c r="J39" s="123" t="s">
        <v>146</v>
      </c>
      <c r="K39" s="123" t="s">
        <v>146</v>
      </c>
      <c r="L39" s="123" t="s">
        <v>151</v>
      </c>
      <c r="M39" s="123" t="s">
        <v>156</v>
      </c>
      <c r="N39" s="123" t="s">
        <v>157</v>
      </c>
      <c r="O39" s="70" t="s">
        <v>158</v>
      </c>
      <c r="P39" s="70" t="s">
        <v>161</v>
      </c>
      <c r="Q39" s="71" t="s">
        <v>164</v>
      </c>
      <c r="R39" s="317"/>
      <c r="S39" s="123" t="s">
        <v>170</v>
      </c>
      <c r="T39" s="70"/>
      <c r="U39" s="123" t="s">
        <v>172</v>
      </c>
      <c r="V39" s="70" t="s">
        <v>174</v>
      </c>
      <c r="W39" s="70"/>
      <c r="X39" s="326" t="s">
        <v>176</v>
      </c>
      <c r="Y39" s="71"/>
      <c r="Z39" s="123" t="s">
        <v>186</v>
      </c>
      <c r="AA39" s="123" t="s">
        <v>186</v>
      </c>
      <c r="AB39" s="123" t="s">
        <v>186</v>
      </c>
      <c r="AC39" s="71"/>
      <c r="AD39" s="70"/>
      <c r="AE39" s="72"/>
      <c r="AF39" s="70"/>
      <c r="AG39" s="70"/>
      <c r="AH39" s="70"/>
      <c r="AI39" s="70"/>
      <c r="AJ39" s="70"/>
      <c r="AK39" s="406" t="s">
        <v>256</v>
      </c>
      <c r="AL39" s="70"/>
      <c r="AM39" s="70"/>
      <c r="AN39" s="70"/>
      <c r="AO39" s="70"/>
      <c r="AP39" s="70"/>
      <c r="AQ39" s="407" t="s">
        <v>344</v>
      </c>
      <c r="AR39" s="70"/>
      <c r="AS39" s="407"/>
      <c r="AT39" s="70"/>
      <c r="AU39" s="70"/>
      <c r="AV39" s="70"/>
      <c r="AW39" s="70"/>
      <c r="AX39" s="70"/>
      <c r="AY39" s="70"/>
      <c r="AZ39" s="70"/>
      <c r="BA39" s="70"/>
      <c r="BB39" s="407"/>
      <c r="BC39" s="407"/>
      <c r="BD39" s="407"/>
      <c r="BE39" s="407"/>
      <c r="BF39" s="407"/>
      <c r="BG39" s="407"/>
      <c r="BH39" s="407"/>
      <c r="BI39" s="407"/>
      <c r="BJ39" s="407"/>
      <c r="BK39" s="407"/>
    </row>
    <row r="40" spans="1:70" ht="18.600000000000001">
      <c r="A40" s="877"/>
      <c r="B40" s="123"/>
      <c r="C40" s="123" t="s">
        <v>33</v>
      </c>
      <c r="D40" s="70"/>
      <c r="E40" s="70"/>
      <c r="F40" s="70"/>
      <c r="G40" s="283" t="s">
        <v>145</v>
      </c>
      <c r="H40" s="70"/>
      <c r="I40" s="123" t="s">
        <v>146</v>
      </c>
      <c r="J40" s="123" t="s">
        <v>147</v>
      </c>
      <c r="K40" s="123" t="s">
        <v>147</v>
      </c>
      <c r="L40" s="123" t="s">
        <v>152</v>
      </c>
      <c r="M40" s="71"/>
      <c r="N40" s="71"/>
      <c r="O40" s="71" t="s">
        <v>159</v>
      </c>
      <c r="P40" s="71" t="s">
        <v>162</v>
      </c>
      <c r="Q40" s="71" t="s">
        <v>165</v>
      </c>
      <c r="R40" s="123" t="s">
        <v>160</v>
      </c>
      <c r="S40" s="71"/>
      <c r="T40" s="71"/>
      <c r="U40" s="123" t="s">
        <v>173</v>
      </c>
      <c r="V40" s="74" t="s">
        <v>175</v>
      </c>
      <c r="W40" s="71"/>
      <c r="X40" s="70" t="s">
        <v>177</v>
      </c>
      <c r="Y40" s="70"/>
      <c r="Z40" s="123" t="s">
        <v>187</v>
      </c>
      <c r="AA40" s="123" t="s">
        <v>194</v>
      </c>
      <c r="AB40" s="123" t="s">
        <v>198</v>
      </c>
      <c r="AC40" s="123" t="s">
        <v>189</v>
      </c>
      <c r="AD40" s="71"/>
      <c r="AE40" s="73"/>
      <c r="AF40" s="74"/>
      <c r="AG40" s="71"/>
      <c r="AH40" s="71"/>
      <c r="AI40" s="71"/>
      <c r="AJ40" s="71"/>
      <c r="AK40" s="406" t="s">
        <v>257</v>
      </c>
      <c r="AL40" s="71"/>
      <c r="AM40" s="406" t="s">
        <v>278</v>
      </c>
      <c r="AN40" s="71"/>
      <c r="AO40" s="71"/>
      <c r="AP40" s="71"/>
      <c r="AQ40" s="407" t="s">
        <v>345</v>
      </c>
      <c r="AR40" s="71"/>
      <c r="AS40" s="407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</row>
    <row r="41" spans="1:70" ht="18.600000000000001">
      <c r="A41" s="877"/>
      <c r="B41" s="123"/>
      <c r="C41" s="123" t="s">
        <v>34</v>
      </c>
      <c r="D41" s="70"/>
      <c r="E41" s="70"/>
      <c r="F41" s="70"/>
      <c r="G41" s="123" t="s">
        <v>34</v>
      </c>
      <c r="H41" s="70"/>
      <c r="I41" s="123" t="s">
        <v>147</v>
      </c>
      <c r="J41" s="123" t="s">
        <v>148</v>
      </c>
      <c r="K41" s="123" t="s">
        <v>148</v>
      </c>
      <c r="L41" s="71" t="s">
        <v>153</v>
      </c>
      <c r="M41" s="71"/>
      <c r="N41" s="71"/>
      <c r="O41" s="71" t="s">
        <v>160</v>
      </c>
      <c r="P41" s="71" t="s">
        <v>160</v>
      </c>
      <c r="Q41" s="71" t="s">
        <v>167</v>
      </c>
      <c r="R41" s="123" t="s">
        <v>168</v>
      </c>
      <c r="S41" s="71"/>
      <c r="T41" s="71"/>
      <c r="U41" s="71"/>
      <c r="V41" s="123" t="s">
        <v>172</v>
      </c>
      <c r="W41" s="70"/>
      <c r="X41" s="123" t="s">
        <v>172</v>
      </c>
      <c r="Y41" s="70"/>
      <c r="Z41" s="317" t="s">
        <v>188</v>
      </c>
      <c r="AA41" s="123" t="s">
        <v>189</v>
      </c>
      <c r="AB41" s="123" t="s">
        <v>189</v>
      </c>
      <c r="AC41" s="71" t="s">
        <v>201</v>
      </c>
      <c r="AD41" s="71"/>
      <c r="AE41" s="320"/>
      <c r="AF41" s="71"/>
      <c r="AG41" s="71"/>
      <c r="AH41" s="71"/>
      <c r="AI41" s="71"/>
      <c r="AJ41" s="71"/>
      <c r="AK41" s="406" t="s">
        <v>258</v>
      </c>
      <c r="AL41" s="71"/>
      <c r="AM41" s="406" t="s">
        <v>280</v>
      </c>
      <c r="AN41" s="71"/>
      <c r="AO41" s="71"/>
      <c r="AP41" s="71"/>
      <c r="AQ41" s="407" t="s">
        <v>346</v>
      </c>
      <c r="AR41" s="71"/>
      <c r="AS41" s="407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</row>
    <row r="42" spans="1:70" ht="18.600000000000001">
      <c r="A42" s="877"/>
      <c r="B42" s="112"/>
      <c r="C42" s="123" t="s">
        <v>35</v>
      </c>
      <c r="D42" s="70"/>
      <c r="E42" s="70"/>
      <c r="F42" s="70"/>
      <c r="G42" s="123" t="s">
        <v>35</v>
      </c>
      <c r="H42" s="71"/>
      <c r="I42" s="123" t="s">
        <v>148</v>
      </c>
      <c r="J42" s="123" t="s">
        <v>34</v>
      </c>
      <c r="K42" s="123" t="s">
        <v>34</v>
      </c>
      <c r="L42" s="71" t="s">
        <v>154</v>
      </c>
      <c r="M42" s="296"/>
      <c r="N42" s="296"/>
      <c r="O42" s="296"/>
      <c r="P42" s="296"/>
      <c r="Q42" s="71" t="s">
        <v>160</v>
      </c>
      <c r="R42" s="296"/>
      <c r="S42" s="296"/>
      <c r="T42" s="296"/>
      <c r="U42" s="296"/>
      <c r="V42" s="123" t="s">
        <v>173</v>
      </c>
      <c r="W42" s="70"/>
      <c r="X42" s="123" t="s">
        <v>173</v>
      </c>
      <c r="Y42" s="70"/>
      <c r="Z42" s="123" t="s">
        <v>189</v>
      </c>
      <c r="AA42" s="74" t="s">
        <v>190</v>
      </c>
      <c r="AB42" s="71" t="s">
        <v>201</v>
      </c>
      <c r="AC42" s="71" t="s">
        <v>202</v>
      </c>
      <c r="AD42" s="71"/>
      <c r="AE42" s="296"/>
      <c r="AF42" s="296"/>
      <c r="AG42" s="296"/>
      <c r="AH42" s="296"/>
      <c r="AI42" s="296"/>
      <c r="AJ42" s="296"/>
      <c r="AK42" s="406" t="s">
        <v>259</v>
      </c>
      <c r="AL42" s="296"/>
      <c r="AM42" s="406" t="s">
        <v>281</v>
      </c>
      <c r="AN42" s="296"/>
      <c r="AO42" s="296"/>
      <c r="AP42" s="296"/>
      <c r="AQ42" s="407" t="s">
        <v>347</v>
      </c>
      <c r="AR42" s="296"/>
      <c r="AS42" s="407"/>
      <c r="AT42" s="296"/>
      <c r="AU42" s="296"/>
      <c r="AV42" s="296"/>
      <c r="AW42" s="296"/>
      <c r="AX42" s="296"/>
      <c r="AY42" s="296"/>
      <c r="AZ42" s="296"/>
      <c r="BA42" s="296"/>
      <c r="BB42" s="296"/>
      <c r="BC42" s="296"/>
      <c r="BD42" s="296"/>
      <c r="BE42" s="296"/>
      <c r="BF42" s="296"/>
      <c r="BG42" s="296"/>
      <c r="BH42" s="296"/>
      <c r="BI42" s="296"/>
      <c r="BJ42" s="296"/>
      <c r="BK42" s="296"/>
    </row>
    <row r="43" spans="1:70" ht="18.600000000000001">
      <c r="A43" s="877"/>
      <c r="B43" s="113"/>
      <c r="C43" s="70"/>
      <c r="D43" s="71"/>
      <c r="E43" s="71"/>
      <c r="F43" s="71"/>
      <c r="G43" s="71"/>
      <c r="H43" s="70"/>
      <c r="I43" s="123" t="s">
        <v>34</v>
      </c>
      <c r="J43" s="300" t="s">
        <v>150</v>
      </c>
      <c r="K43" s="123" t="s">
        <v>150</v>
      </c>
      <c r="L43" s="296"/>
      <c r="M43" s="296"/>
      <c r="N43" s="296"/>
      <c r="O43" s="296"/>
      <c r="P43" s="296"/>
      <c r="Q43" s="71" t="s">
        <v>166</v>
      </c>
      <c r="R43" s="296"/>
      <c r="S43" s="296"/>
      <c r="T43" s="296"/>
      <c r="U43" s="296"/>
      <c r="V43" s="123"/>
      <c r="W43" s="70"/>
      <c r="X43" s="123" t="s">
        <v>178</v>
      </c>
      <c r="Y43" s="71"/>
      <c r="Z43" s="74" t="s">
        <v>190</v>
      </c>
      <c r="AA43" s="74" t="s">
        <v>184</v>
      </c>
      <c r="AB43" s="74" t="s">
        <v>195</v>
      </c>
      <c r="AC43" s="72" t="s">
        <v>203</v>
      </c>
      <c r="AD43" s="70"/>
      <c r="AE43" s="296"/>
      <c r="AF43" s="296"/>
      <c r="AG43" s="296"/>
      <c r="AH43" s="296"/>
      <c r="AI43" s="296"/>
      <c r="AJ43" s="296"/>
      <c r="AK43" s="407" t="s">
        <v>260</v>
      </c>
      <c r="AL43" s="296"/>
      <c r="AM43" s="406" t="s">
        <v>279</v>
      </c>
      <c r="AN43" s="296"/>
      <c r="AO43" s="296"/>
      <c r="AP43" s="296"/>
      <c r="AQ43" s="407" t="s">
        <v>348</v>
      </c>
      <c r="AR43" s="296"/>
      <c r="AS43" s="407"/>
      <c r="AT43" s="296"/>
      <c r="AU43" s="296"/>
      <c r="AV43" s="296"/>
      <c r="AW43" s="296"/>
      <c r="AX43" s="296"/>
      <c r="AY43" s="296"/>
      <c r="AZ43" s="296"/>
      <c r="BA43" s="296"/>
      <c r="BB43" s="296"/>
      <c r="BC43" s="296"/>
      <c r="BD43" s="296"/>
      <c r="BE43" s="296"/>
      <c r="BF43" s="296"/>
      <c r="BG43" s="296"/>
      <c r="BH43" s="296"/>
      <c r="BI43" s="296"/>
      <c r="BJ43" s="296"/>
      <c r="BK43" s="296"/>
    </row>
    <row r="44" spans="1:70" ht="18.600000000000001">
      <c r="A44" s="877"/>
      <c r="B44" s="114"/>
      <c r="C44" s="70"/>
      <c r="D44" s="70"/>
      <c r="E44" s="70"/>
      <c r="F44" s="70"/>
      <c r="G44" s="70"/>
      <c r="H44" s="71"/>
      <c r="I44" s="123" t="s">
        <v>149</v>
      </c>
      <c r="J44" s="70" t="s">
        <v>149</v>
      </c>
      <c r="K44" s="70" t="s">
        <v>149</v>
      </c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123" t="s">
        <v>179</v>
      </c>
      <c r="Y44" s="70"/>
      <c r="Z44" s="74" t="s">
        <v>184</v>
      </c>
      <c r="AA44" s="74" t="s">
        <v>193</v>
      </c>
      <c r="AB44" s="74" t="s">
        <v>196</v>
      </c>
      <c r="AC44" s="74" t="s">
        <v>184</v>
      </c>
      <c r="AD44" s="71"/>
      <c r="AE44" s="74"/>
      <c r="AF44" s="70"/>
      <c r="AG44" s="70"/>
      <c r="AH44" s="70"/>
      <c r="AI44" s="70"/>
      <c r="AJ44" s="70"/>
      <c r="AK44" s="407" t="s">
        <v>261</v>
      </c>
      <c r="AL44" s="70"/>
      <c r="AM44" s="72" t="s">
        <v>282</v>
      </c>
      <c r="AN44" s="70"/>
      <c r="AO44" s="70"/>
      <c r="AP44" s="70"/>
      <c r="AQ44" s="407" t="s">
        <v>349</v>
      </c>
      <c r="AR44" s="70"/>
      <c r="AS44" s="407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</row>
    <row r="45" spans="1:70" ht="18.600000000000001">
      <c r="A45" s="724"/>
      <c r="B45" s="114"/>
      <c r="C45" s="70"/>
      <c r="D45" s="70"/>
      <c r="E45" s="70"/>
      <c r="F45" s="70"/>
      <c r="G45" s="70"/>
      <c r="H45" s="71"/>
      <c r="I45" s="123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123"/>
      <c r="Y45" s="70"/>
      <c r="Z45" s="74"/>
      <c r="AA45" s="74"/>
      <c r="AB45" s="74"/>
      <c r="AC45" s="74"/>
      <c r="AD45" s="71"/>
      <c r="AE45" s="74"/>
      <c r="AF45" s="70"/>
      <c r="AG45" s="70"/>
      <c r="AH45" s="70"/>
      <c r="AI45" s="70"/>
      <c r="AJ45" s="70"/>
      <c r="AK45" s="407"/>
      <c r="AL45" s="70"/>
      <c r="AM45" s="72"/>
      <c r="AN45" s="70"/>
      <c r="AO45" s="70"/>
      <c r="AP45" s="70"/>
      <c r="AQ45" s="407"/>
      <c r="AR45" s="70"/>
      <c r="AS45" s="63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</row>
    <row r="46" spans="1:70" ht="18.600000000000001">
      <c r="A46" s="75"/>
      <c r="B46" s="112"/>
      <c r="C46" s="70"/>
      <c r="D46" s="71"/>
      <c r="E46" s="71"/>
      <c r="F46" s="71"/>
      <c r="G46" s="71"/>
      <c r="H46" s="70"/>
      <c r="I46" s="70"/>
      <c r="J46" s="73"/>
      <c r="K46" s="70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1" t="s">
        <v>180</v>
      </c>
      <c r="Y46" s="71"/>
      <c r="Z46" s="74" t="s">
        <v>185</v>
      </c>
      <c r="AA46" s="74"/>
      <c r="AB46" s="74" t="s">
        <v>199</v>
      </c>
      <c r="AC46" s="74" t="s">
        <v>193</v>
      </c>
      <c r="AD46" s="70"/>
      <c r="AE46" s="73"/>
      <c r="AF46" s="70"/>
      <c r="AG46" s="76"/>
      <c r="AH46" s="76"/>
      <c r="AI46" s="76"/>
      <c r="AJ46" s="76"/>
      <c r="AK46" s="407" t="s">
        <v>262</v>
      </c>
      <c r="AL46" s="76"/>
      <c r="AM46" s="407" t="s">
        <v>277</v>
      </c>
      <c r="AN46" s="76"/>
      <c r="AO46" s="76"/>
      <c r="AP46" s="76"/>
      <c r="AQ46" s="630" t="s">
        <v>350</v>
      </c>
      <c r="AR46" s="76"/>
      <c r="AS46" s="734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</row>
    <row r="47" spans="1:70" ht="18.600000000000001">
      <c r="A47" s="75"/>
      <c r="B47" s="112"/>
      <c r="C47" s="123"/>
      <c r="D47" s="70"/>
      <c r="E47" s="70"/>
      <c r="F47" s="70"/>
      <c r="G47" s="70"/>
      <c r="H47" s="70"/>
      <c r="I47" s="70"/>
      <c r="J47" s="74"/>
      <c r="K47" s="70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327" t="s">
        <v>181</v>
      </c>
      <c r="Y47" s="70"/>
      <c r="Z47" s="70"/>
      <c r="AA47" s="70"/>
      <c r="AB47" s="72" t="s">
        <v>200</v>
      </c>
      <c r="AC47" s="70"/>
      <c r="AD47" s="70"/>
      <c r="AE47" s="74"/>
      <c r="AF47" s="70"/>
      <c r="AG47" s="76"/>
      <c r="AH47" s="76"/>
      <c r="AI47" s="76"/>
      <c r="AJ47" s="76"/>
      <c r="AK47" s="407" t="s">
        <v>263</v>
      </c>
      <c r="AL47" s="76"/>
      <c r="AM47" s="407" t="s">
        <v>263</v>
      </c>
      <c r="AN47" s="76"/>
      <c r="AO47" s="76"/>
      <c r="AP47" s="76"/>
      <c r="AQ47" s="631" t="s">
        <v>351</v>
      </c>
      <c r="AR47" s="76"/>
      <c r="AS47" s="734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</row>
    <row r="48" spans="1:70" ht="18.600000000000001">
      <c r="A48" s="120"/>
      <c r="B48" s="112"/>
      <c r="C48" s="123"/>
      <c r="D48" s="70"/>
      <c r="E48" s="70"/>
      <c r="F48" s="70"/>
      <c r="G48" s="70"/>
      <c r="H48" s="70"/>
      <c r="I48" s="70"/>
      <c r="J48" s="70"/>
      <c r="K48" s="70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4" t="s">
        <v>184</v>
      </c>
      <c r="AC48" s="76"/>
      <c r="AD48" s="76"/>
      <c r="AE48" s="76"/>
      <c r="AF48" s="76"/>
      <c r="AG48" s="76"/>
      <c r="AH48" s="76"/>
      <c r="AI48" s="76"/>
      <c r="AJ48" s="76"/>
      <c r="AK48" s="407" t="s">
        <v>264</v>
      </c>
      <c r="AL48" s="76"/>
      <c r="AM48" s="407" t="s">
        <v>264</v>
      </c>
      <c r="AN48" s="76"/>
      <c r="AO48" s="76"/>
      <c r="AP48" s="76"/>
      <c r="AQ48" s="631" t="s">
        <v>352</v>
      </c>
      <c r="AR48" s="76"/>
      <c r="AS48" s="735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</row>
    <row r="49" spans="1:69" ht="20.399999999999999" thickBot="1">
      <c r="A49" s="121"/>
      <c r="B49" s="71"/>
      <c r="C49" s="71"/>
      <c r="D49" s="115"/>
      <c r="E49" s="116"/>
      <c r="F49" s="116"/>
      <c r="G49" s="116"/>
      <c r="H49" s="117"/>
      <c r="I49" s="118"/>
      <c r="J49" s="119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74" t="s">
        <v>193</v>
      </c>
      <c r="AC49" s="115"/>
      <c r="AD49" s="115"/>
      <c r="AE49" s="115"/>
      <c r="AF49" s="115"/>
      <c r="AG49" s="115"/>
      <c r="AH49" s="115"/>
      <c r="AI49" s="115"/>
      <c r="AJ49" s="115"/>
      <c r="AK49" s="407" t="s">
        <v>265</v>
      </c>
      <c r="AL49" s="115"/>
      <c r="AM49" s="407" t="s">
        <v>283</v>
      </c>
      <c r="AN49" s="115"/>
      <c r="AO49" s="115"/>
      <c r="AP49" s="115"/>
      <c r="AQ49" s="632" t="s">
        <v>353</v>
      </c>
      <c r="AR49" s="115"/>
      <c r="AS49" s="632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</row>
    <row r="50" spans="1:69" ht="17.399999999999999" thickBot="1">
      <c r="A50" s="166" t="s">
        <v>61</v>
      </c>
      <c r="B50" s="164"/>
      <c r="C50" s="165">
        <v>42736</v>
      </c>
      <c r="D50" s="165">
        <v>42767</v>
      </c>
      <c r="E50" s="165">
        <v>42795</v>
      </c>
      <c r="F50" s="165">
        <v>42826</v>
      </c>
      <c r="G50" s="165">
        <v>42856</v>
      </c>
      <c r="H50" s="165">
        <v>42887</v>
      </c>
      <c r="I50" s="165">
        <v>42917</v>
      </c>
      <c r="J50" s="165">
        <f>J2</f>
        <v>42948</v>
      </c>
      <c r="K50" s="165">
        <f t="shared" ref="K50:AF50" si="0">K2</f>
        <v>42979</v>
      </c>
      <c r="L50" s="301">
        <f t="shared" si="0"/>
        <v>43009</v>
      </c>
      <c r="M50" s="301">
        <f t="shared" si="0"/>
        <v>43040</v>
      </c>
      <c r="N50" s="301">
        <f t="shared" si="0"/>
        <v>43070</v>
      </c>
      <c r="O50" s="301">
        <f t="shared" si="0"/>
        <v>43101</v>
      </c>
      <c r="P50" s="301">
        <f t="shared" si="0"/>
        <v>43132</v>
      </c>
      <c r="Q50" s="301">
        <f t="shared" si="0"/>
        <v>43160</v>
      </c>
      <c r="R50" s="301">
        <f t="shared" si="0"/>
        <v>43191</v>
      </c>
      <c r="S50" s="301">
        <f t="shared" si="0"/>
        <v>43221</v>
      </c>
      <c r="T50" s="301">
        <f t="shared" si="0"/>
        <v>43252</v>
      </c>
      <c r="U50" s="301">
        <f>U2</f>
        <v>43282</v>
      </c>
      <c r="V50" s="324">
        <f>V2</f>
        <v>43313</v>
      </c>
      <c r="W50" s="325">
        <f>W2</f>
        <v>43344</v>
      </c>
      <c r="X50" s="325">
        <f>X2</f>
        <v>43374</v>
      </c>
      <c r="Y50" s="325">
        <f>Y2</f>
        <v>43405</v>
      </c>
      <c r="Z50" s="325">
        <f t="shared" ref="Z50:AE50" si="1">Z2</f>
        <v>43435</v>
      </c>
      <c r="AA50" s="325">
        <f t="shared" si="1"/>
        <v>43466</v>
      </c>
      <c r="AB50" s="325">
        <f t="shared" si="1"/>
        <v>43497</v>
      </c>
      <c r="AC50" s="325">
        <f t="shared" si="1"/>
        <v>43525</v>
      </c>
      <c r="AD50" s="325">
        <f t="shared" si="1"/>
        <v>43556</v>
      </c>
      <c r="AE50" s="325">
        <f t="shared" si="1"/>
        <v>43586</v>
      </c>
      <c r="AF50" s="325">
        <f t="shared" si="0"/>
        <v>43617</v>
      </c>
      <c r="AG50" s="325">
        <f>AG2</f>
        <v>43647</v>
      </c>
      <c r="AH50" s="325">
        <f>AH2</f>
        <v>43678</v>
      </c>
      <c r="AI50" s="325">
        <f>AI2</f>
        <v>43709</v>
      </c>
      <c r="AJ50" s="325">
        <f t="shared" ref="AJ50:AW50" si="2">AJ2</f>
        <v>43739</v>
      </c>
      <c r="AK50" s="325">
        <f t="shared" si="2"/>
        <v>43770</v>
      </c>
      <c r="AL50" s="325">
        <f t="shared" si="2"/>
        <v>43800</v>
      </c>
      <c r="AM50" s="325">
        <f t="shared" si="2"/>
        <v>43831</v>
      </c>
      <c r="AN50" s="325">
        <f t="shared" si="2"/>
        <v>43862</v>
      </c>
      <c r="AO50" s="325">
        <f t="shared" si="2"/>
        <v>43891</v>
      </c>
      <c r="AP50" s="325">
        <f t="shared" si="2"/>
        <v>43922</v>
      </c>
      <c r="AQ50" s="325">
        <f t="shared" si="2"/>
        <v>43952</v>
      </c>
      <c r="AR50" s="325">
        <f t="shared" si="2"/>
        <v>43983</v>
      </c>
      <c r="AS50" s="325">
        <f t="shared" si="2"/>
        <v>44013</v>
      </c>
      <c r="AT50" s="325">
        <f t="shared" si="2"/>
        <v>44044</v>
      </c>
      <c r="AU50" s="325">
        <f t="shared" si="2"/>
        <v>44075</v>
      </c>
      <c r="AV50" s="325">
        <f t="shared" si="2"/>
        <v>44105</v>
      </c>
      <c r="AW50" s="325">
        <f t="shared" si="2"/>
        <v>44136</v>
      </c>
      <c r="AX50" s="325">
        <f t="shared" ref="AX50:BK50" si="3">AX2</f>
        <v>44166</v>
      </c>
      <c r="AY50" s="325">
        <f t="shared" si="3"/>
        <v>44197</v>
      </c>
      <c r="AZ50" s="325">
        <f t="shared" si="3"/>
        <v>44228</v>
      </c>
      <c r="BA50" s="325">
        <f t="shared" si="3"/>
        <v>44256</v>
      </c>
      <c r="BB50" s="325">
        <f t="shared" si="3"/>
        <v>44287</v>
      </c>
      <c r="BC50" s="325">
        <f t="shared" si="3"/>
        <v>44317</v>
      </c>
      <c r="BD50" s="325">
        <f t="shared" si="3"/>
        <v>44348</v>
      </c>
      <c r="BE50" s="325">
        <f t="shared" si="3"/>
        <v>44378</v>
      </c>
      <c r="BF50" s="325">
        <f t="shared" si="3"/>
        <v>44409</v>
      </c>
      <c r="BG50" s="325">
        <f t="shared" si="3"/>
        <v>44440</v>
      </c>
      <c r="BH50" s="325">
        <f t="shared" si="3"/>
        <v>44470</v>
      </c>
      <c r="BI50" s="325">
        <f t="shared" si="3"/>
        <v>44501</v>
      </c>
      <c r="BJ50" s="325">
        <f t="shared" si="3"/>
        <v>44531</v>
      </c>
      <c r="BK50" s="325">
        <f t="shared" si="3"/>
        <v>44562</v>
      </c>
    </row>
    <row r="51" spans="1:69" ht="21.6" thickBot="1">
      <c r="A51" s="167" t="s">
        <v>64</v>
      </c>
      <c r="B51" s="167" t="s">
        <v>66</v>
      </c>
      <c r="C51" s="50">
        <v>7.84</v>
      </c>
      <c r="D51" s="50">
        <v>14</v>
      </c>
      <c r="E51" s="50">
        <v>15.81</v>
      </c>
      <c r="F51" s="50">
        <v>15.15</v>
      </c>
      <c r="G51" s="284">
        <v>15.654999999999999</v>
      </c>
      <c r="H51" s="286">
        <v>15</v>
      </c>
      <c r="I51" s="297">
        <v>13.02</v>
      </c>
      <c r="J51" s="297">
        <v>13.02</v>
      </c>
      <c r="K51" s="297">
        <v>12.6</v>
      </c>
      <c r="L51" s="302">
        <v>4.2</v>
      </c>
      <c r="M51" s="298">
        <v>12.6</v>
      </c>
      <c r="N51" s="304">
        <v>13.02</v>
      </c>
      <c r="O51" s="304">
        <v>14.414999999999999</v>
      </c>
      <c r="P51" s="315">
        <v>13.02</v>
      </c>
      <c r="Q51" s="304">
        <v>18.538</v>
      </c>
      <c r="R51" s="315">
        <v>17.940000000000001</v>
      </c>
      <c r="S51" s="315">
        <v>4.7119999999999997</v>
      </c>
      <c r="T51" s="318">
        <v>5.22</v>
      </c>
      <c r="U51" s="318">
        <v>16.957000000000001</v>
      </c>
      <c r="V51" s="318">
        <v>18.196999999999999</v>
      </c>
      <c r="W51" s="304">
        <v>17.37</v>
      </c>
      <c r="X51" s="304">
        <v>17.856000000000002</v>
      </c>
      <c r="Y51" s="304">
        <v>13.5</v>
      </c>
      <c r="Z51" s="304">
        <v>13.95</v>
      </c>
      <c r="AA51" s="304">
        <v>15.5</v>
      </c>
      <c r="AB51" s="304">
        <v>14.28</v>
      </c>
      <c r="AC51" s="304">
        <v>16.027000000000001</v>
      </c>
      <c r="AD51" s="304">
        <v>15.6</v>
      </c>
      <c r="AE51" s="304">
        <v>16.12</v>
      </c>
      <c r="AF51" s="387">
        <v>15.42</v>
      </c>
      <c r="AG51" s="387">
        <v>16.027000000000001</v>
      </c>
      <c r="AH51" s="387">
        <v>15.933999999999999</v>
      </c>
      <c r="AI51" s="387">
        <v>15.45</v>
      </c>
      <c r="AJ51" s="387">
        <v>10.85</v>
      </c>
      <c r="AK51" s="387">
        <v>10.5</v>
      </c>
      <c r="AL51" s="387">
        <v>13.26</v>
      </c>
      <c r="AM51" s="387">
        <v>14.281000000000001</v>
      </c>
      <c r="AN51" s="387">
        <v>13.484999999999999</v>
      </c>
      <c r="AO51" s="387">
        <v>17</v>
      </c>
      <c r="AP51" s="387">
        <v>15.6</v>
      </c>
      <c r="AQ51" s="387">
        <v>17.05</v>
      </c>
      <c r="AR51" s="387">
        <v>15.6</v>
      </c>
      <c r="AS51" s="387">
        <v>14.589</v>
      </c>
      <c r="AT51" s="387">
        <v>13.04</v>
      </c>
      <c r="AU51" s="387">
        <v>15.6</v>
      </c>
      <c r="AV51" s="387">
        <v>16.739999999999998</v>
      </c>
      <c r="AW51" s="387">
        <v>16.2</v>
      </c>
      <c r="AX51" s="387">
        <v>16.12</v>
      </c>
      <c r="AY51" s="387">
        <v>13.12</v>
      </c>
      <c r="AZ51" s="387">
        <v>6.72</v>
      </c>
      <c r="BA51" s="387">
        <v>15.56</v>
      </c>
      <c r="BB51" s="387">
        <v>15</v>
      </c>
      <c r="BC51" s="387">
        <v>15.5</v>
      </c>
      <c r="BD51" s="387">
        <v>15</v>
      </c>
      <c r="BE51" s="387">
        <v>9.41</v>
      </c>
      <c r="BF51" s="387">
        <v>13.19</v>
      </c>
      <c r="BG51" s="387">
        <v>15</v>
      </c>
      <c r="BH51" s="387">
        <v>15.5</v>
      </c>
      <c r="BI51" s="387">
        <v>15</v>
      </c>
      <c r="BJ51" s="387">
        <v>15.08</v>
      </c>
      <c r="BK51" s="387">
        <v>14.87</v>
      </c>
      <c r="BL51" t="s">
        <v>493</v>
      </c>
    </row>
    <row r="52" spans="1:69" ht="21.6" thickBot="1">
      <c r="A52" s="64" t="s">
        <v>65</v>
      </c>
      <c r="B52" s="64" t="s">
        <v>67</v>
      </c>
      <c r="C52" s="13">
        <v>3.53</v>
      </c>
      <c r="D52" s="13">
        <v>4.62</v>
      </c>
      <c r="E52" s="13">
        <v>5.4249999999999998</v>
      </c>
      <c r="F52" s="13">
        <v>5.16</v>
      </c>
      <c r="G52" s="285">
        <v>5.3319999999999999</v>
      </c>
      <c r="H52" s="287">
        <v>5.0999999999999996</v>
      </c>
      <c r="I52" s="298">
        <v>4.34</v>
      </c>
      <c r="J52" s="299">
        <v>4.34</v>
      </c>
      <c r="K52" s="299">
        <v>4.2</v>
      </c>
      <c r="L52" s="303">
        <v>1.4</v>
      </c>
      <c r="M52" s="298">
        <v>4.2</v>
      </c>
      <c r="N52" s="304">
        <v>4.34</v>
      </c>
      <c r="O52" s="304">
        <v>4.96</v>
      </c>
      <c r="P52" s="315">
        <v>4.4800000000000004</v>
      </c>
      <c r="Q52" s="304">
        <v>6.5720000000000001</v>
      </c>
      <c r="R52" s="315">
        <v>6.36</v>
      </c>
      <c r="S52" s="315">
        <v>2.48</v>
      </c>
      <c r="T52" s="318">
        <v>2.4</v>
      </c>
      <c r="U52" s="318">
        <v>6.0449999999999999</v>
      </c>
      <c r="V52" s="318">
        <v>6.0140000000000002</v>
      </c>
      <c r="W52" s="304">
        <v>5.76</v>
      </c>
      <c r="X52" s="304">
        <v>5.89</v>
      </c>
      <c r="Y52" s="304">
        <v>4.2</v>
      </c>
      <c r="Z52" s="304">
        <v>4.34</v>
      </c>
      <c r="AA52" s="304">
        <v>4.6500000000000004</v>
      </c>
      <c r="AB52" s="304">
        <v>4.3120000000000003</v>
      </c>
      <c r="AC52" s="304">
        <v>4.867</v>
      </c>
      <c r="AD52" s="304">
        <v>5.0999999999999996</v>
      </c>
      <c r="AE52" s="304">
        <v>4.8979999999999997</v>
      </c>
      <c r="AF52" s="387">
        <v>5.0999999999999996</v>
      </c>
      <c r="AG52" s="387">
        <v>4.867</v>
      </c>
      <c r="AH52" s="387">
        <v>4.8360000000000003</v>
      </c>
      <c r="AI52" s="387">
        <v>5.0999999999999996</v>
      </c>
      <c r="AJ52" s="387">
        <v>3.41</v>
      </c>
      <c r="AK52" s="387">
        <v>3.3</v>
      </c>
      <c r="AL52" s="387">
        <v>4.4000000000000004</v>
      </c>
      <c r="AM52" s="387">
        <v>5.1639999999999997</v>
      </c>
      <c r="AN52" s="387">
        <v>4.93</v>
      </c>
      <c r="AO52" s="387">
        <v>5.27</v>
      </c>
      <c r="AP52" s="387">
        <v>5.0999999999999996</v>
      </c>
      <c r="AQ52" s="387">
        <v>5.58</v>
      </c>
      <c r="AR52" s="387">
        <v>5.0999999999999996</v>
      </c>
      <c r="AS52" s="387">
        <v>5.2839999999999998</v>
      </c>
      <c r="AT52" s="387">
        <v>5.13</v>
      </c>
      <c r="AU52" s="387">
        <v>5.0999999999999996</v>
      </c>
      <c r="AV52" s="387">
        <v>5.58</v>
      </c>
      <c r="AW52" s="387">
        <v>5.4</v>
      </c>
      <c r="AX52" s="387">
        <v>4.34</v>
      </c>
      <c r="AY52" s="387">
        <v>4.1449999999999996</v>
      </c>
      <c r="AZ52" s="387">
        <v>2.1</v>
      </c>
      <c r="BA52" s="387">
        <v>4.8449999999999998</v>
      </c>
      <c r="BB52" s="387">
        <v>4.6500000000000004</v>
      </c>
      <c r="BC52" s="387">
        <v>4.8049999999999997</v>
      </c>
      <c r="BD52" s="387">
        <v>4.6500000000000004</v>
      </c>
      <c r="BE52" s="387">
        <v>2.7749999999999999</v>
      </c>
      <c r="BF52" s="387">
        <v>4.0350000000000001</v>
      </c>
      <c r="BG52" s="387">
        <v>4.6500000000000004</v>
      </c>
      <c r="BH52" s="387">
        <v>4.8049999999999997</v>
      </c>
      <c r="BI52" s="387">
        <v>4.6500000000000004</v>
      </c>
      <c r="BJ52" s="387">
        <v>4.665</v>
      </c>
      <c r="BK52" s="387">
        <v>4.5949999999999998</v>
      </c>
    </row>
    <row r="55" spans="1:69" ht="18.600000000000001">
      <c r="C55" s="407"/>
      <c r="D55" s="70"/>
      <c r="E55" s="70"/>
      <c r="F55" s="70"/>
      <c r="G55" s="70"/>
      <c r="H55" s="70"/>
      <c r="I55" s="70"/>
      <c r="J55" s="72"/>
      <c r="K55" s="70"/>
      <c r="L55" s="70"/>
      <c r="M55" s="70"/>
      <c r="N55" s="748"/>
      <c r="AT55" s="111" t="s">
        <v>31</v>
      </c>
      <c r="BJ55" s="111" t="s">
        <v>31</v>
      </c>
      <c r="BK55" s="111" t="s">
        <v>31</v>
      </c>
    </row>
    <row r="56" spans="1:69" ht="18">
      <c r="C56" s="407"/>
      <c r="D56" s="71"/>
      <c r="E56" s="71"/>
      <c r="F56" s="71"/>
      <c r="G56" s="71"/>
      <c r="H56" s="71"/>
      <c r="I56" s="71"/>
      <c r="J56" s="73"/>
      <c r="K56" s="74"/>
      <c r="L56" s="71"/>
      <c r="M56" s="71"/>
      <c r="N56" s="750"/>
      <c r="AT56" s="749" t="s">
        <v>386</v>
      </c>
      <c r="BJ56" s="749" t="s">
        <v>389</v>
      </c>
      <c r="BK56" s="749" t="s">
        <v>389</v>
      </c>
    </row>
    <row r="57" spans="1:69" ht="18.600000000000001">
      <c r="C57" s="407"/>
      <c r="D57" s="406"/>
      <c r="E57" s="406"/>
      <c r="F57" s="406"/>
      <c r="G57" s="406"/>
      <c r="H57" s="406"/>
      <c r="I57" s="751"/>
      <c r="J57" s="73"/>
      <c r="K57" s="74"/>
      <c r="L57" s="71"/>
      <c r="M57" s="71"/>
      <c r="N57" s="750"/>
      <c r="AT57" s="749" t="s">
        <v>387</v>
      </c>
      <c r="BJ57" s="749" t="s">
        <v>408</v>
      </c>
      <c r="BK57" s="749" t="s">
        <v>408</v>
      </c>
      <c r="BL57" s="111" t="s">
        <v>31</v>
      </c>
    </row>
    <row r="58" spans="1:69" ht="18.600000000000001">
      <c r="C58" s="407"/>
      <c r="D58" s="70"/>
      <c r="E58" s="70"/>
      <c r="F58" s="70"/>
      <c r="G58" s="70"/>
      <c r="H58" s="70"/>
      <c r="I58" s="751"/>
      <c r="J58" s="73"/>
      <c r="K58" s="74"/>
      <c r="L58" s="71"/>
      <c r="M58" s="71"/>
      <c r="N58" s="752"/>
      <c r="AT58" s="749" t="s">
        <v>388</v>
      </c>
      <c r="BJ58" s="749" t="s">
        <v>409</v>
      </c>
      <c r="BK58" s="749" t="s">
        <v>409</v>
      </c>
      <c r="BL58" s="749"/>
    </row>
    <row r="59" spans="1:69" ht="18">
      <c r="C59" s="407"/>
      <c r="D59" s="317"/>
      <c r="E59" s="317"/>
      <c r="F59" s="317"/>
      <c r="G59" s="317"/>
      <c r="H59" s="317"/>
      <c r="I59" s="751"/>
      <c r="J59" s="317"/>
      <c r="K59" s="317"/>
      <c r="L59" s="317"/>
      <c r="M59" s="296"/>
      <c r="N59" s="752"/>
      <c r="AT59" s="749" t="s">
        <v>389</v>
      </c>
      <c r="BJ59" s="749" t="s">
        <v>392</v>
      </c>
      <c r="BK59" s="749" t="s">
        <v>392</v>
      </c>
      <c r="BL59" s="749" t="s">
        <v>392</v>
      </c>
    </row>
    <row r="60" spans="1:69" ht="18">
      <c r="C60" s="407"/>
      <c r="D60" s="317"/>
      <c r="E60" s="317"/>
      <c r="F60" s="317"/>
      <c r="G60" s="317"/>
      <c r="H60" s="317"/>
      <c r="I60" s="317"/>
      <c r="J60" s="317"/>
      <c r="K60" s="317"/>
      <c r="L60" s="317"/>
      <c r="M60" s="296"/>
      <c r="N60" s="752"/>
      <c r="AT60" s="749" t="s">
        <v>390</v>
      </c>
      <c r="BJ60" s="749" t="s">
        <v>410</v>
      </c>
      <c r="BK60" s="749" t="s">
        <v>410</v>
      </c>
      <c r="BL60" s="749" t="s">
        <v>410</v>
      </c>
    </row>
    <row r="61" spans="1:69" ht="18.600000000000001">
      <c r="C61" s="70"/>
      <c r="D61" s="70"/>
      <c r="E61" s="70"/>
      <c r="F61" s="70"/>
      <c r="G61" s="70"/>
      <c r="H61" s="71"/>
      <c r="I61" s="71"/>
      <c r="J61" s="296"/>
      <c r="K61" s="296"/>
      <c r="L61" s="296"/>
      <c r="M61" s="70"/>
      <c r="N61" s="748"/>
      <c r="AT61" s="749" t="s">
        <v>391</v>
      </c>
      <c r="BJ61" s="749" t="s">
        <v>394</v>
      </c>
      <c r="BK61" s="749" t="s">
        <v>394</v>
      </c>
      <c r="BL61" s="749" t="s">
        <v>394</v>
      </c>
      <c r="BM61" s="749" t="s">
        <v>394</v>
      </c>
      <c r="BN61" s="749" t="s">
        <v>394</v>
      </c>
    </row>
    <row r="62" spans="1:69" ht="18.600000000000001">
      <c r="C62" s="630"/>
      <c r="D62" s="630"/>
      <c r="E62" s="70"/>
      <c r="F62" s="70"/>
      <c r="G62" s="70"/>
      <c r="H62" s="71"/>
      <c r="I62" s="71"/>
      <c r="J62" s="296"/>
      <c r="K62" s="296"/>
      <c r="L62" s="296"/>
      <c r="M62" s="70"/>
      <c r="N62" s="748"/>
      <c r="AT62" s="749" t="s">
        <v>392</v>
      </c>
      <c r="BJ62" s="749" t="s">
        <v>410</v>
      </c>
      <c r="BK62" s="749" t="s">
        <v>410</v>
      </c>
      <c r="BL62" s="749" t="s">
        <v>410</v>
      </c>
      <c r="BM62" s="749" t="s">
        <v>410</v>
      </c>
      <c r="BN62" s="749" t="s">
        <v>410</v>
      </c>
      <c r="BO62" s="749" t="s">
        <v>397</v>
      </c>
    </row>
    <row r="63" spans="1:69" ht="18.600000000000001">
      <c r="C63" s="734"/>
      <c r="D63" s="70"/>
      <c r="E63" s="70"/>
      <c r="F63" s="70"/>
      <c r="G63" s="70"/>
      <c r="H63" s="71"/>
      <c r="I63" s="71"/>
      <c r="J63" s="296"/>
      <c r="K63" s="296"/>
      <c r="L63" s="296"/>
      <c r="M63" s="70"/>
      <c r="N63" s="748"/>
      <c r="AT63" s="749" t="s">
        <v>393</v>
      </c>
      <c r="BJ63" s="749" t="s">
        <v>411</v>
      </c>
      <c r="BK63" s="749" t="s">
        <v>411</v>
      </c>
      <c r="BL63" s="749" t="s">
        <v>411</v>
      </c>
      <c r="BM63" s="749" t="s">
        <v>411</v>
      </c>
      <c r="BN63" s="749" t="s">
        <v>411</v>
      </c>
      <c r="BO63" s="749" t="s">
        <v>411</v>
      </c>
      <c r="BP63" s="749" t="s">
        <v>397</v>
      </c>
    </row>
    <row r="64" spans="1:69" ht="18.600000000000001">
      <c r="C64" s="735"/>
      <c r="D64" s="71"/>
      <c r="E64" s="71"/>
      <c r="F64" s="71"/>
      <c r="G64" s="71"/>
      <c r="H64" s="326"/>
      <c r="I64" s="70"/>
      <c r="J64" s="73"/>
      <c r="K64" s="70"/>
      <c r="L64" s="76"/>
      <c r="M64" s="76"/>
      <c r="N64" s="753"/>
      <c r="AT64" s="749" t="s">
        <v>394</v>
      </c>
      <c r="BJ64" s="749" t="s">
        <v>397</v>
      </c>
      <c r="BK64" s="749" t="s">
        <v>397</v>
      </c>
      <c r="BL64" s="749" t="s">
        <v>397</v>
      </c>
      <c r="BM64" s="749" t="s">
        <v>397</v>
      </c>
      <c r="BN64" s="749" t="s">
        <v>397</v>
      </c>
      <c r="BO64" s="749" t="s">
        <v>400</v>
      </c>
      <c r="BP64" s="749" t="s">
        <v>434</v>
      </c>
      <c r="BQ64" s="749" t="s">
        <v>400</v>
      </c>
    </row>
    <row r="65" spans="3:71" ht="18.600000000000001">
      <c r="C65" s="632"/>
      <c r="D65" s="71"/>
      <c r="E65" s="71"/>
      <c r="F65" s="71"/>
      <c r="G65" s="71"/>
      <c r="H65" s="70"/>
      <c r="I65" s="70"/>
      <c r="J65" s="73"/>
      <c r="K65" s="70"/>
      <c r="L65" s="76"/>
      <c r="M65" s="76"/>
      <c r="N65" s="753"/>
      <c r="AT65" s="749" t="s">
        <v>395</v>
      </c>
      <c r="BJ65" s="749" t="s">
        <v>411</v>
      </c>
      <c r="BK65" s="749" t="s">
        <v>411</v>
      </c>
      <c r="BL65" s="749" t="s">
        <v>411</v>
      </c>
      <c r="BM65" s="749" t="s">
        <v>411</v>
      </c>
      <c r="BN65" s="749" t="s">
        <v>411</v>
      </c>
      <c r="BO65" s="749" t="s">
        <v>412</v>
      </c>
      <c r="BP65" s="754" t="s">
        <v>435</v>
      </c>
      <c r="BQ65" s="754" t="s">
        <v>455</v>
      </c>
      <c r="BR65" s="749" t="s">
        <v>421</v>
      </c>
    </row>
    <row r="66" spans="3:71" ht="18.600000000000001">
      <c r="C66" s="71"/>
      <c r="D66" s="71"/>
      <c r="E66" s="71"/>
      <c r="F66" s="71"/>
      <c r="G66" s="71"/>
      <c r="H66" s="70"/>
      <c r="I66" s="70"/>
      <c r="J66" s="73"/>
      <c r="K66" s="70"/>
      <c r="L66" s="76"/>
      <c r="M66" s="76"/>
      <c r="N66" s="753"/>
      <c r="AT66" s="754" t="s">
        <v>396</v>
      </c>
      <c r="BJ66" s="749"/>
      <c r="BK66" s="749"/>
      <c r="BL66" s="749"/>
      <c r="BM66" s="749"/>
      <c r="BN66" s="749" t="s">
        <v>400</v>
      </c>
      <c r="BO66" s="749" t="s">
        <v>421</v>
      </c>
      <c r="BP66" s="749" t="s">
        <v>400</v>
      </c>
      <c r="BQ66" s="754" t="s">
        <v>456</v>
      </c>
      <c r="BR66" s="754" t="s">
        <v>458</v>
      </c>
      <c r="BS66" s="749" t="s">
        <v>421</v>
      </c>
    </row>
    <row r="67" spans="3:71" ht="18.600000000000001">
      <c r="C67" s="71"/>
      <c r="D67" s="71"/>
      <c r="E67" s="71"/>
      <c r="F67" s="71"/>
      <c r="G67" s="71"/>
      <c r="H67" s="70"/>
      <c r="I67" s="70"/>
      <c r="J67" s="73"/>
      <c r="K67" s="70"/>
      <c r="L67" s="76"/>
      <c r="M67" s="76"/>
      <c r="N67" s="753"/>
      <c r="AT67" s="749" t="s">
        <v>397</v>
      </c>
      <c r="BJ67" s="749" t="s">
        <v>400</v>
      </c>
      <c r="BK67" s="749" t="s">
        <v>400</v>
      </c>
      <c r="BL67" s="749" t="s">
        <v>400</v>
      </c>
      <c r="BM67" s="749" t="s">
        <v>400</v>
      </c>
      <c r="BN67" s="749" t="s">
        <v>412</v>
      </c>
      <c r="BO67" s="749" t="s">
        <v>422</v>
      </c>
      <c r="BP67" s="754" t="s">
        <v>435</v>
      </c>
      <c r="BQ67" s="754" t="s">
        <v>457</v>
      </c>
      <c r="BR67" s="754" t="s">
        <v>478</v>
      </c>
      <c r="BS67" s="754" t="s">
        <v>458</v>
      </c>
    </row>
    <row r="68" spans="3:71" ht="18.600000000000001">
      <c r="C68" s="71"/>
      <c r="D68" s="71"/>
      <c r="E68" s="71"/>
      <c r="F68" s="71"/>
      <c r="G68" s="71"/>
      <c r="H68" s="70"/>
      <c r="I68" s="70"/>
      <c r="J68" s="73"/>
      <c r="K68" s="70"/>
      <c r="L68" s="76"/>
      <c r="M68" s="76"/>
      <c r="N68" s="753"/>
      <c r="AT68" s="749" t="s">
        <v>398</v>
      </c>
      <c r="BJ68" s="749" t="s">
        <v>412</v>
      </c>
      <c r="BK68" s="749" t="s">
        <v>412</v>
      </c>
      <c r="BL68" s="749" t="s">
        <v>412</v>
      </c>
      <c r="BM68" s="749" t="s">
        <v>412</v>
      </c>
      <c r="BN68" s="749" t="s">
        <v>421</v>
      </c>
      <c r="BO68" s="749"/>
      <c r="BP68" s="754" t="s">
        <v>436</v>
      </c>
      <c r="BQ68" s="317" t="s">
        <v>458</v>
      </c>
      <c r="BR68" s="754" t="s">
        <v>475</v>
      </c>
      <c r="BS68" s="754" t="s">
        <v>478</v>
      </c>
    </row>
    <row r="69" spans="3:71" ht="18.600000000000001">
      <c r="C69" s="71"/>
      <c r="D69" s="71"/>
      <c r="E69" s="71"/>
      <c r="F69" s="71"/>
      <c r="G69" s="71"/>
      <c r="H69" s="70"/>
      <c r="I69" s="70"/>
      <c r="J69" s="73"/>
      <c r="K69" s="70"/>
      <c r="L69" s="76"/>
      <c r="M69" s="76"/>
      <c r="N69" s="753"/>
      <c r="AT69" s="754" t="s">
        <v>399</v>
      </c>
      <c r="BJ69" s="749"/>
      <c r="BK69" s="749"/>
      <c r="BL69" s="749"/>
      <c r="BM69" s="749"/>
      <c r="BN69" s="749" t="s">
        <v>422</v>
      </c>
      <c r="BO69" s="749" t="s">
        <v>418</v>
      </c>
      <c r="BP69" s="749" t="s">
        <v>421</v>
      </c>
      <c r="BQ69" s="749" t="s">
        <v>421</v>
      </c>
      <c r="BR69" s="754" t="s">
        <v>476</v>
      </c>
      <c r="BS69" s="754" t="s">
        <v>475</v>
      </c>
    </row>
    <row r="70" spans="3:71" ht="18.600000000000001">
      <c r="C70" s="71"/>
      <c r="D70" s="71"/>
      <c r="E70" s="71"/>
      <c r="F70" s="71"/>
      <c r="G70" s="71"/>
      <c r="H70" s="70"/>
      <c r="I70" s="70"/>
      <c r="J70" s="73"/>
      <c r="K70" s="70"/>
      <c r="L70" s="76"/>
      <c r="M70" s="76"/>
      <c r="N70" s="753"/>
      <c r="AT70" s="749" t="s">
        <v>400</v>
      </c>
      <c r="BJ70" s="749" t="s">
        <v>350</v>
      </c>
      <c r="BK70" s="749" t="s">
        <v>350</v>
      </c>
      <c r="BL70" s="749" t="s">
        <v>418</v>
      </c>
      <c r="BM70" s="749" t="s">
        <v>418</v>
      </c>
      <c r="BN70" s="749"/>
      <c r="BO70" s="754" t="s">
        <v>424</v>
      </c>
      <c r="BP70" s="754" t="s">
        <v>435</v>
      </c>
      <c r="BQ70" s="754" t="s">
        <v>458</v>
      </c>
      <c r="BR70" s="754"/>
      <c r="BS70" s="754" t="s">
        <v>476</v>
      </c>
    </row>
    <row r="71" spans="3:71" ht="18.600000000000001">
      <c r="C71" s="71"/>
      <c r="D71" s="71"/>
      <c r="E71" s="71"/>
      <c r="F71" s="71"/>
      <c r="G71" s="71"/>
      <c r="H71" s="70"/>
      <c r="I71" s="70"/>
      <c r="J71" s="73"/>
      <c r="K71" s="70"/>
      <c r="L71" s="76"/>
      <c r="M71" s="76"/>
      <c r="N71" s="753"/>
      <c r="AT71" s="749" t="s">
        <v>401</v>
      </c>
      <c r="BJ71" s="754" t="s">
        <v>413</v>
      </c>
      <c r="BK71" s="754" t="s">
        <v>413</v>
      </c>
      <c r="BL71" s="754" t="s">
        <v>413</v>
      </c>
      <c r="BM71" s="754" t="s">
        <v>413</v>
      </c>
      <c r="BN71" s="749" t="s">
        <v>418</v>
      </c>
      <c r="BO71" s="754" t="s">
        <v>425</v>
      </c>
      <c r="BP71" s="754"/>
      <c r="BQ71" s="754" t="s">
        <v>457</v>
      </c>
      <c r="BR71" s="749" t="s">
        <v>461</v>
      </c>
      <c r="BS71" s="754"/>
    </row>
    <row r="72" spans="3:71" ht="18.600000000000001">
      <c r="C72" s="71"/>
      <c r="D72" s="71"/>
      <c r="E72" s="71"/>
      <c r="F72" s="71"/>
      <c r="G72" s="71"/>
      <c r="H72" s="70"/>
      <c r="I72" s="70"/>
      <c r="J72" s="73"/>
      <c r="K72" s="70"/>
      <c r="L72" s="76"/>
      <c r="M72" s="76"/>
      <c r="N72" s="753"/>
      <c r="AT72" s="749" t="s">
        <v>402</v>
      </c>
      <c r="BJ72" s="754" t="s">
        <v>414</v>
      </c>
      <c r="BK72" s="754" t="s">
        <v>414</v>
      </c>
      <c r="BL72" s="754" t="s">
        <v>414</v>
      </c>
      <c r="BM72" s="754" t="s">
        <v>414</v>
      </c>
      <c r="BN72" s="754" t="s">
        <v>413</v>
      </c>
      <c r="BO72" s="754" t="s">
        <v>426</v>
      </c>
      <c r="BP72" s="749" t="s">
        <v>418</v>
      </c>
      <c r="BQ72" s="754" t="s">
        <v>459</v>
      </c>
      <c r="BR72" s="754" t="s">
        <v>462</v>
      </c>
      <c r="BS72" s="749" t="s">
        <v>461</v>
      </c>
    </row>
    <row r="73" spans="3:71" ht="18.600000000000001">
      <c r="C73" s="71"/>
      <c r="D73" s="71"/>
      <c r="E73" s="71"/>
      <c r="F73" s="71"/>
      <c r="G73" s="71"/>
      <c r="H73" s="70"/>
      <c r="I73" s="70"/>
      <c r="J73" s="73"/>
      <c r="K73" s="70"/>
      <c r="L73" s="76"/>
      <c r="M73" s="76"/>
      <c r="N73" s="753"/>
      <c r="AT73" s="749" t="s">
        <v>403</v>
      </c>
      <c r="BJ73" s="754" t="s">
        <v>415</v>
      </c>
      <c r="BK73" s="754" t="s">
        <v>415</v>
      </c>
      <c r="BL73" s="754" t="s">
        <v>415</v>
      </c>
      <c r="BM73" s="754" t="s">
        <v>415</v>
      </c>
      <c r="BN73" s="754" t="s">
        <v>414</v>
      </c>
      <c r="BO73" s="754" t="s">
        <v>427</v>
      </c>
      <c r="BP73" s="754" t="s">
        <v>437</v>
      </c>
      <c r="BQ73" s="754" t="s">
        <v>460</v>
      </c>
      <c r="BR73" s="754"/>
      <c r="BS73" s="754" t="s">
        <v>462</v>
      </c>
    </row>
    <row r="74" spans="3:71" ht="18.600000000000001">
      <c r="C74" s="71"/>
      <c r="D74" s="71"/>
      <c r="E74" s="71"/>
      <c r="F74" s="71"/>
      <c r="G74" s="71"/>
      <c r="H74" s="70"/>
      <c r="I74" s="70"/>
      <c r="J74" s="73"/>
      <c r="K74" s="70"/>
      <c r="L74" s="76"/>
      <c r="M74" s="76"/>
      <c r="N74" s="753"/>
      <c r="AT74" s="749"/>
      <c r="BL74" s="754" t="s">
        <v>419</v>
      </c>
      <c r="BM74" s="754" t="s">
        <v>419</v>
      </c>
      <c r="BN74" s="754" t="s">
        <v>415</v>
      </c>
      <c r="BO74" s="754" t="s">
        <v>428</v>
      </c>
      <c r="BP74" s="754" t="s">
        <v>424</v>
      </c>
      <c r="BQ74" s="749" t="s">
        <v>461</v>
      </c>
      <c r="BR74" s="749" t="s">
        <v>463</v>
      </c>
      <c r="BS74" s="754"/>
    </row>
    <row r="75" spans="3:71" ht="18.600000000000001">
      <c r="C75" s="71"/>
      <c r="D75" s="71"/>
      <c r="E75" s="71"/>
      <c r="F75" s="71"/>
      <c r="G75" s="71"/>
      <c r="H75" s="70"/>
      <c r="I75" s="70"/>
      <c r="J75" s="73"/>
      <c r="K75" s="70"/>
      <c r="L75" s="76"/>
      <c r="M75" s="76"/>
      <c r="N75" s="753"/>
      <c r="AT75" s="749" t="s">
        <v>350</v>
      </c>
      <c r="BN75" s="754" t="s">
        <v>419</v>
      </c>
      <c r="BO75" s="802" t="s">
        <v>429</v>
      </c>
      <c r="BP75" s="754" t="s">
        <v>425</v>
      </c>
      <c r="BQ75" s="754" t="s">
        <v>462</v>
      </c>
      <c r="BR75" s="754" t="s">
        <v>462</v>
      </c>
      <c r="BS75" s="749" t="s">
        <v>463</v>
      </c>
    </row>
    <row r="76" spans="3:71" ht="18.600000000000001">
      <c r="C76" s="71"/>
      <c r="D76" s="71"/>
      <c r="E76" s="71"/>
      <c r="F76" s="71"/>
      <c r="G76" s="71"/>
      <c r="H76" s="70"/>
      <c r="I76" s="70"/>
      <c r="J76" s="73"/>
      <c r="K76" s="70"/>
      <c r="L76" s="76"/>
      <c r="M76" s="76"/>
      <c r="N76" s="753"/>
      <c r="AT76" s="754" t="s">
        <v>404</v>
      </c>
      <c r="BO76" s="802" t="s">
        <v>430</v>
      </c>
      <c r="BP76" s="754" t="s">
        <v>426</v>
      </c>
      <c r="BQ76" s="749" t="s">
        <v>463</v>
      </c>
      <c r="BR76" s="754"/>
      <c r="BS76" s="754" t="s">
        <v>462</v>
      </c>
    </row>
    <row r="77" spans="3:71" ht="18.600000000000001">
      <c r="C77" s="71"/>
      <c r="D77" s="71"/>
      <c r="E77" s="71"/>
      <c r="F77" s="71"/>
      <c r="G77" s="71"/>
      <c r="H77" s="70"/>
      <c r="I77" s="70"/>
      <c r="J77" s="73"/>
      <c r="K77" s="70"/>
      <c r="L77" s="76"/>
      <c r="M77" s="76"/>
      <c r="N77" s="753"/>
      <c r="AT77" s="754" t="s">
        <v>405</v>
      </c>
      <c r="BP77" s="754" t="s">
        <v>427</v>
      </c>
      <c r="BQ77" s="754" t="s">
        <v>462</v>
      </c>
      <c r="BR77" s="749" t="s">
        <v>477</v>
      </c>
      <c r="BS77" s="754"/>
    </row>
    <row r="78" spans="3:71" ht="20.399999999999999">
      <c r="C78" s="71"/>
      <c r="D78" s="71"/>
      <c r="E78" s="71"/>
      <c r="F78" s="71"/>
      <c r="G78" s="71"/>
      <c r="H78" s="70"/>
      <c r="I78" s="70"/>
      <c r="J78" s="73"/>
      <c r="K78" s="70"/>
      <c r="L78" s="76"/>
      <c r="M78" s="76"/>
      <c r="N78" s="753"/>
      <c r="AT78" s="754" t="s">
        <v>406</v>
      </c>
      <c r="BP78" s="754" t="s">
        <v>428</v>
      </c>
      <c r="BQ78" s="833"/>
      <c r="BR78" s="754" t="s">
        <v>437</v>
      </c>
      <c r="BS78" s="749" t="s">
        <v>477</v>
      </c>
    </row>
    <row r="79" spans="3:71" ht="20.399999999999999">
      <c r="C79" s="71"/>
      <c r="D79" s="71"/>
      <c r="E79" s="71"/>
      <c r="F79" s="71"/>
      <c r="G79" s="71"/>
      <c r="H79" s="70"/>
      <c r="I79" s="70"/>
      <c r="J79" s="73"/>
      <c r="K79" s="70"/>
      <c r="L79" s="76"/>
      <c r="M79" s="76"/>
      <c r="N79" s="753"/>
      <c r="AT79" s="754" t="s">
        <v>407</v>
      </c>
      <c r="BP79" s="802" t="s">
        <v>429</v>
      </c>
      <c r="BQ79" s="749" t="s">
        <v>418</v>
      </c>
      <c r="BR79" s="833"/>
      <c r="BS79" s="754" t="s">
        <v>437</v>
      </c>
    </row>
    <row r="80" spans="3:71" ht="20.399999999999999">
      <c r="C80" s="71"/>
      <c r="D80" s="71"/>
      <c r="E80" s="71"/>
      <c r="F80" s="71"/>
      <c r="G80" s="71"/>
      <c r="H80" s="70"/>
      <c r="I80" s="70"/>
      <c r="J80" s="73"/>
      <c r="K80" s="70"/>
      <c r="L80" s="76"/>
      <c r="M80" s="76"/>
      <c r="N80" s="753"/>
      <c r="AT80" s="749"/>
      <c r="BP80" s="808" t="s">
        <v>438</v>
      </c>
      <c r="BQ80" s="754" t="s">
        <v>437</v>
      </c>
      <c r="BR80" s="749" t="s">
        <v>418</v>
      </c>
      <c r="BS80" s="833"/>
    </row>
    <row r="81" spans="3:71" ht="18.600000000000001">
      <c r="C81" s="71"/>
      <c r="D81" s="71"/>
      <c r="E81" s="71"/>
      <c r="F81" s="71"/>
      <c r="G81" s="71"/>
      <c r="H81" s="70"/>
      <c r="I81" s="70"/>
      <c r="J81" s="73"/>
      <c r="K81" s="70"/>
      <c r="L81" s="76"/>
      <c r="M81" s="76"/>
      <c r="N81" s="753"/>
      <c r="AT81" s="755"/>
      <c r="BQ81" s="754" t="s">
        <v>424</v>
      </c>
      <c r="BR81" s="754" t="s">
        <v>437</v>
      </c>
      <c r="BS81" s="749" t="s">
        <v>418</v>
      </c>
    </row>
    <row r="82" spans="3:71" ht="18.600000000000001">
      <c r="C82" s="71"/>
      <c r="D82" s="71"/>
      <c r="E82" s="71"/>
      <c r="F82" s="71"/>
      <c r="G82" s="71"/>
      <c r="H82" s="70"/>
      <c r="I82" s="70"/>
      <c r="J82" s="73"/>
      <c r="K82" s="70"/>
      <c r="L82" s="76"/>
      <c r="M82" s="76"/>
      <c r="N82" s="753"/>
      <c r="AT82" s="755"/>
      <c r="BQ82" s="754" t="s">
        <v>425</v>
      </c>
      <c r="BR82" s="754" t="s">
        <v>424</v>
      </c>
      <c r="BS82" s="754" t="s">
        <v>437</v>
      </c>
    </row>
    <row r="83" spans="3:71" ht="19.2" thickBot="1">
      <c r="C83" s="632"/>
      <c r="D83" s="317"/>
      <c r="E83" s="317"/>
      <c r="F83" s="317"/>
      <c r="G83" s="317"/>
      <c r="H83" s="317"/>
      <c r="I83" s="317"/>
      <c r="J83" s="317"/>
      <c r="K83" s="70"/>
      <c r="L83" s="76"/>
      <c r="M83" s="757"/>
      <c r="N83" s="758"/>
      <c r="AT83" s="756"/>
      <c r="BQ83" s="754" t="s">
        <v>426</v>
      </c>
      <c r="BR83" s="754" t="s">
        <v>425</v>
      </c>
      <c r="BS83" s="754" t="s">
        <v>424</v>
      </c>
    </row>
    <row r="84" spans="3:71" ht="16.8">
      <c r="BQ84" s="754" t="s">
        <v>427</v>
      </c>
      <c r="BR84" s="754" t="s">
        <v>426</v>
      </c>
      <c r="BS84" s="754" t="s">
        <v>425</v>
      </c>
    </row>
    <row r="85" spans="3:71" ht="16.8">
      <c r="BQ85" s="754" t="s">
        <v>428</v>
      </c>
      <c r="BR85" s="754" t="s">
        <v>427</v>
      </c>
      <c r="BS85" s="754" t="s">
        <v>426</v>
      </c>
    </row>
    <row r="86" spans="3:71" ht="16.8">
      <c r="BQ86" s="802" t="s">
        <v>429</v>
      </c>
      <c r="BR86" s="754" t="s">
        <v>428</v>
      </c>
      <c r="BS86" s="754" t="s">
        <v>427</v>
      </c>
    </row>
    <row r="87" spans="3:71" ht="16.8">
      <c r="BQ87" s="808" t="s">
        <v>464</v>
      </c>
      <c r="BR87" s="802" t="s">
        <v>429</v>
      </c>
      <c r="BS87" s="754" t="s">
        <v>428</v>
      </c>
    </row>
    <row r="88" spans="3:71" ht="16.8">
      <c r="BR88" s="808" t="s">
        <v>464</v>
      </c>
      <c r="BS88" s="802" t="s">
        <v>429</v>
      </c>
    </row>
    <row r="89" spans="3:71" ht="16.2">
      <c r="BS89" s="808" t="s">
        <v>464</v>
      </c>
    </row>
  </sheetData>
  <mergeCells count="1">
    <mergeCell ref="A40:A4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2"/>
  <sheetViews>
    <sheetView zoomScaleNormal="100" zoomScaleSheetLayoutView="100" zoomScalePageLayoutView="40" workbookViewId="0">
      <selection activeCell="N17" sqref="N17"/>
    </sheetView>
  </sheetViews>
  <sheetFormatPr defaultColWidth="8.88671875" defaultRowHeight="12"/>
  <cols>
    <col min="1" max="1" width="16.109375" style="553" customWidth="1"/>
    <col min="2" max="2" width="18.5546875" style="553" bestFit="1" customWidth="1"/>
    <col min="3" max="3" width="16.33203125" style="553" bestFit="1" customWidth="1"/>
    <col min="4" max="4" width="7" style="554" bestFit="1" customWidth="1"/>
    <col min="5" max="5" width="6.88671875" style="554" bestFit="1" customWidth="1"/>
    <col min="6" max="6" width="7" style="554" bestFit="1" customWidth="1"/>
    <col min="7" max="14" width="6.44140625" style="554" customWidth="1"/>
    <col min="15" max="15" width="7.6640625" style="554" customWidth="1"/>
    <col min="16" max="16" width="9.21875" style="585" bestFit="1" customWidth="1"/>
    <col min="17" max="18" width="9" style="585" bestFit="1" customWidth="1"/>
    <col min="19" max="16384" width="8.88671875" style="585"/>
  </cols>
  <sheetData>
    <row r="1" spans="1:24" ht="11.1" customHeight="1">
      <c r="A1" s="476" t="s">
        <v>129</v>
      </c>
      <c r="B1" s="477"/>
      <c r="C1" s="478"/>
      <c r="D1" s="954" t="s">
        <v>354</v>
      </c>
      <c r="E1" s="955"/>
      <c r="F1" s="955"/>
      <c r="G1" s="955"/>
      <c r="H1" s="955"/>
      <c r="I1" s="956"/>
      <c r="J1" s="481" t="s">
        <v>101</v>
      </c>
      <c r="K1" s="481" t="s">
        <v>480</v>
      </c>
      <c r="L1" s="481"/>
      <c r="M1" s="482"/>
      <c r="N1" s="482"/>
      <c r="O1" s="483"/>
    </row>
    <row r="2" spans="1:24" ht="11.1" customHeight="1">
      <c r="A2" s="485" t="s">
        <v>331</v>
      </c>
      <c r="B2" s="486"/>
      <c r="C2" s="487"/>
      <c r="D2" s="904" t="s">
        <v>431</v>
      </c>
      <c r="E2" s="905"/>
      <c r="F2" s="905"/>
      <c r="G2" s="905"/>
      <c r="H2" s="905"/>
      <c r="I2" s="906"/>
      <c r="J2" s="493" t="s">
        <v>103</v>
      </c>
      <c r="K2" s="792" t="s">
        <v>498</v>
      </c>
      <c r="L2" s="495"/>
      <c r="M2" s="495"/>
      <c r="N2" s="495"/>
      <c r="O2" s="496"/>
    </row>
    <row r="3" spans="1:24" ht="11.1" customHeight="1">
      <c r="A3" s="497"/>
      <c r="B3" s="486"/>
      <c r="C3" s="487"/>
      <c r="D3" s="904"/>
      <c r="E3" s="905"/>
      <c r="F3" s="905"/>
      <c r="G3" s="905"/>
      <c r="H3" s="905"/>
      <c r="I3" s="906"/>
      <c r="J3" s="486" t="s">
        <v>104</v>
      </c>
      <c r="K3" s="486"/>
      <c r="L3" s="486"/>
      <c r="M3" s="486"/>
      <c r="N3" s="486"/>
      <c r="O3" s="487"/>
    </row>
    <row r="4" spans="1:24" ht="11.1" customHeight="1">
      <c r="A4" s="497"/>
      <c r="B4" s="486"/>
      <c r="C4" s="487"/>
      <c r="D4" s="489"/>
      <c r="E4" s="803"/>
      <c r="F4" s="803"/>
      <c r="G4" s="803"/>
      <c r="H4" s="803"/>
      <c r="I4" s="804"/>
      <c r="J4" s="803"/>
      <c r="K4" s="803"/>
      <c r="L4" s="803"/>
      <c r="M4" s="803"/>
      <c r="N4" s="803"/>
      <c r="O4" s="804"/>
    </row>
    <row r="5" spans="1:24" ht="11.1" customHeight="1">
      <c r="A5" s="497"/>
      <c r="B5" s="486"/>
      <c r="C5" s="487"/>
      <c r="D5" s="489"/>
      <c r="E5" s="803"/>
      <c r="F5" s="803"/>
      <c r="G5" s="803"/>
      <c r="H5" s="803"/>
      <c r="I5" s="804"/>
      <c r="J5" s="803"/>
      <c r="K5" s="803"/>
      <c r="L5" s="803"/>
      <c r="M5" s="803"/>
      <c r="N5" s="803"/>
      <c r="O5" s="804"/>
    </row>
    <row r="6" spans="1:24" ht="11.1" customHeight="1">
      <c r="A6" s="497"/>
      <c r="B6" s="486"/>
      <c r="C6" s="487"/>
      <c r="D6" s="904" t="s">
        <v>105</v>
      </c>
      <c r="E6" s="905"/>
      <c r="F6" s="905"/>
      <c r="G6" s="905"/>
      <c r="H6" s="905"/>
      <c r="I6" s="906"/>
      <c r="J6" s="907" t="s">
        <v>155</v>
      </c>
      <c r="K6" s="907"/>
      <c r="L6" s="907"/>
      <c r="M6" s="907"/>
      <c r="N6" s="907"/>
      <c r="O6" s="908"/>
    </row>
    <row r="7" spans="1:24" ht="11.1" customHeight="1">
      <c r="A7" s="502"/>
      <c r="B7" s="503"/>
      <c r="C7" s="504"/>
      <c r="D7" s="909" t="s">
        <v>106</v>
      </c>
      <c r="E7" s="910"/>
      <c r="F7" s="910"/>
      <c r="G7" s="910"/>
      <c r="H7" s="910"/>
      <c r="I7" s="911"/>
      <c r="J7" s="912" t="s">
        <v>191</v>
      </c>
      <c r="K7" s="912"/>
      <c r="L7" s="912"/>
      <c r="M7" s="912"/>
      <c r="N7" s="912"/>
      <c r="O7" s="913"/>
      <c r="Q7" s="586"/>
    </row>
    <row r="8" spans="1:24" ht="11.1" customHeight="1">
      <c r="A8" s="491" t="s">
        <v>253</v>
      </c>
      <c r="B8" s="503"/>
      <c r="C8" s="503"/>
      <c r="D8" s="505"/>
      <c r="E8" s="505"/>
      <c r="F8" s="653"/>
      <c r="G8" s="505"/>
      <c r="H8" s="505"/>
      <c r="I8" s="505"/>
      <c r="J8" s="505"/>
      <c r="K8" s="505"/>
      <c r="L8" s="505"/>
      <c r="M8" s="505"/>
      <c r="N8" s="505"/>
      <c r="O8" s="576"/>
      <c r="Q8" s="586"/>
    </row>
    <row r="9" spans="1:24" ht="11.1" customHeight="1">
      <c r="A9" s="918" t="s">
        <v>108</v>
      </c>
      <c r="B9" s="947"/>
      <c r="C9" s="948"/>
      <c r="D9" s="528" t="s">
        <v>355</v>
      </c>
      <c r="E9" s="656" t="s">
        <v>57</v>
      </c>
      <c r="F9" s="659" t="s">
        <v>136</v>
      </c>
      <c r="G9" s="951" t="s">
        <v>133</v>
      </c>
      <c r="H9" s="929"/>
      <c r="I9" s="929"/>
      <c r="J9" s="929"/>
      <c r="K9" s="929"/>
      <c r="L9" s="929"/>
      <c r="M9" s="929"/>
      <c r="N9" s="929"/>
      <c r="O9" s="930"/>
      <c r="Q9" s="586"/>
    </row>
    <row r="10" spans="1:24" ht="11.1" customHeight="1">
      <c r="A10" s="511" t="s">
        <v>54</v>
      </c>
      <c r="B10" s="922" t="s">
        <v>302</v>
      </c>
      <c r="C10" s="923"/>
      <c r="D10" s="725">
        <v>145.87814634146343</v>
      </c>
      <c r="E10" s="725">
        <v>151.19516000000002</v>
      </c>
      <c r="F10" s="823">
        <f>('ปรับแผนจำหน่าย ธ.ค. 63 (2)'!E10-D10)/D10</f>
        <v>4.1965529533168539E-2</v>
      </c>
      <c r="G10" s="618"/>
      <c r="H10" s="646"/>
      <c r="I10" s="622"/>
      <c r="J10" s="622"/>
      <c r="K10" s="622"/>
      <c r="L10" s="622"/>
      <c r="M10" s="622"/>
      <c r="N10" s="622"/>
      <c r="O10" s="623"/>
      <c r="Q10" s="586"/>
    </row>
    <row r="11" spans="1:24" ht="11.1" customHeight="1">
      <c r="A11" s="514" t="s">
        <v>53</v>
      </c>
      <c r="B11" s="957" t="s">
        <v>302</v>
      </c>
      <c r="C11" s="935"/>
      <c r="D11" s="555">
        <v>26.04</v>
      </c>
      <c r="E11" s="555">
        <v>36.719804000000003</v>
      </c>
      <c r="F11" s="825">
        <f>('ปรับแผนจำหน่าย ธ.ค. 63 (2)'!E11-D11)/D11</f>
        <v>0.35944700460829493</v>
      </c>
      <c r="G11" s="641"/>
      <c r="H11" s="649"/>
      <c r="I11" s="624"/>
      <c r="J11" s="624"/>
      <c r="K11" s="624"/>
      <c r="L11" s="624"/>
      <c r="M11" s="624"/>
      <c r="N11" s="624"/>
      <c r="O11" s="625"/>
      <c r="P11" s="586"/>
      <c r="Q11" s="586"/>
    </row>
    <row r="12" spans="1:24" ht="11.1" customHeight="1">
      <c r="A12" s="517" t="s">
        <v>53</v>
      </c>
      <c r="B12" s="958" t="s">
        <v>338</v>
      </c>
      <c r="C12" s="927"/>
      <c r="D12" s="519">
        <v>0</v>
      </c>
      <c r="E12" s="519"/>
      <c r="F12" s="519"/>
      <c r="G12" s="641"/>
      <c r="H12" s="649"/>
      <c r="I12" s="624"/>
      <c r="J12" s="624"/>
      <c r="K12" s="624"/>
      <c r="L12" s="624"/>
      <c r="M12" s="624"/>
      <c r="N12" s="624"/>
      <c r="O12" s="625"/>
      <c r="P12" s="586"/>
      <c r="Q12" s="586"/>
    </row>
    <row r="13" spans="1:24" ht="11.1" customHeight="1">
      <c r="A13" s="928" t="s">
        <v>16</v>
      </c>
      <c r="B13" s="952"/>
      <c r="C13" s="953"/>
      <c r="D13" s="523">
        <f>SUM(D10:D12)</f>
        <v>171.91814634146343</v>
      </c>
      <c r="E13" s="523">
        <f>SUM(E10:E12)</f>
        <v>187.91496400000003</v>
      </c>
      <c r="F13" s="824">
        <f>(E13-D13)/D13</f>
        <v>9.3049035247063205E-2</v>
      </c>
      <c r="G13" s="642"/>
      <c r="H13" s="626"/>
      <c r="I13" s="626"/>
      <c r="J13" s="626"/>
      <c r="K13" s="626"/>
      <c r="L13" s="626"/>
      <c r="M13" s="626"/>
      <c r="N13" s="626"/>
      <c r="O13" s="627"/>
      <c r="P13" s="586"/>
      <c r="Q13" s="586"/>
    </row>
    <row r="14" spans="1:24" ht="11.1" customHeight="1">
      <c r="A14" s="476" t="s">
        <v>254</v>
      </c>
      <c r="B14" s="477"/>
      <c r="C14" s="477"/>
      <c r="D14" s="525">
        <v>41.5</v>
      </c>
      <c r="E14" s="525">
        <v>42.033670000000001</v>
      </c>
      <c r="F14" s="565"/>
      <c r="G14" s="568">
        <f t="shared" ref="G14:O14" si="0">G16+G17</f>
        <v>0</v>
      </c>
      <c r="H14" s="568">
        <f t="shared" si="0"/>
        <v>0</v>
      </c>
      <c r="I14" s="568">
        <f t="shared" si="0"/>
        <v>0</v>
      </c>
      <c r="J14" s="568">
        <f t="shared" si="0"/>
        <v>0</v>
      </c>
      <c r="K14" s="568">
        <f t="shared" si="0"/>
        <v>0</v>
      </c>
      <c r="L14" s="568">
        <f t="shared" si="0"/>
        <v>0</v>
      </c>
      <c r="M14" s="568">
        <f t="shared" si="0"/>
        <v>0</v>
      </c>
      <c r="N14" s="568">
        <f t="shared" si="0"/>
        <v>0</v>
      </c>
      <c r="O14" s="569">
        <f t="shared" si="0"/>
        <v>0</v>
      </c>
      <c r="P14" s="586"/>
      <c r="Q14" s="586"/>
    </row>
    <row r="15" spans="1:24" ht="11.1" customHeight="1">
      <c r="A15" s="918" t="s">
        <v>108</v>
      </c>
      <c r="B15" s="919"/>
      <c r="C15" s="920"/>
      <c r="D15" s="528" t="s">
        <v>439</v>
      </c>
      <c r="E15" s="656" t="s">
        <v>57</v>
      </c>
      <c r="F15" s="659" t="s">
        <v>136</v>
      </c>
      <c r="G15" s="951" t="s">
        <v>133</v>
      </c>
      <c r="H15" s="929"/>
      <c r="I15" s="929"/>
      <c r="J15" s="929"/>
      <c r="K15" s="929"/>
      <c r="L15" s="929"/>
      <c r="M15" s="929"/>
      <c r="N15" s="929"/>
      <c r="O15" s="930"/>
      <c r="P15" s="586"/>
      <c r="Q15" s="586"/>
    </row>
    <row r="16" spans="1:24" ht="11.1" customHeight="1">
      <c r="A16" s="514" t="s">
        <v>317</v>
      </c>
      <c r="B16" s="924" t="s">
        <v>302</v>
      </c>
      <c r="C16" s="925"/>
      <c r="D16" s="516">
        <v>23</v>
      </c>
      <c r="E16" s="516">
        <v>28.491098999999998</v>
      </c>
      <c r="F16" s="825">
        <f t="shared" ref="F16:F21" si="1">(E16-D16)/D16</f>
        <v>0.23874343478260862</v>
      </c>
      <c r="G16" s="776"/>
      <c r="H16" s="563"/>
      <c r="I16" s="563"/>
      <c r="J16" s="563"/>
      <c r="K16" s="563"/>
      <c r="L16" s="563"/>
      <c r="M16" s="563"/>
      <c r="N16" s="563"/>
      <c r="O16" s="564"/>
      <c r="P16" s="586"/>
      <c r="Q16" s="586"/>
      <c r="R16" s="586"/>
      <c r="S16" s="586"/>
      <c r="T16" s="586"/>
      <c r="U16" s="586"/>
      <c r="V16" s="586"/>
      <c r="W16" s="586"/>
      <c r="X16" s="586"/>
    </row>
    <row r="17" spans="1:29" ht="11.1" customHeight="1">
      <c r="A17" s="533" t="s">
        <v>318</v>
      </c>
      <c r="B17" s="934" t="s">
        <v>302</v>
      </c>
      <c r="C17" s="935"/>
      <c r="D17" s="555">
        <v>19</v>
      </c>
      <c r="E17" s="555">
        <v>29.856078999999998</v>
      </c>
      <c r="F17" s="795">
        <f t="shared" si="1"/>
        <v>0.57137257894736826</v>
      </c>
      <c r="G17" s="644"/>
      <c r="H17" s="565"/>
      <c r="I17" s="565"/>
      <c r="J17" s="565"/>
      <c r="K17" s="565"/>
      <c r="L17" s="565"/>
      <c r="M17" s="565"/>
      <c r="N17" s="565"/>
      <c r="O17" s="566"/>
      <c r="P17" s="586"/>
      <c r="Q17" s="586"/>
      <c r="R17" s="586"/>
      <c r="S17" s="586"/>
      <c r="T17" s="586"/>
      <c r="U17" s="586"/>
      <c r="V17" s="586"/>
      <c r="W17" s="586"/>
      <c r="X17" s="586"/>
    </row>
    <row r="18" spans="1:29" ht="11.1" customHeight="1">
      <c r="A18" s="533" t="s">
        <v>317</v>
      </c>
      <c r="B18" s="934" t="s">
        <v>312</v>
      </c>
      <c r="C18" s="935"/>
      <c r="D18" s="555">
        <v>0</v>
      </c>
      <c r="E18" s="555"/>
      <c r="F18" s="549"/>
      <c r="G18" s="731"/>
      <c r="H18" s="565"/>
      <c r="I18" s="565"/>
      <c r="J18" s="565"/>
      <c r="K18" s="565"/>
      <c r="L18" s="565"/>
      <c r="M18" s="565"/>
      <c r="N18" s="565"/>
      <c r="O18" s="566"/>
      <c r="P18" s="586"/>
      <c r="Q18" s="586"/>
      <c r="R18" s="586"/>
      <c r="S18" s="586"/>
      <c r="T18" s="586"/>
      <c r="U18" s="586"/>
      <c r="V18" s="586"/>
      <c r="W18" s="586"/>
      <c r="X18" s="586"/>
    </row>
    <row r="19" spans="1:29" ht="11.1" customHeight="1">
      <c r="A19" s="533" t="s">
        <v>318</v>
      </c>
      <c r="B19" s="934" t="s">
        <v>339</v>
      </c>
      <c r="C19" s="935"/>
      <c r="D19" s="555">
        <v>0</v>
      </c>
      <c r="E19" s="555">
        <v>0</v>
      </c>
      <c r="F19" s="549"/>
      <c r="G19" s="731"/>
      <c r="H19" s="565"/>
      <c r="I19" s="565"/>
      <c r="J19" s="565"/>
      <c r="K19" s="565"/>
      <c r="L19" s="565"/>
      <c r="M19" s="565"/>
      <c r="N19" s="565"/>
      <c r="O19" s="566"/>
      <c r="P19" s="586"/>
      <c r="Q19" s="587"/>
    </row>
    <row r="20" spans="1:29" ht="11.1" customHeight="1">
      <c r="A20" s="533" t="s">
        <v>317</v>
      </c>
      <c r="B20" s="934" t="s">
        <v>121</v>
      </c>
      <c r="C20" s="935"/>
      <c r="D20" s="555">
        <v>32.24</v>
      </c>
      <c r="E20" s="555">
        <v>25.688565999999998</v>
      </c>
      <c r="F20" s="795">
        <f>(E20-D20)/D20</f>
        <v>-0.2032082506203475</v>
      </c>
      <c r="G20" s="644"/>
      <c r="H20" s="565"/>
      <c r="I20" s="565"/>
      <c r="J20" s="565"/>
      <c r="K20" s="565"/>
      <c r="L20" s="565"/>
      <c r="M20" s="565"/>
      <c r="N20" s="565"/>
      <c r="O20" s="566"/>
      <c r="P20" s="586"/>
      <c r="Q20" s="587"/>
    </row>
    <row r="21" spans="1:29" ht="11.1" customHeight="1">
      <c r="A21" s="517" t="s">
        <v>317</v>
      </c>
      <c r="B21" s="934" t="s">
        <v>122</v>
      </c>
      <c r="C21" s="935"/>
      <c r="D21" s="518">
        <v>21.2</v>
      </c>
      <c r="E21" s="518">
        <v>28.619996999999998</v>
      </c>
      <c r="F21" s="861">
        <f t="shared" si="1"/>
        <v>0.34999985849056597</v>
      </c>
      <c r="G21" s="731"/>
      <c r="H21" s="565"/>
      <c r="I21" s="565"/>
      <c r="J21" s="565"/>
      <c r="K21" s="565"/>
      <c r="L21" s="565"/>
      <c r="M21" s="565"/>
      <c r="N21" s="565"/>
      <c r="O21" s="566"/>
      <c r="P21" s="588"/>
      <c r="Q21" s="693"/>
      <c r="R21" s="586" t="s">
        <v>374</v>
      </c>
      <c r="S21" s="590"/>
      <c r="T21" s="590"/>
      <c r="U21" s="590"/>
      <c r="V21" s="590"/>
      <c r="W21" s="590"/>
      <c r="X21" s="590"/>
      <c r="Y21" s="590"/>
      <c r="Z21" s="590"/>
      <c r="AA21" s="590"/>
      <c r="AB21" s="590"/>
      <c r="AC21" s="590"/>
    </row>
    <row r="22" spans="1:29" ht="11.1" customHeight="1">
      <c r="A22" s="938" t="s">
        <v>16</v>
      </c>
      <c r="B22" s="939"/>
      <c r="C22" s="940"/>
      <c r="D22" s="584">
        <f>SUM(D16:D21)</f>
        <v>95.440000000000012</v>
      </c>
      <c r="E22" s="584">
        <f>SUM(E16:E21)</f>
        <v>112.65574099999999</v>
      </c>
      <c r="F22" s="584"/>
      <c r="G22" s="645"/>
      <c r="H22" s="574"/>
      <c r="I22" s="574"/>
      <c r="J22" s="574"/>
      <c r="K22" s="574"/>
      <c r="L22" s="574"/>
      <c r="M22" s="574"/>
      <c r="N22" s="574"/>
      <c r="O22" s="575"/>
      <c r="Q22" s="692"/>
      <c r="R22" s="586" t="s">
        <v>375</v>
      </c>
    </row>
    <row r="23" spans="1:29" ht="11.1" customHeight="1">
      <c r="A23" s="921" t="s">
        <v>108</v>
      </c>
      <c r="B23" s="919"/>
      <c r="C23" s="920"/>
      <c r="D23" s="528" t="s">
        <v>439</v>
      </c>
      <c r="E23" s="656" t="s">
        <v>57</v>
      </c>
      <c r="F23" s="657" t="s">
        <v>136</v>
      </c>
      <c r="G23" s="928" t="s">
        <v>133</v>
      </c>
      <c r="H23" s="952"/>
      <c r="I23" s="952"/>
      <c r="J23" s="952"/>
      <c r="K23" s="952"/>
      <c r="L23" s="952"/>
      <c r="M23" s="952"/>
      <c r="N23" s="952"/>
      <c r="O23" s="953"/>
      <c r="Q23" s="691"/>
      <c r="R23" s="585" t="s">
        <v>376</v>
      </c>
    </row>
    <row r="24" spans="1:29" ht="11.1" customHeight="1">
      <c r="A24" s="533" t="s">
        <v>317</v>
      </c>
      <c r="B24" s="806" t="str">
        <f>'C3LPG Balance'!C22</f>
        <v>PTTOR (C3)</v>
      </c>
      <c r="C24" s="806" t="str">
        <f>'C3LPG Balance'!D22</f>
        <v>GSP RY</v>
      </c>
      <c r="D24" s="516">
        <v>0.6</v>
      </c>
      <c r="E24" s="516">
        <v>0.59048999999999996</v>
      </c>
      <c r="F24" s="690">
        <f t="shared" ref="F24:F29" si="2">(E24-D24)/D24</f>
        <v>-1.5850000000000031E-2</v>
      </c>
      <c r="G24" s="643"/>
      <c r="H24" s="780"/>
      <c r="I24" s="780"/>
      <c r="J24" s="780"/>
      <c r="K24" s="780"/>
      <c r="L24" s="780"/>
      <c r="M24" s="780"/>
      <c r="N24" s="780"/>
      <c r="O24" s="781"/>
      <c r="Q24" s="587"/>
    </row>
    <row r="25" spans="1:29" ht="11.1" customHeight="1">
      <c r="A25" s="533" t="s">
        <v>318</v>
      </c>
      <c r="B25" s="806" t="str">
        <f>'C3LPG Balance'!C23</f>
        <v>PTTOR (LPG ไม่มีกลิ่น)</v>
      </c>
      <c r="C25" s="806" t="str">
        <f>'C3LPG Balance'!D23</f>
        <v>GSP RY</v>
      </c>
      <c r="D25" s="555">
        <v>0.6</v>
      </c>
      <c r="E25" s="555">
        <v>0.31546999999999997</v>
      </c>
      <c r="F25" s="760">
        <f t="shared" si="2"/>
        <v>-0.47421666666666668</v>
      </c>
      <c r="G25" s="644"/>
      <c r="H25" s="727"/>
      <c r="I25" s="727"/>
      <c r="J25" s="727"/>
      <c r="K25" s="727"/>
      <c r="L25" s="727"/>
      <c r="M25" s="727"/>
      <c r="N25" s="727"/>
      <c r="O25" s="782"/>
      <c r="Q25" s="587"/>
    </row>
    <row r="26" spans="1:29" ht="11.1" customHeight="1">
      <c r="A26" s="533" t="s">
        <v>319</v>
      </c>
      <c r="B26" s="806" t="str">
        <f>'C3LPG Balance'!C24</f>
        <v>PTTOR</v>
      </c>
      <c r="C26" s="806" t="str">
        <f>'C3LPG Balance'!D24</f>
        <v>MT</v>
      </c>
      <c r="D26" s="555">
        <v>19</v>
      </c>
      <c r="E26" s="555">
        <v>20.676655</v>
      </c>
      <c r="F26" s="689">
        <f>(E26-D26)/D26</f>
        <v>8.8245000000000018E-2</v>
      </c>
      <c r="G26" s="644"/>
      <c r="H26" s="783"/>
      <c r="I26" s="727"/>
      <c r="J26" s="727"/>
      <c r="K26" s="727"/>
      <c r="L26" s="727"/>
      <c r="M26" s="727"/>
      <c r="N26" s="727"/>
      <c r="O26" s="782"/>
      <c r="P26" s="580"/>
      <c r="Q26" s="587"/>
    </row>
    <row r="27" spans="1:29" ht="11.1" customHeight="1">
      <c r="A27" s="533" t="s">
        <v>318</v>
      </c>
      <c r="B27" s="806" t="str">
        <f>'C3LPG Balance'!C28</f>
        <v>PTTOR</v>
      </c>
      <c r="C27" s="806" t="str">
        <f>'C3LPG Balance'!D28</f>
        <v>MT</v>
      </c>
      <c r="D27" s="555">
        <v>38.278889089999986</v>
      </c>
      <c r="E27" s="555">
        <v>34.743309000000004</v>
      </c>
      <c r="F27" s="689">
        <f>(E27-D27)/D27</f>
        <v>-9.2363706838180432E-2</v>
      </c>
      <c r="G27" s="644"/>
      <c r="H27" s="784"/>
      <c r="I27" s="784"/>
      <c r="J27" s="784"/>
      <c r="K27" s="784"/>
      <c r="L27" s="784"/>
      <c r="M27" s="784"/>
      <c r="N27" s="784"/>
      <c r="O27" s="785"/>
      <c r="Q27" s="587"/>
    </row>
    <row r="28" spans="1:29" ht="11.1" customHeight="1">
      <c r="A28" s="533" t="s">
        <v>318</v>
      </c>
      <c r="B28" s="806" t="str">
        <f>'C3LPG Balance'!C29</f>
        <v>PTTOR</v>
      </c>
      <c r="C28" s="806" t="str">
        <f>'C3LPG Balance'!D29</f>
        <v xml:space="preserve">BRP </v>
      </c>
      <c r="D28" s="555">
        <v>60.278968679999998</v>
      </c>
      <c r="E28" s="555">
        <v>62.073292000000002</v>
      </c>
      <c r="F28" s="690">
        <f t="shared" si="2"/>
        <v>2.9766987712172711E-2</v>
      </c>
      <c r="G28" s="644"/>
      <c r="H28" s="784"/>
      <c r="I28" s="784"/>
      <c r="J28" s="784"/>
      <c r="K28" s="784"/>
      <c r="L28" s="784"/>
      <c r="M28" s="784"/>
      <c r="N28" s="784"/>
      <c r="O28" s="785"/>
      <c r="P28" s="722">
        <f>D26+D27+D54</f>
        <v>57.278889089999986</v>
      </c>
      <c r="Q28" s="722">
        <f>E26+E27+E54</f>
        <v>55.419964000000007</v>
      </c>
      <c r="R28" s="688">
        <f>(Q28-P28)/P28</f>
        <v>-3.2453930576047396E-2</v>
      </c>
    </row>
    <row r="29" spans="1:29" ht="11.1" customHeight="1">
      <c r="A29" s="533" t="s">
        <v>318</v>
      </c>
      <c r="B29" s="806" t="str">
        <f>'C3LPG Balance'!C30</f>
        <v>PTTOR</v>
      </c>
      <c r="C29" s="806" t="str">
        <f>'C3LPG Balance'!D30</f>
        <v>PTT TANK</v>
      </c>
      <c r="D29" s="555">
        <v>15</v>
      </c>
      <c r="E29" s="555">
        <v>7.4653739999999997</v>
      </c>
      <c r="F29" s="760">
        <f t="shared" si="2"/>
        <v>-0.50230839999999999</v>
      </c>
      <c r="G29" s="644"/>
      <c r="H29" s="783"/>
      <c r="I29" s="727"/>
      <c r="J29" s="727"/>
      <c r="K29" s="727"/>
      <c r="L29" s="727"/>
      <c r="M29" s="727"/>
      <c r="N29" s="727"/>
      <c r="O29" s="782"/>
      <c r="P29" s="722">
        <f>D29+D55</f>
        <v>15</v>
      </c>
      <c r="Q29" s="722">
        <f>E29+E55</f>
        <v>12.502897000000001</v>
      </c>
      <c r="R29" s="688">
        <f>(Q29-P29)/P29</f>
        <v>-0.16647353333333328</v>
      </c>
    </row>
    <row r="30" spans="1:29" ht="11.1" customHeight="1">
      <c r="A30" s="533" t="s">
        <v>318</v>
      </c>
      <c r="B30" s="822" t="str">
        <f>'C3LPG Balance'!C31</f>
        <v>PTTOR</v>
      </c>
      <c r="C30" s="822" t="str">
        <f>'C3LPG Balance'!D31</f>
        <v>PTT TANK (Truck)</v>
      </c>
      <c r="D30" s="555">
        <v>0.6</v>
      </c>
      <c r="E30" s="555"/>
      <c r="F30" s="690">
        <f>(E30-D30)/D30</f>
        <v>-1</v>
      </c>
      <c r="G30" s="644"/>
      <c r="H30" s="783"/>
      <c r="I30" s="727"/>
      <c r="J30" s="727"/>
      <c r="K30" s="727"/>
      <c r="L30" s="727"/>
      <c r="M30" s="727"/>
      <c r="N30" s="727"/>
      <c r="O30" s="782"/>
      <c r="P30" s="722"/>
      <c r="Q30" s="722"/>
      <c r="R30" s="814"/>
    </row>
    <row r="31" spans="1:29" ht="11.1" customHeight="1">
      <c r="A31" s="533" t="s">
        <v>318</v>
      </c>
      <c r="B31" s="822" t="str">
        <f>'C3LPG Balance'!C32</f>
        <v>SGP</v>
      </c>
      <c r="C31" s="822" t="str">
        <f>'C3LPG Balance'!D32</f>
        <v>MT</v>
      </c>
      <c r="D31" s="555">
        <v>27</v>
      </c>
      <c r="E31" s="555">
        <v>25.533947999999999</v>
      </c>
      <c r="F31" s="689">
        <f>(E31-D31)/D31</f>
        <v>-5.4298222222222269E-2</v>
      </c>
      <c r="G31" s="644"/>
      <c r="H31" s="783"/>
      <c r="I31" s="727"/>
      <c r="J31" s="727"/>
      <c r="K31" s="727"/>
      <c r="L31" s="727"/>
      <c r="M31" s="727"/>
      <c r="N31" s="727"/>
      <c r="O31" s="782"/>
      <c r="Q31" s="587"/>
    </row>
    <row r="32" spans="1:29" ht="11.1" customHeight="1">
      <c r="A32" s="533" t="s">
        <v>318</v>
      </c>
      <c r="B32" s="806" t="str">
        <f>'C3LPG Balance'!C33</f>
        <v>UGP</v>
      </c>
      <c r="C32" s="806" t="str">
        <f>'C3LPG Balance'!D33</f>
        <v>MT</v>
      </c>
      <c r="D32" s="555">
        <v>17</v>
      </c>
      <c r="E32" s="555">
        <v>16.794468999999999</v>
      </c>
      <c r="F32" s="690">
        <f>(E32-D32)/D32</f>
        <v>-1.2090058823529445E-2</v>
      </c>
      <c r="G32" s="644"/>
      <c r="H32" s="783"/>
      <c r="I32" s="727"/>
      <c r="J32" s="727"/>
      <c r="K32" s="727"/>
      <c r="L32" s="727"/>
      <c r="M32" s="727"/>
      <c r="N32" s="727"/>
      <c r="O32" s="782"/>
      <c r="Q32" s="587"/>
    </row>
    <row r="33" spans="1:18" ht="11.1" customHeight="1">
      <c r="A33" s="533" t="s">
        <v>318</v>
      </c>
      <c r="B33" s="806" t="str">
        <f>'C3LPG Balance'!C34</f>
        <v>BCP</v>
      </c>
      <c r="C33" s="806" t="str">
        <f>'C3LPG Balance'!D34</f>
        <v>MT</v>
      </c>
      <c r="D33" s="555">
        <v>0</v>
      </c>
      <c r="E33" s="555">
        <v>0</v>
      </c>
      <c r="F33" s="555"/>
      <c r="G33" s="729"/>
      <c r="H33" s="783"/>
      <c r="I33" s="727"/>
      <c r="J33" s="727"/>
      <c r="K33" s="727"/>
      <c r="L33" s="727"/>
      <c r="M33" s="727"/>
      <c r="N33" s="727"/>
      <c r="O33" s="782"/>
    </row>
    <row r="34" spans="1:18" ht="11.1" customHeight="1">
      <c r="A34" s="533" t="s">
        <v>318</v>
      </c>
      <c r="B34" s="806" t="str">
        <f>'C3LPG Balance'!C35</f>
        <v>BCP</v>
      </c>
      <c r="C34" s="806" t="str">
        <f>'C3LPG Balance'!D35</f>
        <v>PTT TANK</v>
      </c>
      <c r="D34" s="555">
        <v>0</v>
      </c>
      <c r="E34" s="555"/>
      <c r="F34" s="555"/>
      <c r="G34" s="729"/>
      <c r="H34" s="783"/>
      <c r="I34" s="727"/>
      <c r="J34" s="727"/>
      <c r="K34" s="727"/>
      <c r="L34" s="727"/>
      <c r="M34" s="727"/>
      <c r="N34" s="727"/>
      <c r="O34" s="782"/>
    </row>
    <row r="35" spans="1:18" ht="11.1" customHeight="1">
      <c r="A35" s="533" t="s">
        <v>318</v>
      </c>
      <c r="B35" s="806" t="str">
        <f>'C3LPG Balance'!C36</f>
        <v>Big gas</v>
      </c>
      <c r="C35" s="806" t="str">
        <f>'C3LPG Balance'!D36</f>
        <v>MT</v>
      </c>
      <c r="D35" s="555">
        <v>0</v>
      </c>
      <c r="E35" s="555"/>
      <c r="F35" s="555"/>
      <c r="G35" s="729"/>
      <c r="H35" s="783"/>
      <c r="I35" s="727"/>
      <c r="J35" s="727"/>
      <c r="K35" s="727"/>
      <c r="L35" s="727"/>
      <c r="M35" s="727"/>
      <c r="N35" s="727"/>
      <c r="O35" s="782"/>
    </row>
    <row r="36" spans="1:18" ht="11.1" customHeight="1">
      <c r="A36" s="533" t="s">
        <v>318</v>
      </c>
      <c r="B36" s="806" t="str">
        <f>'C3LPG Balance'!C37</f>
        <v>Big gas</v>
      </c>
      <c r="C36" s="806" t="str">
        <f>'C3LPG Balance'!D37</f>
        <v>PTT TANK</v>
      </c>
      <c r="D36" s="555">
        <v>0</v>
      </c>
      <c r="E36" s="555"/>
      <c r="F36" s="555"/>
      <c r="G36" s="729"/>
      <c r="H36" s="783"/>
      <c r="I36" s="727"/>
      <c r="J36" s="727"/>
      <c r="K36" s="727"/>
      <c r="L36" s="727"/>
      <c r="M36" s="727"/>
      <c r="N36" s="727"/>
      <c r="O36" s="782"/>
      <c r="P36" s="588"/>
    </row>
    <row r="37" spans="1:18" ht="11.1" customHeight="1">
      <c r="A37" s="533" t="s">
        <v>318</v>
      </c>
      <c r="B37" s="806" t="str">
        <f>'C3LPG Balance'!C38</f>
        <v>PAP</v>
      </c>
      <c r="C37" s="806" t="str">
        <f>'C3LPG Balance'!D38</f>
        <v>MT</v>
      </c>
      <c r="D37" s="555">
        <v>0</v>
      </c>
      <c r="E37" s="555"/>
      <c r="F37" s="555"/>
      <c r="G37" s="729"/>
      <c r="H37" s="783"/>
      <c r="I37" s="727"/>
      <c r="J37" s="727"/>
      <c r="K37" s="727"/>
      <c r="L37" s="727"/>
      <c r="M37" s="727"/>
      <c r="N37" s="727"/>
      <c r="O37" s="782"/>
      <c r="P37" s="588"/>
    </row>
    <row r="38" spans="1:18" ht="11.1" customHeight="1">
      <c r="A38" s="533" t="s">
        <v>318</v>
      </c>
      <c r="B38" s="806" t="str">
        <f>'C3LPG Balance'!C39</f>
        <v>PAP</v>
      </c>
      <c r="C38" s="806" t="str">
        <f>'C3LPG Balance'!D39</f>
        <v>PTT TANK</v>
      </c>
      <c r="D38" s="555">
        <v>3.6</v>
      </c>
      <c r="E38" s="555">
        <v>0</v>
      </c>
      <c r="F38" s="760">
        <f>(E38-D38)/D38</f>
        <v>-1</v>
      </c>
      <c r="G38" s="644"/>
      <c r="H38" s="783"/>
      <c r="I38" s="727"/>
      <c r="J38" s="727"/>
      <c r="K38" s="727"/>
      <c r="L38" s="727"/>
      <c r="M38" s="727"/>
      <c r="N38" s="727"/>
      <c r="O38" s="782"/>
      <c r="P38" s="588"/>
    </row>
    <row r="39" spans="1:18" ht="11.1" customHeight="1">
      <c r="A39" s="533" t="s">
        <v>318</v>
      </c>
      <c r="B39" s="806" t="str">
        <f>'C3LPG Balance'!C40</f>
        <v>PAP</v>
      </c>
      <c r="C39" s="806" t="str">
        <f>'C3LPG Balance'!D40</f>
        <v>PTT TANK (Truck)</v>
      </c>
      <c r="D39" s="555">
        <v>0.6</v>
      </c>
      <c r="E39" s="555">
        <v>1.8400129999999999</v>
      </c>
      <c r="F39" s="760">
        <f>(E39-D39)/D39</f>
        <v>2.066688333333333</v>
      </c>
      <c r="G39" s="644"/>
      <c r="H39" s="783"/>
      <c r="I39" s="727"/>
      <c r="J39" s="727"/>
      <c r="K39" s="727"/>
      <c r="L39" s="727"/>
      <c r="M39" s="727"/>
      <c r="N39" s="727"/>
      <c r="O39" s="782"/>
      <c r="P39" s="588"/>
    </row>
    <row r="40" spans="1:18" ht="11.1" customHeight="1">
      <c r="A40" s="533" t="s">
        <v>318</v>
      </c>
      <c r="B40" s="806" t="str">
        <f>'C3LPG Balance'!C41</f>
        <v>WP</v>
      </c>
      <c r="C40" s="806" t="str">
        <f>'C3LPG Balance'!D41</f>
        <v>MT</v>
      </c>
      <c r="D40" s="555">
        <v>0</v>
      </c>
      <c r="E40" s="555">
        <v>0</v>
      </c>
      <c r="F40" s="555"/>
      <c r="G40" s="729"/>
      <c r="H40" s="783"/>
      <c r="I40" s="727"/>
      <c r="J40" s="727"/>
      <c r="K40" s="727"/>
      <c r="L40" s="727"/>
      <c r="M40" s="727"/>
      <c r="N40" s="727"/>
      <c r="O40" s="782"/>
      <c r="P40" s="588"/>
    </row>
    <row r="41" spans="1:18" ht="11.1" customHeight="1">
      <c r="A41" s="533" t="s">
        <v>318</v>
      </c>
      <c r="B41" s="806" t="str">
        <f>'C3LPG Balance'!C42</f>
        <v>WP</v>
      </c>
      <c r="C41" s="806" t="str">
        <f>'C3LPG Balance'!D42</f>
        <v>PTT TANK</v>
      </c>
      <c r="D41" s="555">
        <v>0.40000000000000036</v>
      </c>
      <c r="E41" s="555">
        <v>9.2384059999999995</v>
      </c>
      <c r="F41" s="760">
        <f>(E41-D41)/D41</f>
        <v>22.096014999999976</v>
      </c>
      <c r="G41" s="644"/>
      <c r="H41" s="783"/>
      <c r="I41" s="727"/>
      <c r="J41" s="727"/>
      <c r="K41" s="727"/>
      <c r="L41" s="727"/>
      <c r="M41" s="727"/>
      <c r="N41" s="727"/>
      <c r="O41" s="782"/>
      <c r="P41" s="588"/>
    </row>
    <row r="42" spans="1:18" ht="11.1" customHeight="1">
      <c r="A42" s="533" t="s">
        <v>318</v>
      </c>
      <c r="B42" s="806" t="str">
        <f>'C3LPG Balance'!C43</f>
        <v>Chevron</v>
      </c>
      <c r="C42" s="806" t="str">
        <f>'C3LPG Balance'!D43</f>
        <v>PTT TANK</v>
      </c>
      <c r="D42" s="555">
        <v>0</v>
      </c>
      <c r="E42" s="555"/>
      <c r="F42" s="555"/>
      <c r="G42" s="644"/>
      <c r="H42" s="783"/>
      <c r="I42" s="727"/>
      <c r="J42" s="727"/>
      <c r="K42" s="727"/>
      <c r="L42" s="727"/>
      <c r="M42" s="727"/>
      <c r="N42" s="727"/>
      <c r="O42" s="782"/>
      <c r="P42" s="588"/>
    </row>
    <row r="43" spans="1:18" ht="11.1" customHeight="1">
      <c r="A43" s="533" t="s">
        <v>318</v>
      </c>
      <c r="B43" s="806" t="str">
        <f>'C3LPG Balance'!C44</f>
        <v>IRPC</v>
      </c>
      <c r="C43" s="806" t="str">
        <f>'C3LPG Balance'!D44</f>
        <v>MT</v>
      </c>
      <c r="D43" s="555">
        <v>0</v>
      </c>
      <c r="E43" s="555"/>
      <c r="F43" s="555"/>
      <c r="G43" s="644"/>
      <c r="H43" s="783"/>
      <c r="I43" s="727"/>
      <c r="J43" s="727"/>
      <c r="K43" s="727"/>
      <c r="L43" s="727"/>
      <c r="M43" s="727"/>
      <c r="N43" s="727"/>
      <c r="O43" s="782"/>
      <c r="P43" s="746">
        <f>D41+D62</f>
        <v>14.4</v>
      </c>
      <c r="Q43" s="746">
        <f>E41+E62</f>
        <v>13.159028999999999</v>
      </c>
      <c r="R43" s="688">
        <f>(Q43-P43)/P43</f>
        <v>-8.6178541666666789E-2</v>
      </c>
    </row>
    <row r="44" spans="1:18" ht="11.1" customHeight="1">
      <c r="A44" s="533" t="s">
        <v>318</v>
      </c>
      <c r="B44" s="806" t="str">
        <f>'C3LPG Balance'!C45</f>
        <v>IRPC</v>
      </c>
      <c r="C44" s="806" t="str">
        <f>'C3LPG Balance'!D45</f>
        <v>PTT TANK</v>
      </c>
      <c r="D44" s="555">
        <v>0</v>
      </c>
      <c r="E44" s="555"/>
      <c r="F44" s="555"/>
      <c r="G44" s="729"/>
      <c r="H44" s="783"/>
      <c r="I44" s="727"/>
      <c r="J44" s="727"/>
      <c r="K44" s="727"/>
      <c r="L44" s="727"/>
      <c r="M44" s="727"/>
      <c r="N44" s="727"/>
      <c r="O44" s="782"/>
      <c r="P44" s="588">
        <f>D38+D60</f>
        <v>3.6</v>
      </c>
      <c r="Q44" s="588">
        <f>E38+E60</f>
        <v>2.4372220000000002</v>
      </c>
      <c r="R44" s="688">
        <f>(Q44-P44)/P44</f>
        <v>-0.32299388888888886</v>
      </c>
    </row>
    <row r="45" spans="1:18" ht="11.1" customHeight="1">
      <c r="A45" s="533" t="s">
        <v>318</v>
      </c>
      <c r="B45" s="806" t="str">
        <f>'C3LPG Balance'!C46</f>
        <v>Atlas</v>
      </c>
      <c r="C45" s="806" t="str">
        <f>'C3LPG Balance'!D46</f>
        <v>MT</v>
      </c>
      <c r="D45" s="555">
        <v>0</v>
      </c>
      <c r="E45" s="555"/>
      <c r="F45" s="555"/>
      <c r="G45" s="729"/>
      <c r="H45" s="783"/>
      <c r="I45" s="727"/>
      <c r="J45" s="727"/>
      <c r="K45" s="727"/>
      <c r="L45" s="727"/>
      <c r="M45" s="727"/>
      <c r="N45" s="727"/>
      <c r="O45" s="782"/>
      <c r="P45" s="588"/>
    </row>
    <row r="46" spans="1:18" ht="11.1" customHeight="1">
      <c r="A46" s="533" t="s">
        <v>318</v>
      </c>
      <c r="B46" s="806" t="str">
        <f>'C3LPG Balance'!C47</f>
        <v>Atlas</v>
      </c>
      <c r="C46" s="806" t="str">
        <f>'C3LPG Balance'!D47</f>
        <v>PTT TANK</v>
      </c>
      <c r="D46" s="555">
        <v>0</v>
      </c>
      <c r="E46" s="555"/>
      <c r="F46" s="555"/>
      <c r="G46" s="729"/>
      <c r="H46" s="783"/>
      <c r="I46" s="727"/>
      <c r="J46" s="727"/>
      <c r="K46" s="727"/>
      <c r="L46" s="727"/>
      <c r="M46" s="727"/>
      <c r="N46" s="727"/>
      <c r="O46" s="782"/>
      <c r="P46" s="588"/>
    </row>
    <row r="47" spans="1:18" ht="11.1" customHeight="1">
      <c r="A47" s="533" t="s">
        <v>318</v>
      </c>
      <c r="B47" s="806" t="str">
        <f>'C3LPG Balance'!C48</f>
        <v>ESSO</v>
      </c>
      <c r="C47" s="806" t="str">
        <f>'C3LPG Balance'!D48</f>
        <v>MT</v>
      </c>
      <c r="D47" s="555">
        <v>0</v>
      </c>
      <c r="E47" s="555"/>
      <c r="F47" s="555"/>
      <c r="G47" s="729"/>
      <c r="H47" s="783"/>
      <c r="I47" s="727"/>
      <c r="J47" s="727"/>
      <c r="K47" s="727"/>
      <c r="L47" s="727"/>
      <c r="M47" s="727"/>
      <c r="N47" s="727"/>
      <c r="O47" s="782"/>
      <c r="P47" s="588"/>
    </row>
    <row r="48" spans="1:18" ht="11.1" customHeight="1">
      <c r="A48" s="533" t="s">
        <v>318</v>
      </c>
      <c r="B48" s="806" t="str">
        <f>'C3LPG Balance'!C49</f>
        <v>ESSO</v>
      </c>
      <c r="C48" s="806" t="str">
        <f>'C3LPG Balance'!D49</f>
        <v xml:space="preserve">BRP </v>
      </c>
      <c r="D48" s="555">
        <v>0</v>
      </c>
      <c r="E48" s="555"/>
      <c r="F48" s="555"/>
      <c r="G48" s="729"/>
      <c r="H48" s="783"/>
      <c r="I48" s="727"/>
      <c r="J48" s="727"/>
      <c r="K48" s="727"/>
      <c r="L48" s="727"/>
      <c r="M48" s="727"/>
      <c r="N48" s="727"/>
      <c r="O48" s="782"/>
      <c r="P48" s="588"/>
    </row>
    <row r="49" spans="1:16" ht="11.1" customHeight="1">
      <c r="A49" s="533" t="s">
        <v>318</v>
      </c>
      <c r="B49" s="806" t="str">
        <f>'C3LPG Balance'!C50</f>
        <v>ESSO</v>
      </c>
      <c r="C49" s="806" t="str">
        <f>'C3LPG Balance'!D50</f>
        <v>PTT TANK</v>
      </c>
      <c r="D49" s="555">
        <v>0</v>
      </c>
      <c r="E49" s="555"/>
      <c r="F49" s="555"/>
      <c r="G49" s="729"/>
      <c r="H49" s="786"/>
      <c r="I49" s="727"/>
      <c r="J49" s="727"/>
      <c r="K49" s="727"/>
      <c r="L49" s="727"/>
      <c r="M49" s="727"/>
      <c r="N49" s="727"/>
      <c r="O49" s="782"/>
      <c r="P49" s="588"/>
    </row>
    <row r="50" spans="1:16" ht="11.1" customHeight="1">
      <c r="A50" s="533" t="s">
        <v>318</v>
      </c>
      <c r="B50" s="806" t="str">
        <f>'C3LPG Balance'!C51</f>
        <v>UNO</v>
      </c>
      <c r="C50" s="806" t="str">
        <f>'C3LPG Balance'!D51</f>
        <v>PTT TANK</v>
      </c>
      <c r="D50" s="555">
        <v>0</v>
      </c>
      <c r="E50" s="555"/>
      <c r="F50" s="555"/>
      <c r="G50" s="729"/>
      <c r="H50" s="783"/>
      <c r="I50" s="727"/>
      <c r="J50" s="727"/>
      <c r="K50" s="727"/>
      <c r="L50" s="727"/>
      <c r="M50" s="727"/>
      <c r="N50" s="727"/>
      <c r="O50" s="782"/>
      <c r="P50" s="588"/>
    </row>
    <row r="51" spans="1:16" ht="11.1" customHeight="1">
      <c r="A51" s="533" t="s">
        <v>318</v>
      </c>
      <c r="B51" s="806" t="str">
        <f>'C3LPG Balance'!C52</f>
        <v>Orchid</v>
      </c>
      <c r="C51" s="806" t="str">
        <f>'C3LPG Balance'!D52</f>
        <v>PTT TANK</v>
      </c>
      <c r="D51" s="555">
        <v>0</v>
      </c>
      <c r="E51" s="555"/>
      <c r="F51" s="555"/>
      <c r="G51" s="729"/>
      <c r="H51" s="783"/>
      <c r="I51" s="727"/>
      <c r="J51" s="727"/>
      <c r="K51" s="727"/>
      <c r="L51" s="727"/>
      <c r="M51" s="727"/>
      <c r="N51" s="727"/>
      <c r="O51" s="782"/>
      <c r="P51" s="588"/>
    </row>
    <row r="52" spans="1:16" ht="11.1" customHeight="1">
      <c r="A52" s="533" t="s">
        <v>313</v>
      </c>
      <c r="B52" s="806" t="str">
        <f>'C3LPG Balance'!C53</f>
        <v>PTTOR</v>
      </c>
      <c r="C52" s="806" t="str">
        <f>'C3LPG Balance'!D53</f>
        <v>IRPC</v>
      </c>
      <c r="D52" s="555">
        <v>0.68</v>
      </c>
      <c r="E52" s="555">
        <v>0.70186499999999996</v>
      </c>
      <c r="F52" s="690">
        <f>(E52-D52)/D52</f>
        <v>3.2154411764705751E-2</v>
      </c>
      <c r="G52" s="729"/>
      <c r="H52" s="783"/>
      <c r="I52" s="727"/>
      <c r="J52" s="727"/>
      <c r="K52" s="727"/>
      <c r="L52" s="727"/>
      <c r="M52" s="727"/>
      <c r="N52" s="727"/>
      <c r="O52" s="782"/>
      <c r="P52" s="588"/>
    </row>
    <row r="53" spans="1:16" ht="11.1" customHeight="1">
      <c r="A53" s="533" t="s">
        <v>313</v>
      </c>
      <c r="B53" s="806" t="str">
        <f>'C3LPG Balance'!C55</f>
        <v>Atlas</v>
      </c>
      <c r="C53" s="806" t="str">
        <f>'C3LPG Balance'!D55</f>
        <v>IRPC</v>
      </c>
      <c r="D53" s="555">
        <v>0</v>
      </c>
      <c r="E53" s="555">
        <v>1.1967730000000001</v>
      </c>
      <c r="F53" s="760">
        <v>1</v>
      </c>
      <c r="G53" s="644"/>
      <c r="H53" s="727"/>
      <c r="I53" s="727"/>
      <c r="J53" s="727"/>
      <c r="K53" s="727"/>
      <c r="L53" s="727"/>
      <c r="M53" s="727"/>
      <c r="N53" s="727"/>
      <c r="O53" s="782"/>
      <c r="P53" s="588"/>
    </row>
    <row r="54" spans="1:16" ht="11.1" customHeight="1">
      <c r="A54" s="533" t="s">
        <v>284</v>
      </c>
      <c r="B54" s="806" t="str">
        <f>'C3LPG Balance'!C56</f>
        <v>PTTOR</v>
      </c>
      <c r="C54" s="806" t="str">
        <f>'C3LPG Balance'!D56</f>
        <v>MT</v>
      </c>
      <c r="D54" s="555">
        <v>0</v>
      </c>
      <c r="E54" s="555">
        <v>0</v>
      </c>
      <c r="F54" s="572"/>
      <c r="G54" s="644"/>
      <c r="H54" s="783"/>
      <c r="I54" s="727"/>
      <c r="J54" s="727"/>
      <c r="K54" s="727"/>
      <c r="L54" s="727"/>
      <c r="M54" s="727"/>
      <c r="N54" s="727"/>
      <c r="O54" s="782"/>
      <c r="P54" s="588"/>
    </row>
    <row r="55" spans="1:16" ht="11.1" customHeight="1">
      <c r="A55" s="533" t="s">
        <v>284</v>
      </c>
      <c r="B55" s="806" t="str">
        <f>'C3LPG Balance'!C57</f>
        <v>PTTOR</v>
      </c>
      <c r="C55" s="806" t="str">
        <f>'C3LPG Balance'!D57</f>
        <v>PTT TANK</v>
      </c>
      <c r="D55" s="555">
        <v>0</v>
      </c>
      <c r="E55" s="555">
        <v>5.0375230000000002</v>
      </c>
      <c r="F55" s="760">
        <v>1</v>
      </c>
      <c r="G55" s="644"/>
      <c r="H55" s="783"/>
      <c r="I55" s="727"/>
      <c r="J55" s="727"/>
      <c r="K55" s="727"/>
      <c r="L55" s="727"/>
      <c r="M55" s="727"/>
      <c r="N55" s="727"/>
      <c r="O55" s="782"/>
      <c r="P55" s="588"/>
    </row>
    <row r="56" spans="1:16" ht="11.1" customHeight="1">
      <c r="A56" s="533" t="s">
        <v>284</v>
      </c>
      <c r="B56" s="806" t="str">
        <f>'C3LPG Balance'!C58</f>
        <v>PTTOR</v>
      </c>
      <c r="C56" s="806" t="str">
        <f>'C3LPG Balance'!D58</f>
        <v>PTT TANK (Truck)</v>
      </c>
      <c r="D56" s="555">
        <v>0</v>
      </c>
      <c r="E56" s="555"/>
      <c r="F56" s="572"/>
      <c r="G56" s="787"/>
      <c r="H56" s="783"/>
      <c r="I56" s="727"/>
      <c r="J56" s="727"/>
      <c r="K56" s="727"/>
      <c r="L56" s="727"/>
      <c r="M56" s="727"/>
      <c r="N56" s="727"/>
      <c r="O56" s="782"/>
      <c r="P56" s="588"/>
    </row>
    <row r="57" spans="1:16" ht="11.1" customHeight="1">
      <c r="A57" s="533" t="s">
        <v>284</v>
      </c>
      <c r="B57" s="806" t="str">
        <f>'C3LPG Balance'!C59</f>
        <v>BCP</v>
      </c>
      <c r="C57" s="806" t="str">
        <f>'C3LPG Balance'!D59</f>
        <v>MT</v>
      </c>
      <c r="D57" s="555">
        <v>0</v>
      </c>
      <c r="E57" s="555"/>
      <c r="F57" s="572"/>
      <c r="G57" s="787"/>
      <c r="H57" s="783"/>
      <c r="I57" s="727"/>
      <c r="J57" s="727"/>
      <c r="K57" s="727"/>
      <c r="L57" s="727"/>
      <c r="M57" s="727"/>
      <c r="N57" s="727"/>
      <c r="O57" s="782"/>
      <c r="P57" s="588"/>
    </row>
    <row r="58" spans="1:16" ht="11.1" customHeight="1">
      <c r="A58" s="533" t="s">
        <v>284</v>
      </c>
      <c r="B58" s="806" t="str">
        <f>'C3LPG Balance'!C60</f>
        <v>BCP</v>
      </c>
      <c r="C58" s="806" t="str">
        <f>'C3LPG Balance'!D60</f>
        <v>PTT TANK</v>
      </c>
      <c r="D58" s="555">
        <v>0</v>
      </c>
      <c r="E58" s="555">
        <v>0</v>
      </c>
      <c r="F58" s="572"/>
      <c r="G58" s="787"/>
      <c r="H58" s="783"/>
      <c r="I58" s="727"/>
      <c r="J58" s="727"/>
      <c r="K58" s="727"/>
      <c r="L58" s="727"/>
      <c r="M58" s="727"/>
      <c r="N58" s="727"/>
      <c r="O58" s="782"/>
      <c r="P58" s="588"/>
    </row>
    <row r="59" spans="1:16" ht="11.1" customHeight="1">
      <c r="A59" s="533" t="s">
        <v>284</v>
      </c>
      <c r="B59" s="806" t="str">
        <f>'C3LPG Balance'!C61</f>
        <v>PAP</v>
      </c>
      <c r="C59" s="806" t="str">
        <f>'C3LPG Balance'!D61</f>
        <v>MT</v>
      </c>
      <c r="D59" s="555">
        <v>0</v>
      </c>
      <c r="E59" s="555"/>
      <c r="F59" s="572"/>
      <c r="G59" s="787"/>
      <c r="H59" s="783"/>
      <c r="I59" s="727"/>
      <c r="J59" s="727"/>
      <c r="K59" s="727"/>
      <c r="L59" s="727"/>
      <c r="M59" s="727"/>
      <c r="N59" s="727"/>
      <c r="O59" s="782"/>
      <c r="P59" s="588"/>
    </row>
    <row r="60" spans="1:16" ht="11.1" customHeight="1">
      <c r="A60" s="533" t="s">
        <v>284</v>
      </c>
      <c r="B60" s="806" t="str">
        <f>'C3LPG Balance'!C63</f>
        <v>PAP</v>
      </c>
      <c r="C60" s="806" t="str">
        <f>'C3LPG Balance'!D63</f>
        <v>PTT TANK (Truck)</v>
      </c>
      <c r="D60" s="555">
        <v>0</v>
      </c>
      <c r="E60" s="555">
        <v>2.4372220000000002</v>
      </c>
      <c r="F60" s="760">
        <v>1</v>
      </c>
      <c r="G60" s="644"/>
      <c r="H60" s="783"/>
      <c r="I60" s="727"/>
      <c r="J60" s="727"/>
      <c r="K60" s="727"/>
      <c r="L60" s="727"/>
      <c r="M60" s="727"/>
      <c r="N60" s="727"/>
      <c r="O60" s="782"/>
      <c r="P60" s="588"/>
    </row>
    <row r="61" spans="1:16" ht="11.1" customHeight="1">
      <c r="A61" s="533" t="s">
        <v>284</v>
      </c>
      <c r="B61" s="806" t="str">
        <f>'C3LPG Balance'!C64</f>
        <v>WP</v>
      </c>
      <c r="C61" s="806" t="str">
        <f>'C3LPG Balance'!D64</f>
        <v>MT</v>
      </c>
      <c r="D61" s="555">
        <v>0</v>
      </c>
      <c r="E61" s="555"/>
      <c r="F61" s="572"/>
      <c r="G61" s="787"/>
      <c r="H61" s="783"/>
      <c r="I61" s="727"/>
      <c r="J61" s="727"/>
      <c r="K61" s="727"/>
      <c r="L61" s="727"/>
      <c r="M61" s="727"/>
      <c r="N61" s="727"/>
      <c r="O61" s="782"/>
      <c r="P61" s="588"/>
    </row>
    <row r="62" spans="1:16" ht="11.1" customHeight="1">
      <c r="A62" s="533" t="s">
        <v>284</v>
      </c>
      <c r="B62" s="806" t="str">
        <f>'C3LPG Balance'!C65</f>
        <v>WP</v>
      </c>
      <c r="C62" s="806" t="str">
        <f>'C3LPG Balance'!D65</f>
        <v>PTT TANK</v>
      </c>
      <c r="D62" s="555">
        <v>14</v>
      </c>
      <c r="E62" s="629">
        <v>3.9206229999999995</v>
      </c>
      <c r="F62" s="760">
        <f>(E62-D62)/D62</f>
        <v>-0.71995550000000008</v>
      </c>
      <c r="G62" s="644"/>
      <c r="H62" s="783"/>
      <c r="I62" s="727"/>
      <c r="J62" s="727"/>
      <c r="K62" s="727"/>
      <c r="L62" s="727"/>
      <c r="M62" s="727"/>
      <c r="N62" s="727"/>
      <c r="O62" s="782"/>
      <c r="P62" s="588"/>
    </row>
    <row r="63" spans="1:16" ht="11.1" customHeight="1">
      <c r="A63" s="533" t="s">
        <v>284</v>
      </c>
      <c r="B63" s="806" t="str">
        <f>'C3LPG Balance'!C66</f>
        <v>IRPC</v>
      </c>
      <c r="C63" s="806" t="str">
        <f>'C3LPG Balance'!D66</f>
        <v>MT</v>
      </c>
      <c r="D63" s="555">
        <v>0</v>
      </c>
      <c r="E63" s="555"/>
      <c r="F63" s="572"/>
      <c r="G63" s="787"/>
      <c r="H63" s="783"/>
      <c r="I63" s="727"/>
      <c r="J63" s="727"/>
      <c r="K63" s="727"/>
      <c r="L63" s="727"/>
      <c r="M63" s="727"/>
      <c r="N63" s="727"/>
      <c r="O63" s="782"/>
      <c r="P63" s="588"/>
    </row>
    <row r="64" spans="1:16" ht="11.1" customHeight="1">
      <c r="A64" s="533" t="s">
        <v>284</v>
      </c>
      <c r="B64" s="806" t="str">
        <f>'C3LPG Balance'!C67</f>
        <v>IRPC</v>
      </c>
      <c r="C64" s="806" t="str">
        <f>'C3LPG Balance'!D67</f>
        <v>PTT TANK</v>
      </c>
      <c r="D64" s="555">
        <v>0</v>
      </c>
      <c r="E64" s="555">
        <v>0</v>
      </c>
      <c r="F64" s="572"/>
      <c r="G64" s="787"/>
      <c r="H64" s="783"/>
      <c r="I64" s="727"/>
      <c r="J64" s="727"/>
      <c r="K64" s="727"/>
      <c r="L64" s="727"/>
      <c r="M64" s="727"/>
      <c r="N64" s="727"/>
      <c r="O64" s="782"/>
      <c r="P64" s="588"/>
    </row>
    <row r="65" spans="1:16" ht="11.1" customHeight="1">
      <c r="A65" s="533" t="s">
        <v>284</v>
      </c>
      <c r="B65" s="806" t="str">
        <f>'C3LPG Balance'!C68</f>
        <v>Atlas</v>
      </c>
      <c r="C65" s="806" t="str">
        <f>'C3LPG Balance'!D68</f>
        <v>MT</v>
      </c>
      <c r="D65" s="555">
        <v>0</v>
      </c>
      <c r="E65" s="555"/>
      <c r="F65" s="555"/>
      <c r="G65" s="787"/>
      <c r="H65" s="783"/>
      <c r="I65" s="727"/>
      <c r="J65" s="727"/>
      <c r="K65" s="727"/>
      <c r="L65" s="727"/>
      <c r="M65" s="727"/>
      <c r="N65" s="727"/>
      <c r="O65" s="782"/>
      <c r="P65" s="588"/>
    </row>
    <row r="66" spans="1:16" ht="11.1" customHeight="1">
      <c r="A66" s="533" t="s">
        <v>284</v>
      </c>
      <c r="B66" s="806" t="str">
        <f>'C3LPG Balance'!C69</f>
        <v>Atlas</v>
      </c>
      <c r="C66" s="806" t="str">
        <f>'C3LPG Balance'!D69</f>
        <v>PTT TANK</v>
      </c>
      <c r="D66" s="555">
        <v>0</v>
      </c>
      <c r="E66" s="555">
        <v>0</v>
      </c>
      <c r="F66" s="555"/>
      <c r="G66" s="787"/>
      <c r="H66" s="783"/>
      <c r="I66" s="727"/>
      <c r="J66" s="727"/>
      <c r="K66" s="727"/>
      <c r="L66" s="727"/>
      <c r="M66" s="727"/>
      <c r="N66" s="727"/>
      <c r="O66" s="782"/>
      <c r="P66" s="588"/>
    </row>
    <row r="67" spans="1:16" ht="11.1" customHeight="1">
      <c r="A67" s="533" t="s">
        <v>284</v>
      </c>
      <c r="B67" s="806" t="str">
        <f>'C3LPG Balance'!C70</f>
        <v>ESSO</v>
      </c>
      <c r="C67" s="806" t="str">
        <f>'C3LPG Balance'!D70</f>
        <v>MT</v>
      </c>
      <c r="D67" s="555">
        <v>0</v>
      </c>
      <c r="E67" s="555"/>
      <c r="F67" s="555"/>
      <c r="G67" s="787"/>
      <c r="H67" s="783"/>
      <c r="I67" s="727"/>
      <c r="J67" s="727"/>
      <c r="K67" s="727"/>
      <c r="L67" s="727"/>
      <c r="M67" s="727"/>
      <c r="N67" s="727"/>
      <c r="O67" s="782"/>
      <c r="P67" s="588"/>
    </row>
    <row r="68" spans="1:16" ht="11.1" customHeight="1">
      <c r="A68" s="533" t="s">
        <v>284</v>
      </c>
      <c r="B68" s="806" t="str">
        <f>'C3LPG Balance'!C71</f>
        <v>ESSO</v>
      </c>
      <c r="C68" s="806" t="str">
        <f>'C3LPG Balance'!D71</f>
        <v>PTT TANK</v>
      </c>
      <c r="D68" s="555">
        <v>0</v>
      </c>
      <c r="E68" s="555">
        <v>0</v>
      </c>
      <c r="F68" s="555"/>
      <c r="G68" s="787"/>
      <c r="H68" s="783"/>
      <c r="I68" s="727"/>
      <c r="J68" s="727"/>
      <c r="K68" s="727"/>
      <c r="L68" s="727"/>
      <c r="M68" s="727"/>
      <c r="N68" s="727"/>
      <c r="O68" s="782"/>
      <c r="P68" s="588"/>
    </row>
    <row r="69" spans="1:16" ht="11.1" customHeight="1">
      <c r="A69" s="533" t="s">
        <v>284</v>
      </c>
      <c r="B69" s="806" t="str">
        <f>'C3LPG Balance'!C72</f>
        <v>Orchid</v>
      </c>
      <c r="C69" s="806" t="str">
        <f>'C3LPG Balance'!D72</f>
        <v>PTT TANK</v>
      </c>
      <c r="D69" s="555">
        <v>0</v>
      </c>
      <c r="E69" s="555"/>
      <c r="F69" s="555"/>
      <c r="G69" s="787"/>
      <c r="H69" s="783"/>
      <c r="I69" s="727"/>
      <c r="J69" s="727"/>
      <c r="K69" s="727"/>
      <c r="L69" s="727"/>
      <c r="M69" s="727"/>
      <c r="N69" s="727"/>
      <c r="O69" s="782"/>
      <c r="P69" s="588"/>
    </row>
    <row r="70" spans="1:16" ht="11.1" customHeight="1">
      <c r="A70" s="533" t="s">
        <v>314</v>
      </c>
      <c r="B70" s="806" t="str">
        <f>'C3LPG Balance'!C74</f>
        <v>PTTOR</v>
      </c>
      <c r="C70" s="806" t="str">
        <f>'C3LPG Balance'!D74</f>
        <v xml:space="preserve">SPRC </v>
      </c>
      <c r="D70" s="555">
        <v>6.07</v>
      </c>
      <c r="E70" s="555">
        <v>6.2734730000000001</v>
      </c>
      <c r="F70" s="726">
        <f>(E70-D70)/D70</f>
        <v>3.3521087314662239E-2</v>
      </c>
      <c r="G70" s="729"/>
      <c r="H70" s="783"/>
      <c r="I70" s="727"/>
      <c r="J70" s="727"/>
      <c r="K70" s="727"/>
      <c r="L70" s="727"/>
      <c r="M70" s="727"/>
      <c r="N70" s="727"/>
      <c r="O70" s="782"/>
      <c r="P70" s="588"/>
    </row>
    <row r="71" spans="1:16" ht="11.1" customHeight="1">
      <c r="A71" s="533" t="s">
        <v>314</v>
      </c>
      <c r="B71" s="806" t="str">
        <f>'C3LPG Balance'!C75</f>
        <v>PAP</v>
      </c>
      <c r="C71" s="806" t="str">
        <f>'C3LPG Balance'!D75</f>
        <v xml:space="preserve">SPRC </v>
      </c>
      <c r="D71" s="555">
        <v>0</v>
      </c>
      <c r="E71" s="555"/>
      <c r="F71" s="555"/>
      <c r="G71" s="787"/>
      <c r="H71" s="783"/>
      <c r="I71" s="727"/>
      <c r="J71" s="727"/>
      <c r="K71" s="727"/>
      <c r="L71" s="727"/>
      <c r="M71" s="727"/>
      <c r="N71" s="727"/>
      <c r="O71" s="782"/>
      <c r="P71" s="588"/>
    </row>
    <row r="72" spans="1:16" ht="11.1" customHeight="1">
      <c r="A72" s="533" t="s">
        <v>314</v>
      </c>
      <c r="B72" s="806" t="str">
        <f>'C3LPG Balance'!C76</f>
        <v>WP</v>
      </c>
      <c r="C72" s="806" t="str">
        <f>'C3LPG Balance'!D76</f>
        <v xml:space="preserve">SPRC </v>
      </c>
      <c r="D72" s="555">
        <v>0.6</v>
      </c>
      <c r="E72" s="555">
        <v>0.62681600000000004</v>
      </c>
      <c r="F72" s="689">
        <f>(E72-D72)/D72</f>
        <v>4.4693333333333439E-2</v>
      </c>
      <c r="G72" s="644"/>
      <c r="H72" s="783"/>
      <c r="I72" s="727"/>
      <c r="J72" s="727"/>
      <c r="K72" s="727"/>
      <c r="L72" s="727"/>
      <c r="M72" s="727"/>
      <c r="N72" s="727"/>
      <c r="O72" s="782"/>
      <c r="P72" s="588"/>
    </row>
    <row r="73" spans="1:16" ht="11.1" customHeight="1">
      <c r="A73" s="533" t="s">
        <v>314</v>
      </c>
      <c r="B73" s="806" t="str">
        <f>'C3LPG Balance'!C77</f>
        <v>Atlas</v>
      </c>
      <c r="C73" s="806" t="str">
        <f>'C3LPG Balance'!D77</f>
        <v xml:space="preserve">SPRC </v>
      </c>
      <c r="D73" s="555">
        <v>0</v>
      </c>
      <c r="E73" s="555"/>
      <c r="F73" s="555"/>
      <c r="G73" s="644"/>
      <c r="H73" s="783"/>
      <c r="I73" s="727"/>
      <c r="J73" s="727"/>
      <c r="K73" s="727"/>
      <c r="L73" s="727"/>
      <c r="M73" s="727"/>
      <c r="N73" s="727"/>
      <c r="O73" s="782"/>
      <c r="P73" s="588"/>
    </row>
    <row r="74" spans="1:16" ht="11.1" customHeight="1">
      <c r="A74" s="533" t="s">
        <v>315</v>
      </c>
      <c r="B74" s="806" t="str">
        <f>'C3LPG Balance'!C78</f>
        <v>PTTOR</v>
      </c>
      <c r="C74" s="806" t="str">
        <f>'C3LPG Balance'!D78</f>
        <v>PTTEP/LKB (Truck)</v>
      </c>
      <c r="D74" s="555">
        <v>5.58</v>
      </c>
      <c r="E74" s="555">
        <v>5.5037500000000001</v>
      </c>
      <c r="F74" s="726">
        <f>(E74-D74)/D74</f>
        <v>-1.3664874551971313E-2</v>
      </c>
      <c r="G74" s="644"/>
      <c r="H74" s="783"/>
      <c r="I74" s="727"/>
      <c r="J74" s="727"/>
      <c r="K74" s="727"/>
      <c r="L74" s="727"/>
      <c r="M74" s="727"/>
      <c r="N74" s="727"/>
      <c r="O74" s="782"/>
      <c r="P74" s="588"/>
    </row>
    <row r="75" spans="1:16" ht="11.1" customHeight="1">
      <c r="A75" s="533" t="s">
        <v>316</v>
      </c>
      <c r="B75" s="806" t="str">
        <f>'C3LPG Balance'!C79</f>
        <v>PTTOR</v>
      </c>
      <c r="C75" s="806" t="str">
        <f>'C3LPG Balance'!D79</f>
        <v>GSP KHM</v>
      </c>
      <c r="D75" s="518">
        <v>16.12</v>
      </c>
      <c r="E75" s="518">
        <v>15.287896</v>
      </c>
      <c r="F75" s="689">
        <f>(E75-D75)/D75</f>
        <v>-5.161935483870974E-2</v>
      </c>
      <c r="G75" s="644"/>
      <c r="H75" s="783"/>
      <c r="I75" s="727"/>
      <c r="J75" s="727"/>
      <c r="K75" s="727"/>
      <c r="L75" s="727"/>
      <c r="M75" s="727"/>
      <c r="N75" s="727"/>
      <c r="O75" s="782"/>
      <c r="P75" s="588"/>
    </row>
    <row r="76" spans="1:16" ht="11.1" customHeight="1">
      <c r="A76" s="941" t="s">
        <v>16</v>
      </c>
      <c r="B76" s="939"/>
      <c r="C76" s="940"/>
      <c r="D76" s="567">
        <f>SUM(D24:D75)</f>
        <v>226.00785776999999</v>
      </c>
      <c r="E76" s="567">
        <f>SUM(E24:E75)</f>
        <v>220.25736699999996</v>
      </c>
      <c r="F76" s="548"/>
      <c r="G76" s="728"/>
      <c r="H76" s="788"/>
      <c r="I76" s="788"/>
      <c r="J76" s="788"/>
      <c r="K76" s="788"/>
      <c r="L76" s="788"/>
      <c r="M76" s="788"/>
      <c r="N76" s="788"/>
      <c r="O76" s="789"/>
    </row>
    <row r="77" spans="1:16" ht="11.1" customHeight="1">
      <c r="A77" s="941" t="s">
        <v>342</v>
      </c>
      <c r="B77" s="939"/>
      <c r="C77" s="940"/>
      <c r="D77" s="523">
        <f>SUM(D54:D69)</f>
        <v>14</v>
      </c>
      <c r="E77" s="523">
        <f>SUM(E54:E69)</f>
        <v>11.395367999999999</v>
      </c>
      <c r="F77" s="548"/>
      <c r="G77" s="680"/>
      <c r="H77" s="574"/>
      <c r="I77" s="574"/>
      <c r="J77" s="574"/>
      <c r="K77" s="574"/>
      <c r="L77" s="574"/>
      <c r="M77" s="574"/>
      <c r="N77" s="574"/>
      <c r="O77" s="575"/>
    </row>
    <row r="78" spans="1:16" ht="11.1" customHeight="1">
      <c r="A78" s="942" t="s">
        <v>322</v>
      </c>
      <c r="B78" s="943"/>
      <c r="C78" s="943"/>
      <c r="D78" s="587"/>
      <c r="E78" s="587"/>
      <c r="F78" s="654"/>
      <c r="G78" s="488"/>
      <c r="H78" s="488"/>
      <c r="I78" s="488"/>
      <c r="J78" s="488"/>
      <c r="K78" s="505"/>
      <c r="L78" s="505"/>
      <c r="M78" s="505"/>
      <c r="N78" s="505"/>
      <c r="O78" s="576"/>
    </row>
    <row r="79" spans="1:16" ht="11.1" customHeight="1">
      <c r="A79" s="921" t="s">
        <v>108</v>
      </c>
      <c r="B79" s="919"/>
      <c r="C79" s="920"/>
      <c r="D79" s="528" t="s">
        <v>439</v>
      </c>
      <c r="E79" s="657" t="s">
        <v>57</v>
      </c>
      <c r="F79" s="657" t="s">
        <v>136</v>
      </c>
      <c r="G79" s="951" t="s">
        <v>133</v>
      </c>
      <c r="H79" s="929"/>
      <c r="I79" s="929"/>
      <c r="J79" s="929"/>
      <c r="K79" s="929"/>
      <c r="L79" s="929"/>
      <c r="M79" s="929"/>
      <c r="N79" s="929"/>
      <c r="O79" s="930"/>
    </row>
    <row r="80" spans="1:16" ht="11.1" customHeight="1">
      <c r="A80" s="543" t="s">
        <v>241</v>
      </c>
      <c r="B80" s="544"/>
      <c r="C80" s="544"/>
      <c r="D80" s="516">
        <v>28.549382716049383</v>
      </c>
      <c r="E80" s="516">
        <v>34.742570000000001</v>
      </c>
      <c r="F80" s="860">
        <f>(E80-D80)/D80</f>
        <v>0.2169289383783784</v>
      </c>
      <c r="G80" s="796"/>
      <c r="H80" s="563"/>
      <c r="I80" s="563"/>
      <c r="J80" s="563"/>
      <c r="K80" s="563"/>
      <c r="L80" s="563"/>
      <c r="M80" s="563"/>
      <c r="N80" s="563"/>
      <c r="O80" s="564"/>
    </row>
    <row r="81" spans="1:15" ht="11.1" customHeight="1">
      <c r="A81" s="936" t="s">
        <v>339</v>
      </c>
      <c r="B81" s="937"/>
      <c r="C81" s="546"/>
      <c r="D81" s="534">
        <v>40.599629629629625</v>
      </c>
      <c r="E81" s="555">
        <v>42.477402999999995</v>
      </c>
      <c r="F81" s="777">
        <f>(E81-D81)/D81</f>
        <v>4.6250997546045849E-2</v>
      </c>
      <c r="G81" s="730"/>
      <c r="H81" s="565"/>
      <c r="I81" s="565"/>
      <c r="J81" s="565"/>
      <c r="K81" s="565"/>
      <c r="L81" s="565"/>
      <c r="M81" s="565"/>
      <c r="N81" s="565"/>
      <c r="O81" s="566"/>
    </row>
    <row r="82" spans="1:15" ht="11.1" customHeight="1">
      <c r="A82" s="805" t="s">
        <v>124</v>
      </c>
      <c r="B82" s="546"/>
      <c r="C82" s="546"/>
      <c r="D82" s="534">
        <v>0</v>
      </c>
      <c r="E82" s="555"/>
      <c r="F82" s="534"/>
      <c r="G82" s="730"/>
      <c r="H82" s="565"/>
      <c r="I82" s="565"/>
      <c r="J82" s="565"/>
      <c r="K82" s="565"/>
      <c r="L82" s="565"/>
      <c r="M82" s="565"/>
      <c r="N82" s="565"/>
      <c r="O82" s="566"/>
    </row>
    <row r="83" spans="1:15" ht="11.1" customHeight="1">
      <c r="A83" s="545" t="s">
        <v>192</v>
      </c>
      <c r="B83" s="546"/>
      <c r="C83" s="546"/>
      <c r="D83" s="534">
        <v>0</v>
      </c>
      <c r="E83" s="555">
        <v>1.952815</v>
      </c>
      <c r="F83" s="862">
        <v>1</v>
      </c>
      <c r="G83" s="730"/>
      <c r="H83" s="565"/>
      <c r="I83" s="565"/>
      <c r="J83" s="565"/>
      <c r="K83" s="565"/>
      <c r="L83" s="565"/>
      <c r="M83" s="565"/>
      <c r="N83" s="565"/>
      <c r="O83" s="566"/>
    </row>
    <row r="84" spans="1:15" ht="11.1" customHeight="1">
      <c r="A84" s="545" t="s">
        <v>320</v>
      </c>
      <c r="B84" s="546"/>
      <c r="C84" s="546"/>
      <c r="D84" s="534">
        <v>1.8</v>
      </c>
      <c r="E84" s="555">
        <v>0</v>
      </c>
      <c r="F84" s="863">
        <f>(E84-D84)/D84</f>
        <v>-1</v>
      </c>
      <c r="G84" s="730"/>
      <c r="H84" s="565"/>
      <c r="I84" s="565"/>
      <c r="J84" s="565"/>
      <c r="K84" s="565"/>
      <c r="L84" s="565"/>
      <c r="M84" s="565"/>
      <c r="N84" s="565"/>
      <c r="O84" s="566"/>
    </row>
    <row r="85" spans="1:15" ht="11.1" customHeight="1">
      <c r="A85" s="543" t="s">
        <v>125</v>
      </c>
      <c r="B85" s="477"/>
      <c r="C85" s="477"/>
      <c r="D85" s="577">
        <v>3.8</v>
      </c>
      <c r="E85" s="577">
        <v>3.6783940000000004</v>
      </c>
      <c r="F85" s="726">
        <f>(E85-D85)/D85</f>
        <v>-3.2001578947368277E-2</v>
      </c>
      <c r="G85" s="643"/>
      <c r="H85" s="563"/>
      <c r="I85" s="563"/>
      <c r="J85" s="563"/>
      <c r="K85" s="563"/>
      <c r="L85" s="563"/>
      <c r="M85" s="563"/>
      <c r="N85" s="563"/>
      <c r="O85" s="564"/>
    </row>
    <row r="86" spans="1:15" ht="11.1" customHeight="1">
      <c r="A86" s="560" t="s">
        <v>126</v>
      </c>
      <c r="B86" s="503"/>
      <c r="C86" s="503"/>
      <c r="D86" s="578">
        <v>1.9</v>
      </c>
      <c r="E86" s="578">
        <v>1.8389329999999999</v>
      </c>
      <c r="F86" s="726">
        <f>(E86-D86)/D86</f>
        <v>-3.2140526315789467E-2</v>
      </c>
      <c r="G86" s="644"/>
      <c r="H86" s="565"/>
      <c r="I86" s="565"/>
      <c r="J86" s="565"/>
      <c r="K86" s="565"/>
      <c r="L86" s="565"/>
      <c r="M86" s="565"/>
      <c r="N86" s="565"/>
      <c r="O86" s="566"/>
    </row>
    <row r="87" spans="1:15" ht="11.1" customHeight="1">
      <c r="A87" s="941" t="s">
        <v>16</v>
      </c>
      <c r="B87" s="939"/>
      <c r="C87" s="940"/>
      <c r="D87" s="548">
        <f>SUM(D80:D86)</f>
        <v>76.649012345679012</v>
      </c>
      <c r="E87" s="548">
        <f>SUM(E80:E86)</f>
        <v>84.690114999999992</v>
      </c>
      <c r="F87" s="548"/>
      <c r="G87" s="732"/>
      <c r="H87" s="574"/>
      <c r="I87" s="574"/>
      <c r="J87" s="574"/>
      <c r="K87" s="574"/>
      <c r="L87" s="574"/>
      <c r="M87" s="574"/>
      <c r="N87" s="574"/>
      <c r="O87" s="575"/>
    </row>
    <row r="88" spans="1:15" ht="11.1" customHeight="1">
      <c r="A88" s="949" t="s">
        <v>255</v>
      </c>
      <c r="B88" s="950"/>
      <c r="C88" s="950"/>
      <c r="D88" s="488"/>
      <c r="E88" s="488"/>
      <c r="F88" s="655"/>
      <c r="G88" s="733"/>
      <c r="H88" s="488"/>
      <c r="I88" s="488"/>
      <c r="J88" s="488"/>
      <c r="K88" s="505"/>
      <c r="L88" s="505"/>
      <c r="M88" s="505"/>
      <c r="N88" s="505"/>
      <c r="O88" s="576"/>
    </row>
    <row r="89" spans="1:15" ht="11.1" customHeight="1">
      <c r="A89" s="921" t="s">
        <v>108</v>
      </c>
      <c r="B89" s="919"/>
      <c r="C89" s="920"/>
      <c r="D89" s="528" t="s">
        <v>439</v>
      </c>
      <c r="E89" s="658" t="s">
        <v>57</v>
      </c>
      <c r="F89" s="657" t="s">
        <v>136</v>
      </c>
      <c r="G89" s="951" t="s">
        <v>133</v>
      </c>
      <c r="H89" s="929"/>
      <c r="I89" s="929"/>
      <c r="J89" s="929"/>
      <c r="K89" s="929"/>
      <c r="L89" s="929"/>
      <c r="M89" s="929"/>
      <c r="N89" s="929"/>
      <c r="O89" s="930"/>
    </row>
    <row r="90" spans="1:15" ht="11.1" customHeight="1">
      <c r="A90" s="543" t="s">
        <v>88</v>
      </c>
      <c r="B90" s="544"/>
      <c r="C90" s="544"/>
      <c r="D90" s="513">
        <v>2.2320000000000002</v>
      </c>
      <c r="E90" s="516">
        <v>2.2318470000000001</v>
      </c>
      <c r="F90" s="726">
        <f>(E90-D90)/D90</f>
        <v>-6.8548387096805437E-5</v>
      </c>
      <c r="G90" s="600"/>
      <c r="H90" s="563"/>
      <c r="I90" s="563"/>
      <c r="J90" s="563"/>
      <c r="K90" s="563"/>
      <c r="L90" s="563"/>
      <c r="M90" s="563"/>
      <c r="N90" s="563"/>
      <c r="O90" s="564"/>
    </row>
    <row r="91" spans="1:15" ht="11.1" customHeight="1">
      <c r="A91" s="941" t="s">
        <v>16</v>
      </c>
      <c r="B91" s="939"/>
      <c r="C91" s="940"/>
      <c r="D91" s="548">
        <f>D90</f>
        <v>2.2320000000000002</v>
      </c>
      <c r="E91" s="548">
        <f>E90</f>
        <v>2.2318470000000001</v>
      </c>
      <c r="F91" s="548"/>
      <c r="G91" s="603"/>
      <c r="H91" s="574"/>
      <c r="I91" s="574"/>
      <c r="J91" s="574"/>
      <c r="K91" s="574"/>
      <c r="L91" s="574"/>
      <c r="M91" s="574"/>
      <c r="N91" s="574"/>
      <c r="O91" s="575"/>
    </row>
    <row r="92" spans="1:15" ht="11.1" customHeight="1">
      <c r="A92" s="551" t="s">
        <v>328</v>
      </c>
      <c r="B92" s="551"/>
      <c r="C92" s="551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</row>
  </sheetData>
  <mergeCells count="35">
    <mergeCell ref="J6:O6"/>
    <mergeCell ref="D7:I7"/>
    <mergeCell ref="J7:O7"/>
    <mergeCell ref="A13:C13"/>
    <mergeCell ref="D1:I1"/>
    <mergeCell ref="D2:I2"/>
    <mergeCell ref="D3:I3"/>
    <mergeCell ref="D6:I6"/>
    <mergeCell ref="A9:C9"/>
    <mergeCell ref="G9:O9"/>
    <mergeCell ref="B10:C10"/>
    <mergeCell ref="B11:C11"/>
    <mergeCell ref="B12:C12"/>
    <mergeCell ref="A76:C76"/>
    <mergeCell ref="A15:C15"/>
    <mergeCell ref="G15:O15"/>
    <mergeCell ref="B16:C16"/>
    <mergeCell ref="B17:C17"/>
    <mergeCell ref="B18:C18"/>
    <mergeCell ref="B19:C19"/>
    <mergeCell ref="B20:C20"/>
    <mergeCell ref="B21:C21"/>
    <mergeCell ref="A22:C22"/>
    <mergeCell ref="A23:C23"/>
    <mergeCell ref="G23:O23"/>
    <mergeCell ref="A88:C88"/>
    <mergeCell ref="A89:C89"/>
    <mergeCell ref="G89:O89"/>
    <mergeCell ref="A91:C91"/>
    <mergeCell ref="A77:C77"/>
    <mergeCell ref="A78:C78"/>
    <mergeCell ref="A79:C79"/>
    <mergeCell ref="G79:O79"/>
    <mergeCell ref="A81:B81"/>
    <mergeCell ref="A87:C87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03"/>
  <sheetViews>
    <sheetView topLeftCell="A55" zoomScaleNormal="100" zoomScalePageLayoutView="40" workbookViewId="0">
      <selection activeCell="F13" sqref="F13"/>
    </sheetView>
  </sheetViews>
  <sheetFormatPr defaultColWidth="8.88671875" defaultRowHeight="12"/>
  <cols>
    <col min="1" max="1" width="17.33203125" style="553" customWidth="1"/>
    <col min="2" max="2" width="19.44140625" style="553" customWidth="1"/>
    <col min="3" max="3" width="17.5546875" style="553" customWidth="1"/>
    <col min="4" max="9" width="6.109375" style="554" hidden="1" customWidth="1"/>
    <col min="10" max="10" width="3.109375" style="554" hidden="1" customWidth="1"/>
    <col min="11" max="21" width="6.109375" style="554" hidden="1" customWidth="1"/>
    <col min="22" max="22" width="1.44140625" style="554" hidden="1" customWidth="1"/>
    <col min="23" max="36" width="6.109375" style="554" hidden="1" customWidth="1"/>
    <col min="37" max="42" width="6.44140625" style="554" hidden="1" customWidth="1"/>
    <col min="43" max="43" width="0.33203125" style="554" hidden="1" customWidth="1"/>
    <col min="44" max="46" width="6.44140625" style="554" hidden="1" customWidth="1"/>
    <col min="47" max="58" width="6.44140625" style="554" customWidth="1"/>
    <col min="59" max="59" width="10.21875" style="585" customWidth="1"/>
    <col min="60" max="60" width="15.77734375" style="585" bestFit="1" customWidth="1"/>
    <col min="61" max="16384" width="8.88671875" style="585"/>
  </cols>
  <sheetData>
    <row r="1" spans="1:60" ht="11.4" customHeight="1">
      <c r="A1" s="476" t="s">
        <v>100</v>
      </c>
      <c r="B1" s="477"/>
      <c r="C1" s="478"/>
      <c r="D1" s="479"/>
      <c r="E1" s="480"/>
      <c r="F1" s="480"/>
      <c r="G1" s="480"/>
      <c r="H1" s="480"/>
      <c r="I1" s="476"/>
      <c r="J1" s="480"/>
      <c r="K1" s="480"/>
      <c r="L1" s="480"/>
      <c r="M1" s="476"/>
      <c r="N1" s="476"/>
      <c r="O1" s="480"/>
      <c r="P1" s="479"/>
      <c r="Q1" s="479"/>
      <c r="R1" s="479"/>
      <c r="S1" s="476"/>
      <c r="T1" s="898" t="s">
        <v>327</v>
      </c>
      <c r="U1" s="899"/>
      <c r="V1" s="899"/>
      <c r="W1" s="899"/>
      <c r="X1" s="899"/>
      <c r="Y1" s="899"/>
      <c r="Z1" s="899"/>
      <c r="AA1" s="899"/>
      <c r="AB1" s="899"/>
      <c r="AC1" s="899"/>
      <c r="AD1" s="899"/>
      <c r="AE1" s="899"/>
      <c r="AF1" s="899"/>
      <c r="AG1" s="899"/>
      <c r="AH1" s="899"/>
      <c r="AI1" s="899"/>
      <c r="AJ1" s="899"/>
      <c r="AK1" s="899"/>
      <c r="AL1" s="899"/>
      <c r="AM1" s="899"/>
      <c r="AN1" s="899"/>
      <c r="AO1" s="899"/>
      <c r="AP1" s="899"/>
      <c r="AQ1" s="899"/>
      <c r="AR1" s="899"/>
      <c r="AS1" s="899"/>
      <c r="AT1" s="899"/>
      <c r="AU1" s="899"/>
      <c r="AV1" s="899"/>
      <c r="AW1" s="899"/>
      <c r="AX1" s="899"/>
      <c r="AY1" s="899"/>
      <c r="AZ1" s="900"/>
      <c r="BA1" s="481" t="s">
        <v>101</v>
      </c>
      <c r="BB1" s="481" t="s">
        <v>471</v>
      </c>
      <c r="BC1" s="481"/>
      <c r="BD1" s="482"/>
      <c r="BE1" s="482"/>
      <c r="BF1" s="483"/>
    </row>
    <row r="2" spans="1:60" ht="11.4" customHeight="1">
      <c r="A2" s="485" t="s">
        <v>102</v>
      </c>
      <c r="B2" s="486"/>
      <c r="C2" s="487"/>
      <c r="D2" s="488"/>
      <c r="E2" s="489"/>
      <c r="F2" s="489"/>
      <c r="G2" s="489"/>
      <c r="H2" s="489"/>
      <c r="I2" s="485"/>
      <c r="J2" s="489"/>
      <c r="K2" s="490"/>
      <c r="L2" s="490"/>
      <c r="M2" s="491"/>
      <c r="N2" s="491"/>
      <c r="O2" s="490"/>
      <c r="P2" s="492"/>
      <c r="Q2" s="492"/>
      <c r="R2" s="492"/>
      <c r="S2" s="491"/>
      <c r="T2" s="901" t="s">
        <v>468</v>
      </c>
      <c r="U2" s="902"/>
      <c r="V2" s="902"/>
      <c r="W2" s="902"/>
      <c r="X2" s="902"/>
      <c r="Y2" s="902"/>
      <c r="Z2" s="902"/>
      <c r="AA2" s="902"/>
      <c r="AB2" s="902"/>
      <c r="AC2" s="902"/>
      <c r="AD2" s="902"/>
      <c r="AE2" s="902"/>
      <c r="AF2" s="902"/>
      <c r="AG2" s="902"/>
      <c r="AH2" s="902"/>
      <c r="AI2" s="902"/>
      <c r="AJ2" s="902"/>
      <c r="AK2" s="902"/>
      <c r="AL2" s="902"/>
      <c r="AM2" s="902"/>
      <c r="AN2" s="902"/>
      <c r="AO2" s="902"/>
      <c r="AP2" s="902"/>
      <c r="AQ2" s="902"/>
      <c r="AR2" s="902"/>
      <c r="AS2" s="902"/>
      <c r="AT2" s="902"/>
      <c r="AU2" s="902"/>
      <c r="AV2" s="902"/>
      <c r="AW2" s="902"/>
      <c r="AX2" s="902"/>
      <c r="AY2" s="902"/>
      <c r="AZ2" s="903"/>
      <c r="BA2" s="493" t="s">
        <v>103</v>
      </c>
      <c r="BB2" s="494" t="s">
        <v>467</v>
      </c>
      <c r="BC2" s="495"/>
      <c r="BD2" s="495"/>
      <c r="BE2" s="495"/>
      <c r="BF2" s="496"/>
      <c r="BG2" s="778"/>
    </row>
    <row r="3" spans="1:60" ht="11.4" customHeight="1">
      <c r="A3" s="497"/>
      <c r="B3" s="486"/>
      <c r="C3" s="487"/>
      <c r="D3" s="486"/>
      <c r="E3" s="498"/>
      <c r="F3" s="498"/>
      <c r="G3" s="498"/>
      <c r="H3" s="498"/>
      <c r="I3" s="498"/>
      <c r="J3" s="489"/>
      <c r="K3" s="489"/>
      <c r="L3" s="497"/>
      <c r="M3" s="497"/>
      <c r="N3" s="497"/>
      <c r="O3" s="489"/>
      <c r="P3" s="486"/>
      <c r="Q3" s="486"/>
      <c r="R3" s="486"/>
      <c r="S3" s="497"/>
      <c r="T3" s="497"/>
      <c r="U3" s="486"/>
      <c r="V3" s="486"/>
      <c r="W3" s="486"/>
      <c r="X3" s="486"/>
      <c r="Y3" s="486"/>
      <c r="Z3" s="486"/>
      <c r="AA3" s="486"/>
      <c r="AB3" s="486"/>
      <c r="AC3" s="486"/>
      <c r="AD3" s="486"/>
      <c r="AE3" s="486"/>
      <c r="AF3" s="486"/>
      <c r="AG3" s="486"/>
      <c r="AH3" s="486"/>
      <c r="AI3" s="486"/>
      <c r="AJ3" s="486"/>
      <c r="AK3" s="486"/>
      <c r="AL3" s="486"/>
      <c r="AM3" s="486"/>
      <c r="AN3" s="486"/>
      <c r="AO3" s="486"/>
      <c r="AP3" s="486"/>
      <c r="AQ3" s="486"/>
      <c r="AR3" s="486"/>
      <c r="AS3" s="486"/>
      <c r="AT3" s="486"/>
      <c r="AU3" s="486"/>
      <c r="AV3" s="486"/>
      <c r="AW3" s="486"/>
      <c r="AX3" s="486"/>
      <c r="AY3" s="486"/>
      <c r="AZ3" s="487"/>
      <c r="BA3" s="486" t="s">
        <v>104</v>
      </c>
      <c r="BB3" s="807"/>
      <c r="BC3" s="486"/>
      <c r="BD3" s="486"/>
      <c r="BE3" s="486"/>
      <c r="BF3" s="487"/>
    </row>
    <row r="4" spans="1:60" ht="11.4" customHeight="1">
      <c r="A4" s="497"/>
      <c r="B4" s="486"/>
      <c r="C4" s="487"/>
      <c r="D4" s="486"/>
      <c r="E4" s="497"/>
      <c r="F4" s="497"/>
      <c r="G4" s="497"/>
      <c r="H4" s="497"/>
      <c r="I4" s="497"/>
      <c r="J4" s="489"/>
      <c r="K4" s="489"/>
      <c r="L4" s="497"/>
      <c r="M4" s="497"/>
      <c r="N4" s="497"/>
      <c r="O4" s="489"/>
      <c r="P4" s="486"/>
      <c r="Q4" s="486"/>
      <c r="R4" s="486"/>
      <c r="S4" s="497"/>
      <c r="T4" s="497"/>
      <c r="U4" s="486"/>
      <c r="V4" s="486"/>
      <c r="W4" s="826"/>
      <c r="X4" s="826"/>
      <c r="Y4" s="826"/>
      <c r="Z4" s="826"/>
      <c r="AA4" s="826"/>
      <c r="AB4" s="826"/>
      <c r="AC4" s="826"/>
      <c r="AD4" s="826"/>
      <c r="AE4" s="826"/>
      <c r="AF4" s="826"/>
      <c r="AG4" s="826"/>
      <c r="AH4" s="826"/>
      <c r="AI4" s="826"/>
      <c r="AJ4" s="826"/>
      <c r="AK4" s="826"/>
      <c r="AL4" s="826"/>
      <c r="AM4" s="826"/>
      <c r="AN4" s="826"/>
      <c r="AO4" s="826"/>
      <c r="AP4" s="826"/>
      <c r="AQ4" s="826"/>
      <c r="AR4" s="826"/>
      <c r="AS4" s="826"/>
      <c r="AT4" s="826"/>
      <c r="AU4" s="826"/>
      <c r="AV4" s="826"/>
      <c r="AW4" s="826"/>
      <c r="AX4" s="826"/>
      <c r="AY4" s="826"/>
      <c r="AZ4" s="827"/>
      <c r="BA4" s="826"/>
      <c r="BB4" s="826"/>
      <c r="BC4" s="826"/>
      <c r="BD4" s="826"/>
      <c r="BE4" s="826"/>
      <c r="BF4" s="827"/>
    </row>
    <row r="5" spans="1:60" ht="11.4" customHeight="1">
      <c r="A5" s="497"/>
      <c r="B5" s="486"/>
      <c r="C5" s="487"/>
      <c r="D5" s="488"/>
      <c r="E5" s="489"/>
      <c r="F5" s="489"/>
      <c r="G5" s="489"/>
      <c r="H5" s="489"/>
      <c r="I5" s="501"/>
      <c r="J5" s="489"/>
      <c r="K5" s="489"/>
      <c r="L5" s="489"/>
      <c r="M5" s="501"/>
      <c r="N5" s="501"/>
      <c r="O5" s="489"/>
      <c r="P5" s="488"/>
      <c r="Q5" s="488"/>
      <c r="R5" s="488"/>
      <c r="S5" s="501"/>
      <c r="T5" s="904" t="s">
        <v>105</v>
      </c>
      <c r="U5" s="905"/>
      <c r="V5" s="905"/>
      <c r="W5" s="905"/>
      <c r="X5" s="905"/>
      <c r="Y5" s="905"/>
      <c r="Z5" s="905"/>
      <c r="AA5" s="905"/>
      <c r="AB5" s="905"/>
      <c r="AC5" s="905"/>
      <c r="AD5" s="905"/>
      <c r="AE5" s="905"/>
      <c r="AF5" s="905"/>
      <c r="AG5" s="905"/>
      <c r="AH5" s="905"/>
      <c r="AI5" s="905"/>
      <c r="AJ5" s="905"/>
      <c r="AK5" s="905"/>
      <c r="AL5" s="905"/>
      <c r="AM5" s="905"/>
      <c r="AN5" s="905"/>
      <c r="AO5" s="905"/>
      <c r="AP5" s="905"/>
      <c r="AQ5" s="905"/>
      <c r="AR5" s="905"/>
      <c r="AS5" s="905"/>
      <c r="AT5" s="905"/>
      <c r="AU5" s="905"/>
      <c r="AV5" s="905"/>
      <c r="AW5" s="905"/>
      <c r="AX5" s="905"/>
      <c r="AY5" s="905"/>
      <c r="AZ5" s="906"/>
      <c r="BA5" s="907" t="s">
        <v>155</v>
      </c>
      <c r="BB5" s="907"/>
      <c r="BC5" s="907"/>
      <c r="BD5" s="907"/>
      <c r="BE5" s="907"/>
      <c r="BF5" s="908"/>
    </row>
    <row r="6" spans="1:60" ht="9.6" customHeight="1">
      <c r="A6" s="502"/>
      <c r="B6" s="503"/>
      <c r="C6" s="504"/>
      <c r="D6" s="505"/>
      <c r="E6" s="490"/>
      <c r="F6" s="490"/>
      <c r="G6" s="490"/>
      <c r="H6" s="490"/>
      <c r="I6" s="506"/>
      <c r="J6" s="490"/>
      <c r="K6" s="490"/>
      <c r="L6" s="490"/>
      <c r="M6" s="506"/>
      <c r="N6" s="506"/>
      <c r="O6" s="490"/>
      <c r="P6" s="505"/>
      <c r="Q6" s="505"/>
      <c r="R6" s="505"/>
      <c r="S6" s="506"/>
      <c r="T6" s="909" t="s">
        <v>106</v>
      </c>
      <c r="U6" s="910"/>
      <c r="V6" s="910"/>
      <c r="W6" s="910"/>
      <c r="X6" s="910"/>
      <c r="Y6" s="910"/>
      <c r="Z6" s="910"/>
      <c r="AA6" s="910"/>
      <c r="AB6" s="910"/>
      <c r="AC6" s="910"/>
      <c r="AD6" s="910"/>
      <c r="AE6" s="910"/>
      <c r="AF6" s="910"/>
      <c r="AG6" s="910"/>
      <c r="AH6" s="910"/>
      <c r="AI6" s="910"/>
      <c r="AJ6" s="910"/>
      <c r="AK6" s="910"/>
      <c r="AL6" s="910"/>
      <c r="AM6" s="910"/>
      <c r="AN6" s="910"/>
      <c r="AO6" s="910"/>
      <c r="AP6" s="910"/>
      <c r="AQ6" s="910"/>
      <c r="AR6" s="910"/>
      <c r="AS6" s="910"/>
      <c r="AT6" s="910"/>
      <c r="AU6" s="910"/>
      <c r="AV6" s="910"/>
      <c r="AW6" s="910"/>
      <c r="AX6" s="910"/>
      <c r="AY6" s="910"/>
      <c r="AZ6" s="911"/>
      <c r="BA6" s="912" t="s">
        <v>191</v>
      </c>
      <c r="BB6" s="912"/>
      <c r="BC6" s="912"/>
      <c r="BD6" s="912"/>
      <c r="BE6" s="912"/>
      <c r="BF6" s="913"/>
    </row>
    <row r="7" spans="1:60" ht="10.199999999999999" customHeight="1">
      <c r="A7" s="491" t="s">
        <v>253</v>
      </c>
      <c r="B7" s="503"/>
      <c r="C7" s="503"/>
      <c r="D7" s="488"/>
      <c r="E7" s="488"/>
      <c r="F7" s="488"/>
      <c r="G7" s="488"/>
      <c r="H7" s="488"/>
      <c r="I7" s="488"/>
      <c r="J7" s="488"/>
      <c r="K7" s="488"/>
      <c r="L7" s="488"/>
      <c r="M7" s="488"/>
      <c r="N7" s="488"/>
      <c r="O7" s="488"/>
      <c r="P7" s="488"/>
      <c r="Q7" s="488"/>
      <c r="R7" s="488"/>
      <c r="S7" s="488"/>
      <c r="T7" s="488"/>
      <c r="U7" s="488"/>
      <c r="V7" s="488"/>
      <c r="W7" s="488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505"/>
      <c r="AS7" s="505"/>
      <c r="AT7" s="505"/>
      <c r="AU7" s="505"/>
      <c r="AV7" s="505"/>
      <c r="AW7" s="505"/>
      <c r="AX7" s="505"/>
      <c r="AY7" s="505"/>
      <c r="AZ7" s="505"/>
      <c r="BA7" s="505"/>
      <c r="BB7" s="505"/>
      <c r="BC7" s="505"/>
      <c r="BD7" s="505"/>
      <c r="BE7" s="505"/>
      <c r="BF7" s="576"/>
    </row>
    <row r="8" spans="1:60" ht="10.199999999999999" customHeight="1">
      <c r="A8" s="914" t="s">
        <v>107</v>
      </c>
      <c r="B8" s="915"/>
      <c r="C8" s="916"/>
      <c r="D8" s="403">
        <v>2017</v>
      </c>
      <c r="E8" s="403"/>
      <c r="F8" s="895">
        <v>2017</v>
      </c>
      <c r="G8" s="896"/>
      <c r="H8" s="896"/>
      <c r="I8" s="896"/>
      <c r="J8" s="897"/>
      <c r="K8" s="404">
        <v>2018</v>
      </c>
      <c r="L8" s="404">
        <v>2018</v>
      </c>
      <c r="M8" s="404">
        <v>2018</v>
      </c>
      <c r="N8" s="403">
        <v>2018</v>
      </c>
      <c r="O8" s="403"/>
      <c r="P8" s="404">
        <v>2018</v>
      </c>
      <c r="Q8" s="917">
        <v>2018</v>
      </c>
      <c r="R8" s="917"/>
      <c r="S8" s="917"/>
      <c r="T8" s="917"/>
      <c r="U8" s="917"/>
      <c r="V8" s="917"/>
      <c r="W8" s="404">
        <v>2019</v>
      </c>
      <c r="X8" s="404">
        <v>2019</v>
      </c>
      <c r="Y8" s="403">
        <v>2019</v>
      </c>
      <c r="Z8" s="404">
        <v>2019</v>
      </c>
      <c r="AA8" s="403">
        <v>2019</v>
      </c>
      <c r="AB8" s="404">
        <v>2019</v>
      </c>
      <c r="AC8" s="403">
        <v>2019</v>
      </c>
      <c r="AD8" s="404">
        <v>2019</v>
      </c>
      <c r="AE8" s="403">
        <v>2019</v>
      </c>
      <c r="AF8" s="917">
        <v>2019</v>
      </c>
      <c r="AG8" s="917"/>
      <c r="AH8" s="917"/>
      <c r="AI8" s="404">
        <v>2020</v>
      </c>
      <c r="AJ8" s="405"/>
      <c r="AK8" s="404">
        <v>2020</v>
      </c>
      <c r="AL8" s="404">
        <v>2020</v>
      </c>
      <c r="AM8" s="403">
        <v>2020</v>
      </c>
      <c r="AN8" s="404">
        <v>2020</v>
      </c>
      <c r="AO8" s="405"/>
      <c r="AP8" s="917">
        <v>2020</v>
      </c>
      <c r="AQ8" s="917"/>
      <c r="AR8" s="917"/>
      <c r="AS8" s="917"/>
      <c r="AT8" s="917"/>
      <c r="AU8" s="895">
        <v>2021</v>
      </c>
      <c r="AV8" s="896"/>
      <c r="AW8" s="896"/>
      <c r="AX8" s="896"/>
      <c r="AY8" s="896"/>
      <c r="AZ8" s="896"/>
      <c r="BA8" s="896"/>
      <c r="BB8" s="896"/>
      <c r="BC8" s="896"/>
      <c r="BD8" s="896"/>
      <c r="BE8" s="896"/>
      <c r="BF8" s="897"/>
    </row>
    <row r="9" spans="1:60" ht="10.199999999999999" customHeight="1">
      <c r="A9" s="921" t="s">
        <v>108</v>
      </c>
      <c r="B9" s="919"/>
      <c r="C9" s="920"/>
      <c r="D9" s="510" t="s">
        <v>114</v>
      </c>
      <c r="E9" s="510" t="s">
        <v>115</v>
      </c>
      <c r="F9" s="510" t="s">
        <v>116</v>
      </c>
      <c r="G9" s="510" t="s">
        <v>117</v>
      </c>
      <c r="H9" s="510" t="s">
        <v>120</v>
      </c>
      <c r="I9" s="510" t="s">
        <v>118</v>
      </c>
      <c r="J9" s="510" t="s">
        <v>119</v>
      </c>
      <c r="K9" s="510" t="s">
        <v>109</v>
      </c>
      <c r="L9" s="510" t="s">
        <v>110</v>
      </c>
      <c r="M9" s="510" t="s">
        <v>111</v>
      </c>
      <c r="N9" s="510" t="s">
        <v>112</v>
      </c>
      <c r="O9" s="510" t="s">
        <v>113</v>
      </c>
      <c r="P9" s="510" t="s">
        <v>114</v>
      </c>
      <c r="Q9" s="510" t="s">
        <v>115</v>
      </c>
      <c r="R9" s="510" t="s">
        <v>116</v>
      </c>
      <c r="S9" s="510" t="s">
        <v>117</v>
      </c>
      <c r="T9" s="510" t="s">
        <v>120</v>
      </c>
      <c r="U9" s="510" t="s">
        <v>118</v>
      </c>
      <c r="V9" s="510" t="s">
        <v>119</v>
      </c>
      <c r="W9" s="510" t="s">
        <v>109</v>
      </c>
      <c r="X9" s="510" t="s">
        <v>110</v>
      </c>
      <c r="Y9" s="510" t="s">
        <v>111</v>
      </c>
      <c r="Z9" s="510" t="s">
        <v>112</v>
      </c>
      <c r="AA9" s="510" t="s">
        <v>113</v>
      </c>
      <c r="AB9" s="510" t="s">
        <v>114</v>
      </c>
      <c r="AC9" s="510" t="s">
        <v>115</v>
      </c>
      <c r="AD9" s="510" t="s">
        <v>116</v>
      </c>
      <c r="AE9" s="510" t="s">
        <v>117</v>
      </c>
      <c r="AF9" s="510" t="s">
        <v>120</v>
      </c>
      <c r="AG9" s="510" t="s">
        <v>118</v>
      </c>
      <c r="AH9" s="510" t="s">
        <v>119</v>
      </c>
      <c r="AI9" s="510" t="s">
        <v>109</v>
      </c>
      <c r="AJ9" s="510" t="s">
        <v>110</v>
      </c>
      <c r="AK9" s="528" t="s">
        <v>111</v>
      </c>
      <c r="AL9" s="528" t="s">
        <v>112</v>
      </c>
      <c r="AM9" s="528" t="s">
        <v>113</v>
      </c>
      <c r="AN9" s="528" t="s">
        <v>114</v>
      </c>
      <c r="AO9" s="528" t="s">
        <v>115</v>
      </c>
      <c r="AP9" s="528" t="s">
        <v>116</v>
      </c>
      <c r="AQ9" s="528" t="s">
        <v>117</v>
      </c>
      <c r="AR9" s="528" t="s">
        <v>120</v>
      </c>
      <c r="AS9" s="528" t="s">
        <v>118</v>
      </c>
      <c r="AT9" s="528" t="s">
        <v>119</v>
      </c>
      <c r="AU9" s="528" t="s">
        <v>109</v>
      </c>
      <c r="AV9" s="528" t="s">
        <v>110</v>
      </c>
      <c r="AW9" s="528" t="s">
        <v>111</v>
      </c>
      <c r="AX9" s="528" t="s">
        <v>112</v>
      </c>
      <c r="AY9" s="528" t="s">
        <v>113</v>
      </c>
      <c r="AZ9" s="528" t="s">
        <v>114</v>
      </c>
      <c r="BA9" s="528" t="s">
        <v>115</v>
      </c>
      <c r="BB9" s="528" t="s">
        <v>116</v>
      </c>
      <c r="BC9" s="528" t="s">
        <v>117</v>
      </c>
      <c r="BD9" s="528" t="s">
        <v>120</v>
      </c>
      <c r="BE9" s="528" t="s">
        <v>118</v>
      </c>
      <c r="BF9" s="528" t="s">
        <v>119</v>
      </c>
    </row>
    <row r="10" spans="1:60" ht="10.199999999999999" customHeight="1">
      <c r="A10" s="514" t="s">
        <v>54</v>
      </c>
      <c r="B10" s="922" t="s">
        <v>302</v>
      </c>
      <c r="C10" s="923"/>
      <c r="D10" s="512">
        <f>'Ethane Balance'!F14</f>
        <v>152.01968293272216</v>
      </c>
      <c r="E10" s="512">
        <f>'Ethane Balance'!I14</f>
        <v>155.16749300968581</v>
      </c>
      <c r="F10" s="512">
        <f>'Ethane Balance'!J14</f>
        <v>164.44251175495833</v>
      </c>
      <c r="G10" s="512">
        <f>'Ethane Balance'!K14</f>
        <v>136.38708394381035</v>
      </c>
      <c r="H10" s="512">
        <f>'Ethane Balance'!L14</f>
        <v>164.14603170703106</v>
      </c>
      <c r="I10" s="512">
        <f>'Ethane Balance'!M14</f>
        <v>158.85099842615907</v>
      </c>
      <c r="J10" s="512">
        <f>'Ethane Balance'!N14</f>
        <v>149.37512462224595</v>
      </c>
      <c r="K10" s="512">
        <f>'Ethane Balance'!O14</f>
        <v>156.36161707288471</v>
      </c>
      <c r="L10" s="512">
        <f>'Ethane Balance'!P14</f>
        <v>144.72733186441513</v>
      </c>
      <c r="M10" s="512">
        <f>'Ethane Balance'!Q14</f>
        <v>146.82678292654322</v>
      </c>
      <c r="N10" s="512">
        <f>'Ethane Balance'!R14</f>
        <v>151.79999999999998</v>
      </c>
      <c r="O10" s="512">
        <f>'Ethane Balance'!S14</f>
        <v>158.02000000000004</v>
      </c>
      <c r="P10" s="512">
        <f>'Ethane Balance'!T14</f>
        <v>155.963999999999</v>
      </c>
      <c r="Q10" s="512">
        <f>'Ethane Balance'!U14</f>
        <v>156.79000000000002</v>
      </c>
      <c r="R10" s="512">
        <f>'Ethane Balance'!V14</f>
        <v>156.79000000000002</v>
      </c>
      <c r="S10" s="512">
        <f>'Ethane Balance'!W14</f>
        <v>131.69341463414636</v>
      </c>
      <c r="T10" s="512">
        <f>'Ethane Balance'!X14</f>
        <v>145.53227660753885</v>
      </c>
      <c r="U10" s="512">
        <f>'Ethane Balance'!Y14</f>
        <v>139.07399999999998</v>
      </c>
      <c r="V10" s="512">
        <f>'Ethane Balance'!Z14</f>
        <v>152.48750000000001</v>
      </c>
      <c r="W10" s="512">
        <f>'Ethane Balance'!AA14</f>
        <v>155.25400000000002</v>
      </c>
      <c r="X10" s="512">
        <f>'Ethane Balance'!AB14</f>
        <v>137.38800000000001</v>
      </c>
      <c r="Y10" s="512">
        <f>'Ethane Balance'!AC14</f>
        <v>154.37699999999995</v>
      </c>
      <c r="Z10" s="512">
        <f>'Ethane Balance'!AD14</f>
        <v>157.58699999999999</v>
      </c>
      <c r="AA10" s="512">
        <f>'Ethane Balance'!AE14</f>
        <v>145.74254545454545</v>
      </c>
      <c r="AB10" s="512">
        <f>'Ethane Balance'!AF14</f>
        <v>159.08999999999997</v>
      </c>
      <c r="AC10" s="512">
        <f>'Ethane Balance'!AG14</f>
        <v>165.137</v>
      </c>
      <c r="AD10" s="512">
        <f>'Ethane Balance'!AH14</f>
        <v>165.75700000000001</v>
      </c>
      <c r="AE10" s="512">
        <f>'Ethane Balance'!AI14</f>
        <v>160.40999999999997</v>
      </c>
      <c r="AF10" s="512">
        <f>'Ethane Balance'!AJ14</f>
        <v>168.02</v>
      </c>
      <c r="AG10" s="512">
        <f>'Ethane Balance'!AK14</f>
        <v>162.59999999999997</v>
      </c>
      <c r="AH10" s="512">
        <f>'Ethane Balance'!AL14</f>
        <v>163.64800000000002</v>
      </c>
      <c r="AI10" s="512">
        <f>'Ethane Balance'!AM14</f>
        <v>164.03437499999998</v>
      </c>
      <c r="AJ10" s="515">
        <f>'Ethane Balance'!AN14</f>
        <v>155.208</v>
      </c>
      <c r="AK10" s="513">
        <f>'Ethane Balance'!AO14</f>
        <v>165.91199999999998</v>
      </c>
      <c r="AL10" s="513">
        <f>'Ethane Balance'!AP14</f>
        <v>158.51121951219511</v>
      </c>
      <c r="AM10" s="513">
        <f>'Ethane Balance'!AQ14</f>
        <v>148.149</v>
      </c>
      <c r="AN10" s="513">
        <f>'Ethane Balance'!AR14</f>
        <v>133.01999999999998</v>
      </c>
      <c r="AO10" s="513">
        <f>'Ethane Balance'!AS14</f>
        <v>128.47800000000001</v>
      </c>
      <c r="AP10" s="513">
        <f>'Ethane Balance'!AT14</f>
        <v>146.47800000000001</v>
      </c>
      <c r="AQ10" s="513">
        <f>'Ethane Balance'!AU14</f>
        <v>151.73999999999998</v>
      </c>
      <c r="AR10" s="513">
        <f>'Ethane Balance'!AV14</f>
        <v>158.13399999999996</v>
      </c>
      <c r="AS10" s="513">
        <f>'Ethane Balance'!AW14</f>
        <v>154.62</v>
      </c>
      <c r="AT10" s="513">
        <f>'Ethane Balance'!AX14</f>
        <v>145.87814634146343</v>
      </c>
      <c r="AU10" s="513">
        <f>'Ethane Balance'!AY14</f>
        <v>155.10742640874685</v>
      </c>
      <c r="AV10" s="513">
        <f>'Ethane Balance'!AZ14</f>
        <v>139.77600000000001</v>
      </c>
      <c r="AW10" s="513">
        <f>'Ethane Balance'!BA14</f>
        <v>154.75200000000004</v>
      </c>
      <c r="AX10" s="513">
        <f>'Ethane Balance'!BB14</f>
        <v>145.0931441241685</v>
      </c>
      <c r="AY10" s="513">
        <f>'Ethane Balance'!BC14</f>
        <v>159.77400000000003</v>
      </c>
      <c r="AZ10" s="513">
        <f>'Ethane Balance'!BD14</f>
        <v>156.33000000000004</v>
      </c>
      <c r="BA10" s="513">
        <f>'Ethane Balance'!BE14</f>
        <v>109.51200000000001</v>
      </c>
      <c r="BB10" s="513">
        <f>'Ethane Balance'!BF14</f>
        <v>161.44800000000001</v>
      </c>
      <c r="BC10" s="513">
        <f>'Ethane Balance'!BG14</f>
        <v>142.512</v>
      </c>
      <c r="BD10" s="513">
        <f>'Ethane Balance'!BH14</f>
        <v>112.82517368810048</v>
      </c>
      <c r="BE10" s="513">
        <f>'Ethane Balance'!BI14</f>
        <v>153.35791574279375</v>
      </c>
      <c r="BF10" s="513">
        <f>'Ethane Balance'!BJ14</f>
        <v>153.92356910569103</v>
      </c>
    </row>
    <row r="11" spans="1:60" ht="10.199999999999999" customHeight="1">
      <c r="A11" s="514" t="s">
        <v>53</v>
      </c>
      <c r="B11" s="924" t="s">
        <v>302</v>
      </c>
      <c r="C11" s="925"/>
      <c r="D11" s="512">
        <f>'Ethane Balance'!F15</f>
        <v>48</v>
      </c>
      <c r="E11" s="512">
        <f>'Ethane Balance'!I15</f>
        <v>21</v>
      </c>
      <c r="F11" s="512">
        <f>'Ethane Balance'!J15</f>
        <v>42</v>
      </c>
      <c r="G11" s="512">
        <f>'Ethane Balance'!K15</f>
        <v>37</v>
      </c>
      <c r="H11" s="512">
        <f>'Ethane Balance'!L15</f>
        <v>52.08</v>
      </c>
      <c r="I11" s="512">
        <f>'Ethane Balance'!M15</f>
        <v>50.4</v>
      </c>
      <c r="J11" s="512">
        <f>'Ethane Balance'!N15</f>
        <v>52.08</v>
      </c>
      <c r="K11" s="512">
        <f>'Ethane Balance'!O15</f>
        <v>52.08</v>
      </c>
      <c r="L11" s="512">
        <f>'Ethane Balance'!P15</f>
        <v>47.04</v>
      </c>
      <c r="M11" s="512">
        <f>'Ethane Balance'!Q15</f>
        <v>52.08</v>
      </c>
      <c r="N11" s="512">
        <f>'Ethane Balance'!R15</f>
        <v>50.4</v>
      </c>
      <c r="O11" s="512">
        <f>'Ethane Balance'!S15</f>
        <v>52.08</v>
      </c>
      <c r="P11" s="512">
        <f>'Ethane Balance'!T15</f>
        <v>50.4</v>
      </c>
      <c r="Q11" s="512">
        <f>'Ethane Balance'!U15</f>
        <v>52.08</v>
      </c>
      <c r="R11" s="512">
        <f>'Ethane Balance'!V15</f>
        <v>52.08</v>
      </c>
      <c r="S11" s="512">
        <f>'Ethane Balance'!W15</f>
        <v>50.4</v>
      </c>
      <c r="T11" s="512">
        <f>'Ethane Balance'!X15</f>
        <v>52.08</v>
      </c>
      <c r="U11" s="512">
        <f>'Ethane Balance'!Y15</f>
        <v>50.4</v>
      </c>
      <c r="V11" s="512">
        <f>'Ethane Balance'!Z15</f>
        <v>52.08</v>
      </c>
      <c r="W11" s="512">
        <f>'Ethane Balance'!AA15</f>
        <v>51.335999999999999</v>
      </c>
      <c r="X11" s="512">
        <f>'Ethane Balance'!AB15</f>
        <v>45.503999999999998</v>
      </c>
      <c r="Y11" s="512">
        <f>'Ethane Balance'!AC15</f>
        <v>50.466000000000001</v>
      </c>
      <c r="Z11" s="512">
        <f>'Ethane Balance'!AD15</f>
        <v>47.452965517241367</v>
      </c>
      <c r="AA11" s="512">
        <f>'Ethane Balance'!AE15</f>
        <v>50.328000000000003</v>
      </c>
      <c r="AB11" s="512">
        <f>'Ethane Balance'!AF15</f>
        <v>49.68</v>
      </c>
      <c r="AC11" s="512">
        <f>'Ethane Balance'!AG15</f>
        <v>51.335999999999999</v>
      </c>
      <c r="AD11" s="512">
        <f>'Ethane Balance'!AH15</f>
        <v>51.335999999999999</v>
      </c>
      <c r="AE11" s="512">
        <f>'Ethane Balance'!AI15</f>
        <v>49.68</v>
      </c>
      <c r="AF11" s="512">
        <f>'Ethane Balance'!AJ15</f>
        <v>45.54</v>
      </c>
      <c r="AG11" s="512">
        <f>'Ethane Balance'!AK15</f>
        <v>49.68</v>
      </c>
      <c r="AH11" s="512">
        <f>'Ethane Balance'!AL15</f>
        <v>51.335999999999999</v>
      </c>
      <c r="AI11" s="512">
        <f>'Ethane Balance'!AM15</f>
        <v>23.184000000000001</v>
      </c>
      <c r="AJ11" s="515">
        <f>'Ethane Balance'!AN15</f>
        <v>27.324000000000002</v>
      </c>
      <c r="AK11" s="534">
        <f>'Ethane Balance'!AO15</f>
        <v>51.335999999999999</v>
      </c>
      <c r="AL11" s="534">
        <f>'Ethane Balance'!AP15</f>
        <v>49.68</v>
      </c>
      <c r="AM11" s="534">
        <f>'Ethane Balance'!AQ15</f>
        <v>34.271999999999998</v>
      </c>
      <c r="AN11" s="534">
        <f>'Ethane Balance'!AR15</f>
        <v>40.799999999999997</v>
      </c>
      <c r="AO11" s="534">
        <f>'Ethane Balance'!AS15</f>
        <v>50.591999999999999</v>
      </c>
      <c r="AP11" s="534">
        <f>'Ethane Balance'!AT15</f>
        <v>50.591999999999999</v>
      </c>
      <c r="AQ11" s="534">
        <f>'Ethane Balance'!AU15</f>
        <v>48.96</v>
      </c>
      <c r="AR11" s="534">
        <f>'Ethane Balance'!AV15</f>
        <v>42.432000000000002</v>
      </c>
      <c r="AS11" s="534">
        <f>'Ethane Balance'!AW15</f>
        <v>35.088000000000001</v>
      </c>
      <c r="AT11" s="534">
        <f>'Ethane Balance'!AX15</f>
        <v>26.04</v>
      </c>
      <c r="AU11" s="534">
        <f>'Ethane Balance'!AY15</f>
        <v>48.36</v>
      </c>
      <c r="AV11" s="534">
        <f>'Ethane Balance'!AZ15</f>
        <v>45.024000000000001</v>
      </c>
      <c r="AW11" s="534">
        <f>'Ethane Balance'!BA15</f>
        <v>44.808</v>
      </c>
      <c r="AX11" s="534">
        <f>'Ethane Balance'!BB15</f>
        <v>37.44</v>
      </c>
      <c r="AY11" s="534">
        <f>'Ethane Balance'!BC15</f>
        <v>38.688000000000002</v>
      </c>
      <c r="AZ11" s="534">
        <f>'Ethane Balance'!BD15</f>
        <v>41.04</v>
      </c>
      <c r="BA11" s="534">
        <f>'Ethane Balance'!BE15</f>
        <v>39.768000000000008</v>
      </c>
      <c r="BB11" s="534">
        <f>'Ethane Balance'!BF15</f>
        <v>38.688000000000002</v>
      </c>
      <c r="BC11" s="534">
        <f>'Ethane Balance'!BG15</f>
        <v>37.44</v>
      </c>
      <c r="BD11" s="534">
        <f>'Ethane Balance'!BH15</f>
        <v>36.969103448275831</v>
      </c>
      <c r="BE11" s="534">
        <f>'Ethane Balance'!BI15</f>
        <v>35.776551724137896</v>
      </c>
      <c r="BF11" s="534">
        <f>'Ethane Balance'!BJ15</f>
        <v>37.828551724137903</v>
      </c>
    </row>
    <row r="12" spans="1:60" ht="10.199999999999999" customHeight="1">
      <c r="A12" s="517" t="s">
        <v>53</v>
      </c>
      <c r="B12" s="926" t="s">
        <v>338</v>
      </c>
      <c r="C12" s="927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12"/>
      <c r="AF12" s="512"/>
      <c r="AG12" s="512"/>
      <c r="AH12" s="512"/>
      <c r="AI12" s="512"/>
      <c r="AJ12" s="515"/>
      <c r="AK12" s="519">
        <f>'Ethane Balance'!AO16</f>
        <v>0</v>
      </c>
      <c r="AL12" s="519">
        <f>'Ethane Balance'!AP16</f>
        <v>0</v>
      </c>
      <c r="AM12" s="519">
        <f>'Ethane Balance'!AQ16</f>
        <v>0</v>
      </c>
      <c r="AN12" s="519">
        <f>'Ethane Balance'!AR16</f>
        <v>0</v>
      </c>
      <c r="AO12" s="519">
        <f>'Ethane Balance'!AS16</f>
        <v>0</v>
      </c>
      <c r="AP12" s="519">
        <f>'Ethane Balance'!AT16</f>
        <v>0</v>
      </c>
      <c r="AQ12" s="519">
        <f>'Ethane Balance'!AU16</f>
        <v>0</v>
      </c>
      <c r="AR12" s="519">
        <f>'Ethane Balance'!AV16</f>
        <v>0</v>
      </c>
      <c r="AS12" s="519">
        <f>'Ethane Balance'!AW16</f>
        <v>0</v>
      </c>
      <c r="AT12" s="519">
        <f>'Ethane Balance'!AX16</f>
        <v>0</v>
      </c>
      <c r="AU12" s="519">
        <f>'Ethane Balance'!AY16</f>
        <v>0</v>
      </c>
      <c r="AV12" s="519">
        <f>'Ethane Balance'!AZ16</f>
        <v>0</v>
      </c>
      <c r="AW12" s="519">
        <f>'Ethane Balance'!BA16</f>
        <v>5.04</v>
      </c>
      <c r="AX12" s="519">
        <f>'Ethane Balance'!BB16</f>
        <v>10.8</v>
      </c>
      <c r="AY12" s="519">
        <f>'Ethane Balance'!BC16</f>
        <v>11.16</v>
      </c>
      <c r="AZ12" s="519">
        <f>'Ethane Balance'!BD16</f>
        <v>7.2</v>
      </c>
      <c r="BA12" s="519">
        <f>'Ethane Balance'!BE16</f>
        <v>10.08</v>
      </c>
      <c r="BB12" s="519">
        <f>'Ethane Balance'!BF16</f>
        <v>11.16</v>
      </c>
      <c r="BC12" s="519">
        <f>'Ethane Balance'!BG16</f>
        <v>10.8</v>
      </c>
      <c r="BD12" s="519">
        <f>'Ethane Balance'!BH16</f>
        <v>11.16</v>
      </c>
      <c r="BE12" s="519">
        <f>'Ethane Balance'!BI16</f>
        <v>10.8</v>
      </c>
      <c r="BF12" s="519">
        <f>'Ethane Balance'!BJ16</f>
        <v>11.16</v>
      </c>
      <c r="BH12" s="587"/>
    </row>
    <row r="13" spans="1:60" ht="10.199999999999999" customHeight="1">
      <c r="A13" s="928" t="s">
        <v>16</v>
      </c>
      <c r="B13" s="929"/>
      <c r="C13" s="930"/>
      <c r="D13" s="521">
        <f t="shared" ref="D13:AJ13" si="0">D10+D11</f>
        <v>200.01968293272216</v>
      </c>
      <c r="E13" s="521">
        <f t="shared" si="0"/>
        <v>176.16749300968581</v>
      </c>
      <c r="F13" s="521">
        <f t="shared" si="0"/>
        <v>206.44251175495833</v>
      </c>
      <c r="G13" s="521">
        <f t="shared" si="0"/>
        <v>173.38708394381035</v>
      </c>
      <c r="H13" s="521">
        <f t="shared" si="0"/>
        <v>216.22603170703104</v>
      </c>
      <c r="I13" s="521">
        <f t="shared" si="0"/>
        <v>209.25099842615907</v>
      </c>
      <c r="J13" s="521">
        <f t="shared" si="0"/>
        <v>201.45512462224593</v>
      </c>
      <c r="K13" s="521">
        <f t="shared" si="0"/>
        <v>208.4416170728847</v>
      </c>
      <c r="L13" s="521">
        <f t="shared" si="0"/>
        <v>191.76733186441513</v>
      </c>
      <c r="M13" s="521">
        <f t="shared" si="0"/>
        <v>198.9067829265432</v>
      </c>
      <c r="N13" s="521">
        <f t="shared" si="0"/>
        <v>202.2</v>
      </c>
      <c r="O13" s="521">
        <f t="shared" si="0"/>
        <v>210.10000000000002</v>
      </c>
      <c r="P13" s="521">
        <f t="shared" si="0"/>
        <v>206.36399999999901</v>
      </c>
      <c r="Q13" s="522">
        <f t="shared" si="0"/>
        <v>208.87</v>
      </c>
      <c r="R13" s="522">
        <f t="shared" si="0"/>
        <v>208.87</v>
      </c>
      <c r="S13" s="522">
        <f t="shared" si="0"/>
        <v>182.09341463414637</v>
      </c>
      <c r="T13" s="522">
        <f t="shared" si="0"/>
        <v>197.61227660753883</v>
      </c>
      <c r="U13" s="522">
        <f t="shared" si="0"/>
        <v>189.47399999999999</v>
      </c>
      <c r="V13" s="522">
        <f t="shared" si="0"/>
        <v>204.5675</v>
      </c>
      <c r="W13" s="522">
        <f t="shared" si="0"/>
        <v>206.59000000000003</v>
      </c>
      <c r="X13" s="522">
        <f t="shared" si="0"/>
        <v>182.892</v>
      </c>
      <c r="Y13" s="522">
        <f t="shared" si="0"/>
        <v>204.84299999999996</v>
      </c>
      <c r="Z13" s="522">
        <f t="shared" si="0"/>
        <v>205.03996551724134</v>
      </c>
      <c r="AA13" s="522">
        <f t="shared" si="0"/>
        <v>196.07054545454545</v>
      </c>
      <c r="AB13" s="522">
        <f t="shared" si="0"/>
        <v>208.76999999999998</v>
      </c>
      <c r="AC13" s="522">
        <f t="shared" si="0"/>
        <v>216.47300000000001</v>
      </c>
      <c r="AD13" s="522">
        <f t="shared" si="0"/>
        <v>217.09300000000002</v>
      </c>
      <c r="AE13" s="522">
        <f t="shared" si="0"/>
        <v>210.08999999999997</v>
      </c>
      <c r="AF13" s="522">
        <f t="shared" si="0"/>
        <v>213.56</v>
      </c>
      <c r="AG13" s="522">
        <f t="shared" si="0"/>
        <v>212.27999999999997</v>
      </c>
      <c r="AH13" s="522">
        <f t="shared" si="0"/>
        <v>214.98400000000004</v>
      </c>
      <c r="AI13" s="522">
        <f t="shared" si="0"/>
        <v>187.21837499999998</v>
      </c>
      <c r="AJ13" s="522">
        <f t="shared" si="0"/>
        <v>182.53200000000001</v>
      </c>
      <c r="AK13" s="523">
        <f>SUM(AK10:AK12)</f>
        <v>217.24799999999999</v>
      </c>
      <c r="AL13" s="523">
        <f t="shared" ref="AL13:BF13" si="1">SUM(AL10:AL12)</f>
        <v>208.19121951219512</v>
      </c>
      <c r="AM13" s="523">
        <f t="shared" si="1"/>
        <v>182.42099999999999</v>
      </c>
      <c r="AN13" s="523">
        <f t="shared" si="1"/>
        <v>173.82</v>
      </c>
      <c r="AO13" s="523">
        <f t="shared" si="1"/>
        <v>179.07</v>
      </c>
      <c r="AP13" s="523">
        <f t="shared" si="1"/>
        <v>197.07</v>
      </c>
      <c r="AQ13" s="523">
        <f t="shared" si="1"/>
        <v>200.7</v>
      </c>
      <c r="AR13" s="523">
        <f t="shared" si="1"/>
        <v>200.56599999999997</v>
      </c>
      <c r="AS13" s="523">
        <f t="shared" si="1"/>
        <v>189.708</v>
      </c>
      <c r="AT13" s="523">
        <f t="shared" si="1"/>
        <v>171.91814634146343</v>
      </c>
      <c r="AU13" s="523">
        <f t="shared" si="1"/>
        <v>203.46742640874686</v>
      </c>
      <c r="AV13" s="523">
        <f t="shared" si="1"/>
        <v>184.8</v>
      </c>
      <c r="AW13" s="523">
        <f t="shared" si="1"/>
        <v>204.60000000000002</v>
      </c>
      <c r="AX13" s="523">
        <f>SUM(AX10:AX12)</f>
        <v>193.33314412416851</v>
      </c>
      <c r="AY13" s="523">
        <f t="shared" si="1"/>
        <v>209.62200000000004</v>
      </c>
      <c r="AZ13" s="523">
        <f t="shared" si="1"/>
        <v>204.57000000000002</v>
      </c>
      <c r="BA13" s="523">
        <f t="shared" si="1"/>
        <v>159.36000000000004</v>
      </c>
      <c r="BB13" s="523">
        <f t="shared" si="1"/>
        <v>211.29600000000002</v>
      </c>
      <c r="BC13" s="523">
        <f t="shared" si="1"/>
        <v>190.75200000000001</v>
      </c>
      <c r="BD13" s="523">
        <f t="shared" si="1"/>
        <v>160.95427713637631</v>
      </c>
      <c r="BE13" s="523">
        <f t="shared" si="1"/>
        <v>199.93446746693166</v>
      </c>
      <c r="BF13" s="523">
        <f t="shared" si="1"/>
        <v>202.91212082982892</v>
      </c>
      <c r="BH13" s="587"/>
    </row>
    <row r="14" spans="1:60" ht="10.199999999999999" customHeight="1">
      <c r="A14" s="476" t="s">
        <v>254</v>
      </c>
      <c r="B14" s="477"/>
      <c r="C14" s="477"/>
      <c r="D14" s="524"/>
      <c r="E14" s="524"/>
      <c r="F14" s="524"/>
      <c r="G14" s="524"/>
      <c r="H14" s="524"/>
      <c r="I14" s="524"/>
      <c r="J14" s="524"/>
      <c r="K14" s="524"/>
      <c r="L14" s="524"/>
      <c r="M14" s="524"/>
      <c r="N14" s="524"/>
      <c r="O14" s="524"/>
      <c r="P14" s="524"/>
      <c r="Q14" s="524"/>
      <c r="R14" s="524"/>
      <c r="S14" s="524"/>
      <c r="T14" s="524"/>
      <c r="U14" s="524"/>
      <c r="V14" s="524"/>
      <c r="W14" s="524"/>
      <c r="X14" s="524"/>
      <c r="Y14" s="524"/>
      <c r="Z14" s="524"/>
      <c r="AA14" s="524"/>
      <c r="AB14" s="524"/>
      <c r="AC14" s="524"/>
      <c r="AD14" s="524"/>
      <c r="AE14" s="524"/>
      <c r="AF14" s="524"/>
      <c r="AG14" s="524"/>
      <c r="AH14" s="524"/>
      <c r="AI14" s="524"/>
      <c r="AJ14" s="524"/>
      <c r="AK14" s="525" t="e">
        <f>AK17+AK18</f>
        <v>#REF!</v>
      </c>
      <c r="AL14" s="525">
        <f t="shared" ref="AL14:BF14" si="2">AL17+AL18</f>
        <v>46.5</v>
      </c>
      <c r="AM14" s="525">
        <f t="shared" si="2"/>
        <v>43.5</v>
      </c>
      <c r="AN14" s="525">
        <f t="shared" si="2"/>
        <v>56</v>
      </c>
      <c r="AO14" s="525">
        <f t="shared" si="2"/>
        <v>47.93</v>
      </c>
      <c r="AP14" s="525">
        <f t="shared" si="2"/>
        <v>56.379999999999995</v>
      </c>
      <c r="AQ14" s="525">
        <f t="shared" si="2"/>
        <v>42.91</v>
      </c>
      <c r="AR14" s="525">
        <f t="shared" si="2"/>
        <v>43</v>
      </c>
      <c r="AS14" s="525">
        <f t="shared" si="2"/>
        <v>48.599999999999994</v>
      </c>
      <c r="AT14" s="525">
        <f t="shared" si="2"/>
        <v>58.5</v>
      </c>
      <c r="AU14" s="525"/>
      <c r="AV14" s="525">
        <f t="shared" si="2"/>
        <v>45.16</v>
      </c>
      <c r="AW14" s="525">
        <f t="shared" si="2"/>
        <v>53.82</v>
      </c>
      <c r="AX14" s="525">
        <f>AX17+AX18</f>
        <v>81.687000000000012</v>
      </c>
      <c r="AY14" s="525">
        <f t="shared" si="2"/>
        <v>85.597999999999999</v>
      </c>
      <c r="AZ14" s="525">
        <f t="shared" si="2"/>
        <v>78.164000000000001</v>
      </c>
      <c r="BA14" s="525">
        <f t="shared" si="2"/>
        <v>96.88300000000001</v>
      </c>
      <c r="BB14" s="525">
        <f t="shared" si="2"/>
        <v>56.42</v>
      </c>
      <c r="BC14" s="525">
        <f t="shared" si="2"/>
        <v>54.6</v>
      </c>
      <c r="BD14" s="525">
        <f t="shared" si="2"/>
        <v>56.42</v>
      </c>
      <c r="BE14" s="525">
        <f t="shared" si="2"/>
        <v>54.6</v>
      </c>
      <c r="BF14" s="526">
        <f t="shared" si="2"/>
        <v>56.42</v>
      </c>
      <c r="BG14" s="527" t="s">
        <v>321</v>
      </c>
      <c r="BH14" s="587"/>
    </row>
    <row r="15" spans="1:60" ht="10.199999999999999" customHeight="1">
      <c r="A15" s="931" t="s">
        <v>107</v>
      </c>
      <c r="B15" s="932"/>
      <c r="C15" s="933"/>
      <c r="D15" s="403">
        <v>2017</v>
      </c>
      <c r="E15" s="403"/>
      <c r="F15" s="895">
        <v>2017</v>
      </c>
      <c r="G15" s="896"/>
      <c r="H15" s="896"/>
      <c r="I15" s="896"/>
      <c r="J15" s="897"/>
      <c r="K15" s="404">
        <v>2018</v>
      </c>
      <c r="L15" s="404">
        <v>2018</v>
      </c>
      <c r="M15" s="405"/>
      <c r="N15" s="403">
        <v>2018</v>
      </c>
      <c r="O15" s="403"/>
      <c r="P15" s="404">
        <v>2018</v>
      </c>
      <c r="Q15" s="917">
        <v>2018</v>
      </c>
      <c r="R15" s="917"/>
      <c r="S15" s="917"/>
      <c r="T15" s="917"/>
      <c r="U15" s="917"/>
      <c r="V15" s="917"/>
      <c r="W15" s="404">
        <v>2019</v>
      </c>
      <c r="X15" s="404">
        <v>2019</v>
      </c>
      <c r="Y15" s="403">
        <v>2019</v>
      </c>
      <c r="Z15" s="404">
        <v>2019</v>
      </c>
      <c r="AA15" s="403">
        <v>2019</v>
      </c>
      <c r="AB15" s="404">
        <v>2019</v>
      </c>
      <c r="AC15" s="404">
        <v>2019</v>
      </c>
      <c r="AD15" s="404">
        <v>2019</v>
      </c>
      <c r="AE15" s="403">
        <v>2019</v>
      </c>
      <c r="AF15" s="917">
        <v>2019</v>
      </c>
      <c r="AG15" s="917"/>
      <c r="AH15" s="917"/>
      <c r="AI15" s="404">
        <v>2020</v>
      </c>
      <c r="AJ15" s="405"/>
      <c r="AK15" s="404">
        <v>2020</v>
      </c>
      <c r="AL15" s="404">
        <v>2020</v>
      </c>
      <c r="AM15" s="403">
        <v>2020</v>
      </c>
      <c r="AN15" s="404">
        <v>2020</v>
      </c>
      <c r="AO15" s="405"/>
      <c r="AP15" s="917">
        <v>2020</v>
      </c>
      <c r="AQ15" s="917"/>
      <c r="AR15" s="917"/>
      <c r="AS15" s="917"/>
      <c r="AT15" s="917"/>
      <c r="AU15" s="895">
        <v>2021</v>
      </c>
      <c r="AV15" s="896"/>
      <c r="AW15" s="896"/>
      <c r="AX15" s="896"/>
      <c r="AY15" s="896"/>
      <c r="AZ15" s="896"/>
      <c r="BA15" s="896"/>
      <c r="BB15" s="896"/>
      <c r="BC15" s="896"/>
      <c r="BD15" s="896"/>
      <c r="BE15" s="896"/>
      <c r="BF15" s="897"/>
      <c r="BH15" s="587"/>
    </row>
    <row r="16" spans="1:60" ht="10.199999999999999" customHeight="1">
      <c r="A16" s="918" t="s">
        <v>108</v>
      </c>
      <c r="B16" s="919"/>
      <c r="C16" s="920"/>
      <c r="D16" s="510" t="str">
        <f t="shared" ref="D16:AT16" si="3">D9</f>
        <v>JUN</v>
      </c>
      <c r="E16" s="510" t="str">
        <f t="shared" si="3"/>
        <v>JUL</v>
      </c>
      <c r="F16" s="510" t="str">
        <f t="shared" si="3"/>
        <v>AUG</v>
      </c>
      <c r="G16" s="510" t="str">
        <f t="shared" si="3"/>
        <v>SEP</v>
      </c>
      <c r="H16" s="510" t="str">
        <f t="shared" si="3"/>
        <v>OCT</v>
      </c>
      <c r="I16" s="510" t="str">
        <f t="shared" si="3"/>
        <v>NOV</v>
      </c>
      <c r="J16" s="510" t="str">
        <f t="shared" si="3"/>
        <v>DEC</v>
      </c>
      <c r="K16" s="510" t="str">
        <f t="shared" si="3"/>
        <v>JAN</v>
      </c>
      <c r="L16" s="510" t="str">
        <f t="shared" si="3"/>
        <v>FEB</v>
      </c>
      <c r="M16" s="510" t="str">
        <f t="shared" si="3"/>
        <v>MAR</v>
      </c>
      <c r="N16" s="510" t="str">
        <f t="shared" si="3"/>
        <v>APR</v>
      </c>
      <c r="O16" s="510" t="str">
        <f t="shared" si="3"/>
        <v>MAY</v>
      </c>
      <c r="P16" s="510" t="str">
        <f t="shared" si="3"/>
        <v>JUN</v>
      </c>
      <c r="Q16" s="510" t="str">
        <f t="shared" si="3"/>
        <v>JUL</v>
      </c>
      <c r="R16" s="510" t="str">
        <f t="shared" si="3"/>
        <v>AUG</v>
      </c>
      <c r="S16" s="510" t="str">
        <f t="shared" si="3"/>
        <v>SEP</v>
      </c>
      <c r="T16" s="510" t="str">
        <f t="shared" si="3"/>
        <v>OCT</v>
      </c>
      <c r="U16" s="510" t="str">
        <f t="shared" si="3"/>
        <v>NOV</v>
      </c>
      <c r="V16" s="510" t="str">
        <f t="shared" si="3"/>
        <v>DEC</v>
      </c>
      <c r="W16" s="510" t="str">
        <f t="shared" si="3"/>
        <v>JAN</v>
      </c>
      <c r="X16" s="510" t="str">
        <f t="shared" si="3"/>
        <v>FEB</v>
      </c>
      <c r="Y16" s="510" t="str">
        <f t="shared" si="3"/>
        <v>MAR</v>
      </c>
      <c r="Z16" s="510" t="str">
        <f t="shared" si="3"/>
        <v>APR</v>
      </c>
      <c r="AA16" s="510" t="str">
        <f t="shared" si="3"/>
        <v>MAY</v>
      </c>
      <c r="AB16" s="510" t="str">
        <f t="shared" si="3"/>
        <v>JUN</v>
      </c>
      <c r="AC16" s="510" t="str">
        <f t="shared" si="3"/>
        <v>JUL</v>
      </c>
      <c r="AD16" s="510" t="str">
        <f t="shared" si="3"/>
        <v>AUG</v>
      </c>
      <c r="AE16" s="510" t="str">
        <f t="shared" si="3"/>
        <v>SEP</v>
      </c>
      <c r="AF16" s="510" t="str">
        <f t="shared" si="3"/>
        <v>OCT</v>
      </c>
      <c r="AG16" s="510" t="str">
        <f t="shared" si="3"/>
        <v>NOV</v>
      </c>
      <c r="AH16" s="510" t="str">
        <f t="shared" si="3"/>
        <v>DEC</v>
      </c>
      <c r="AI16" s="510" t="str">
        <f t="shared" si="3"/>
        <v>JAN</v>
      </c>
      <c r="AJ16" s="510" t="str">
        <f t="shared" si="3"/>
        <v>FEB</v>
      </c>
      <c r="AK16" s="528" t="str">
        <f t="shared" si="3"/>
        <v>MAR</v>
      </c>
      <c r="AL16" s="528" t="str">
        <f t="shared" si="3"/>
        <v>APR</v>
      </c>
      <c r="AM16" s="510" t="str">
        <f t="shared" si="3"/>
        <v>MAY</v>
      </c>
      <c r="AN16" s="510" t="str">
        <f t="shared" si="3"/>
        <v>JUN</v>
      </c>
      <c r="AO16" s="510" t="str">
        <f t="shared" si="3"/>
        <v>JUL</v>
      </c>
      <c r="AP16" s="510" t="str">
        <f t="shared" si="3"/>
        <v>AUG</v>
      </c>
      <c r="AQ16" s="510" t="str">
        <f t="shared" si="3"/>
        <v>SEP</v>
      </c>
      <c r="AR16" s="510" t="str">
        <f t="shared" si="3"/>
        <v>OCT</v>
      </c>
      <c r="AS16" s="510" t="str">
        <f t="shared" si="3"/>
        <v>NOV</v>
      </c>
      <c r="AT16" s="510" t="str">
        <f t="shared" si="3"/>
        <v>DEC</v>
      </c>
      <c r="AU16" s="528" t="str">
        <f>AU9</f>
        <v>JAN</v>
      </c>
      <c r="AV16" s="510" t="str">
        <f>AV9</f>
        <v>FEB</v>
      </c>
      <c r="AW16" s="510" t="str">
        <f>AW9</f>
        <v>MAR</v>
      </c>
      <c r="AX16" s="510" t="str">
        <f t="shared" ref="AX16:BF16" si="4">AX9</f>
        <v>APR</v>
      </c>
      <c r="AY16" s="510" t="str">
        <f t="shared" si="4"/>
        <v>MAY</v>
      </c>
      <c r="AZ16" s="510" t="str">
        <f t="shared" si="4"/>
        <v>JUN</v>
      </c>
      <c r="BA16" s="510" t="str">
        <f t="shared" si="4"/>
        <v>JUL</v>
      </c>
      <c r="BB16" s="510" t="str">
        <f t="shared" si="4"/>
        <v>AUG</v>
      </c>
      <c r="BC16" s="510" t="str">
        <f t="shared" si="4"/>
        <v>SEP</v>
      </c>
      <c r="BD16" s="510" t="str">
        <f t="shared" si="4"/>
        <v>OCT</v>
      </c>
      <c r="BE16" s="510" t="str">
        <f t="shared" si="4"/>
        <v>NOV</v>
      </c>
      <c r="BF16" s="510" t="str">
        <f t="shared" si="4"/>
        <v>DEC</v>
      </c>
      <c r="BH16" s="587"/>
    </row>
    <row r="17" spans="1:72" ht="10.199999999999999" customHeight="1">
      <c r="A17" s="514" t="s">
        <v>317</v>
      </c>
      <c r="B17" s="837" t="s">
        <v>302</v>
      </c>
      <c r="C17" s="828" t="s">
        <v>286</v>
      </c>
      <c r="D17" s="529" t="e">
        <f>#REF!</f>
        <v>#REF!</v>
      </c>
      <c r="E17" s="529" t="e">
        <f>#REF!</f>
        <v>#REF!</v>
      </c>
      <c r="F17" s="529" t="e">
        <f>#REF!</f>
        <v>#REF!</v>
      </c>
      <c r="G17" s="529" t="e">
        <f>#REF!</f>
        <v>#REF!</v>
      </c>
      <c r="H17" s="529" t="e">
        <f>#REF!</f>
        <v>#REF!</v>
      </c>
      <c r="I17" s="529" t="e">
        <f>#REF!</f>
        <v>#REF!</v>
      </c>
      <c r="J17" s="529" t="e">
        <f>#REF!</f>
        <v>#REF!</v>
      </c>
      <c r="K17" s="529" t="e">
        <f>#REF!</f>
        <v>#REF!</v>
      </c>
      <c r="L17" s="529" t="e">
        <f>#REF!</f>
        <v>#REF!</v>
      </c>
      <c r="M17" s="529" t="e">
        <f>#REF!</f>
        <v>#REF!</v>
      </c>
      <c r="N17" s="529" t="e">
        <f>#REF!</f>
        <v>#REF!</v>
      </c>
      <c r="O17" s="529" t="e">
        <f>#REF!</f>
        <v>#REF!</v>
      </c>
      <c r="P17" s="529" t="e">
        <f>#REF!</f>
        <v>#REF!</v>
      </c>
      <c r="Q17" s="529" t="e">
        <f>#REF!</f>
        <v>#REF!</v>
      </c>
      <c r="R17" s="529" t="e">
        <f>#REF!</f>
        <v>#REF!</v>
      </c>
      <c r="S17" s="529" t="e">
        <f>#REF!</f>
        <v>#REF!</v>
      </c>
      <c r="T17" s="529" t="e">
        <f>#REF!</f>
        <v>#REF!</v>
      </c>
      <c r="U17" s="529" t="e">
        <f>#REF!</f>
        <v>#REF!</v>
      </c>
      <c r="V17" s="529" t="e">
        <f>#REF!</f>
        <v>#REF!</v>
      </c>
      <c r="W17" s="529" t="e">
        <f>#REF!</f>
        <v>#REF!</v>
      </c>
      <c r="X17" s="529" t="e">
        <f>#REF!</f>
        <v>#REF!</v>
      </c>
      <c r="Y17" s="529" t="e">
        <f>#REF!</f>
        <v>#REF!</v>
      </c>
      <c r="Z17" s="529" t="e">
        <f>#REF!</f>
        <v>#REF!</v>
      </c>
      <c r="AA17" s="529" t="e">
        <f>#REF!</f>
        <v>#REF!</v>
      </c>
      <c r="AB17" s="529" t="e">
        <f>#REF!</f>
        <v>#REF!</v>
      </c>
      <c r="AC17" s="529" t="e">
        <f>#REF!</f>
        <v>#REF!</v>
      </c>
      <c r="AD17" s="529" t="e">
        <f>#REF!</f>
        <v>#REF!</v>
      </c>
      <c r="AE17" s="529" t="e">
        <f>#REF!</f>
        <v>#REF!</v>
      </c>
      <c r="AF17" s="529" t="e">
        <f>#REF!</f>
        <v>#REF!</v>
      </c>
      <c r="AG17" s="529" t="e">
        <f>#REF!</f>
        <v>#REF!</v>
      </c>
      <c r="AH17" s="529" t="e">
        <f>#REF!</f>
        <v>#REF!</v>
      </c>
      <c r="AI17" s="529" t="e">
        <f>#REF!</f>
        <v>#REF!</v>
      </c>
      <c r="AJ17" s="530" t="e">
        <f>#REF!</f>
        <v>#REF!</v>
      </c>
      <c r="AK17" s="513">
        <f>'C3LPG Balance'!AQ13</f>
        <v>11</v>
      </c>
      <c r="AL17" s="513">
        <f>'C3LPG Balance'!AR13</f>
        <v>29</v>
      </c>
      <c r="AM17" s="513">
        <f>'C3LPG Balance'!AS15</f>
        <v>26</v>
      </c>
      <c r="AN17" s="513">
        <f>'C3LPG Balance'!AT15</f>
        <v>26</v>
      </c>
      <c r="AO17" s="513">
        <f>'C3LPG Balance'!AU15</f>
        <v>20.72</v>
      </c>
      <c r="AP17" s="513">
        <f>'C3LPG Balance'!AV15</f>
        <v>20.38</v>
      </c>
      <c r="AQ17" s="513">
        <f>'C3LPG Balance'!AW15</f>
        <v>22.41</v>
      </c>
      <c r="AR17" s="513">
        <f>'C3LPG Balance'!AX15</f>
        <v>27</v>
      </c>
      <c r="AS17" s="513">
        <f>'C3LPG Balance'!AY15</f>
        <v>24.4</v>
      </c>
      <c r="AT17" s="516">
        <f>'C3LPG Balance'!AZ15</f>
        <v>29</v>
      </c>
      <c r="AU17" s="513">
        <f>'C3LPG Balance'!BA15</f>
        <v>22.32</v>
      </c>
      <c r="AV17" s="513">
        <f>'C3LPG Balance'!BB15</f>
        <v>20.16</v>
      </c>
      <c r="AW17" s="513">
        <f>'C3LPG Balance'!BC15</f>
        <v>22.32</v>
      </c>
      <c r="AX17" s="513">
        <f>'C3LPG Balance'!BD15</f>
        <v>21.6</v>
      </c>
      <c r="AY17" s="513">
        <f>'C3LPG Balance'!BE15</f>
        <v>22.32</v>
      </c>
      <c r="AZ17" s="513">
        <f>'C3LPG Balance'!BF15</f>
        <v>21.6</v>
      </c>
      <c r="BA17" s="513">
        <f>'C3LPG Balance'!BG15</f>
        <v>22.32</v>
      </c>
      <c r="BB17" s="513">
        <f>'C3LPG Balance'!BH15</f>
        <v>22.32</v>
      </c>
      <c r="BC17" s="513">
        <f>'C3LPG Balance'!BI15</f>
        <v>21.6</v>
      </c>
      <c r="BD17" s="513">
        <f>'C3LPG Balance'!BJ15</f>
        <v>22.32</v>
      </c>
      <c r="BE17" s="513">
        <f>'C3LPG Balance'!BK15</f>
        <v>21.6</v>
      </c>
      <c r="BF17" s="513">
        <f>'C3LPG Balance'!BL15</f>
        <v>22.32</v>
      </c>
      <c r="BH17" s="589"/>
      <c r="BI17" s="586"/>
      <c r="BJ17" s="586"/>
      <c r="BK17" s="586"/>
      <c r="BL17" s="586"/>
      <c r="BM17" s="586"/>
      <c r="BN17" s="586"/>
      <c r="BO17" s="586"/>
    </row>
    <row r="18" spans="1:72" ht="10.199999999999999" customHeight="1">
      <c r="A18" s="533" t="s">
        <v>318</v>
      </c>
      <c r="B18" s="838" t="s">
        <v>302</v>
      </c>
      <c r="C18" s="829" t="s">
        <v>286</v>
      </c>
      <c r="D18" s="512"/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12"/>
      <c r="AH18" s="512"/>
      <c r="AI18" s="512"/>
      <c r="AJ18" s="515"/>
      <c r="AK18" s="534" t="e">
        <f>'C3LPG Balance'!AQ14</f>
        <v>#REF!</v>
      </c>
      <c r="AL18" s="534">
        <f>'C3LPG Balance'!AR14</f>
        <v>17.5</v>
      </c>
      <c r="AM18" s="534">
        <f>'C3LPG Balance'!AS16</f>
        <v>17.5</v>
      </c>
      <c r="AN18" s="534">
        <f>'C3LPG Balance'!AT16</f>
        <v>30</v>
      </c>
      <c r="AO18" s="534">
        <f>'C3LPG Balance'!AU16</f>
        <v>27.21</v>
      </c>
      <c r="AP18" s="534">
        <f>'C3LPG Balance'!AV16</f>
        <v>36</v>
      </c>
      <c r="AQ18" s="534">
        <f>'C3LPG Balance'!AW16</f>
        <v>20.5</v>
      </c>
      <c r="AR18" s="534">
        <f>'C3LPG Balance'!AX16</f>
        <v>16</v>
      </c>
      <c r="AS18" s="534">
        <f>'C3LPG Balance'!AY16</f>
        <v>24.2</v>
      </c>
      <c r="AT18" s="555">
        <f>'C3LPG Balance'!AZ16</f>
        <v>29.5</v>
      </c>
      <c r="AU18" s="534">
        <f>'C3LPG Balance'!BA16</f>
        <v>34.1</v>
      </c>
      <c r="AV18" s="534">
        <f>'C3LPG Balance'!BB16</f>
        <v>25</v>
      </c>
      <c r="AW18" s="534">
        <f>'C3LPG Balance'!BC16</f>
        <v>31.5</v>
      </c>
      <c r="AX18" s="534">
        <f>'C3LPG Balance'!BD16</f>
        <v>60.087000000000003</v>
      </c>
      <c r="AY18" s="534">
        <f>'C3LPG Balance'!BE16</f>
        <v>63.277999999999999</v>
      </c>
      <c r="AZ18" s="534">
        <f>'C3LPG Balance'!BF16</f>
        <v>56.564</v>
      </c>
      <c r="BA18" s="534">
        <f>'C3LPG Balance'!BG16</f>
        <v>74.563000000000002</v>
      </c>
      <c r="BB18" s="534">
        <f>'C3LPG Balance'!BH16</f>
        <v>34.1</v>
      </c>
      <c r="BC18" s="534">
        <f>'C3LPG Balance'!BI16</f>
        <v>33</v>
      </c>
      <c r="BD18" s="534">
        <f>'C3LPG Balance'!BJ16</f>
        <v>34.1</v>
      </c>
      <c r="BE18" s="534">
        <f>'C3LPG Balance'!BK16</f>
        <v>33</v>
      </c>
      <c r="BF18" s="534">
        <f>'C3LPG Balance'!BL16</f>
        <v>34.1</v>
      </c>
      <c r="BH18" s="589"/>
      <c r="BI18" s="586"/>
      <c r="BJ18" s="586"/>
      <c r="BK18" s="586"/>
      <c r="BL18" s="586"/>
      <c r="BM18" s="586"/>
      <c r="BN18" s="586"/>
      <c r="BO18" s="586"/>
    </row>
    <row r="19" spans="1:72" ht="10.199999999999999" customHeight="1">
      <c r="A19" s="533" t="s">
        <v>317</v>
      </c>
      <c r="B19" s="838" t="s">
        <v>312</v>
      </c>
      <c r="C19" s="829" t="s">
        <v>286</v>
      </c>
      <c r="D19" s="512"/>
      <c r="E19" s="512"/>
      <c r="F19" s="512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  <c r="AJ19" s="515"/>
      <c r="AK19" s="534">
        <f>'C3LPG Balance'!AQ17</f>
        <v>0</v>
      </c>
      <c r="AL19" s="534">
        <f>'C3LPG Balance'!AR17</f>
        <v>0</v>
      </c>
      <c r="AM19" s="534">
        <f>'C3LPG Balance'!AS17</f>
        <v>0</v>
      </c>
      <c r="AN19" s="534">
        <f>'C3LPG Balance'!AT17</f>
        <v>0</v>
      </c>
      <c r="AO19" s="534">
        <f>'C3LPG Balance'!AU17</f>
        <v>0</v>
      </c>
      <c r="AP19" s="534">
        <f>'C3LPG Balance'!AV17</f>
        <v>0</v>
      </c>
      <c r="AQ19" s="534">
        <f>'C3LPG Balance'!AW17</f>
        <v>0</v>
      </c>
      <c r="AR19" s="534">
        <f>'C3LPG Balance'!AX17</f>
        <v>0</v>
      </c>
      <c r="AS19" s="534">
        <f>'C3LPG Balance'!AY17</f>
        <v>0</v>
      </c>
      <c r="AT19" s="555">
        <f>'C3LPG Balance'!AZ17</f>
        <v>0</v>
      </c>
      <c r="AU19" s="534">
        <f>'C3LPG Balance'!BA17</f>
        <v>0</v>
      </c>
      <c r="AV19" s="534">
        <f>'C3LPG Balance'!BB17</f>
        <v>7.2050000000000001</v>
      </c>
      <c r="AW19" s="534">
        <f>'C3LPG Balance'!BC17</f>
        <v>7.2050000000000001</v>
      </c>
      <c r="AX19" s="534">
        <f>'C3LPG Balance'!BD17</f>
        <v>12.96</v>
      </c>
      <c r="AY19" s="534">
        <f>'C3LPG Balance'!BE17</f>
        <v>13.391999999999999</v>
      </c>
      <c r="AZ19" s="534">
        <f>'C3LPG Balance'!BF17</f>
        <v>19.440000000000001</v>
      </c>
      <c r="BA19" s="534">
        <f>'C3LPG Balance'!BG17</f>
        <v>0</v>
      </c>
      <c r="BB19" s="534">
        <f>'C3LPG Balance'!BH17</f>
        <v>14.151999999999999</v>
      </c>
      <c r="BC19" s="534">
        <f>'C3LPG Balance'!BI17</f>
        <v>15.02</v>
      </c>
      <c r="BD19" s="534">
        <f>'C3LPG Balance'!BJ17</f>
        <v>8.2920000000000016</v>
      </c>
      <c r="BE19" s="534">
        <f>'C3LPG Balance'!BK17</f>
        <v>14.22</v>
      </c>
      <c r="BF19" s="534">
        <f>'C3LPG Balance'!BL17</f>
        <v>15.071999999999999</v>
      </c>
      <c r="BH19" s="589"/>
      <c r="BI19" s="586"/>
      <c r="BJ19" s="586"/>
      <c r="BK19" s="586"/>
      <c r="BL19" s="586"/>
      <c r="BM19" s="586"/>
      <c r="BN19" s="586"/>
      <c r="BO19" s="586"/>
    </row>
    <row r="20" spans="1:72" ht="10.199999999999999" customHeight="1">
      <c r="A20" s="533" t="s">
        <v>473</v>
      </c>
      <c r="B20" s="838" t="s">
        <v>312</v>
      </c>
      <c r="C20" s="829" t="s">
        <v>312</v>
      </c>
      <c r="D20" s="512"/>
      <c r="E20" s="512"/>
      <c r="F20" s="512"/>
      <c r="G20" s="512"/>
      <c r="H20" s="512"/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5"/>
      <c r="AK20" s="534"/>
      <c r="AL20" s="534"/>
      <c r="AM20" s="534"/>
      <c r="AN20" s="534"/>
      <c r="AO20" s="534"/>
      <c r="AP20" s="534"/>
      <c r="AQ20" s="534"/>
      <c r="AR20" s="534"/>
      <c r="AS20" s="534"/>
      <c r="AT20" s="555"/>
      <c r="AU20" s="534" t="s">
        <v>197</v>
      </c>
      <c r="AV20" s="534" t="s">
        <v>197</v>
      </c>
      <c r="AW20" s="534" t="s">
        <v>197</v>
      </c>
      <c r="AX20" s="534">
        <v>11</v>
      </c>
      <c r="AY20" s="534" t="s">
        <v>197</v>
      </c>
      <c r="AZ20" s="534" t="s">
        <v>197</v>
      </c>
      <c r="BA20" s="534">
        <v>11.16</v>
      </c>
      <c r="BB20" s="534" t="s">
        <v>197</v>
      </c>
      <c r="BC20" s="534" t="s">
        <v>197</v>
      </c>
      <c r="BD20" s="534" t="s">
        <v>197</v>
      </c>
      <c r="BE20" s="534" t="s">
        <v>197</v>
      </c>
      <c r="BF20" s="534" t="s">
        <v>197</v>
      </c>
      <c r="BH20" s="589"/>
      <c r="BI20" s="586"/>
      <c r="BJ20" s="586"/>
      <c r="BK20" s="586"/>
      <c r="BL20" s="586"/>
      <c r="BM20" s="586"/>
      <c r="BN20" s="586"/>
      <c r="BO20" s="586"/>
    </row>
    <row r="21" spans="1:72" ht="10.199999999999999" customHeight="1">
      <c r="A21" s="533" t="s">
        <v>472</v>
      </c>
      <c r="B21" s="838" t="s">
        <v>469</v>
      </c>
      <c r="C21" s="829" t="s">
        <v>286</v>
      </c>
      <c r="D21" s="512"/>
      <c r="E21" s="512"/>
      <c r="F21" s="512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2"/>
      <c r="R21" s="512"/>
      <c r="S21" s="512"/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515"/>
      <c r="AK21" s="534"/>
      <c r="AL21" s="534"/>
      <c r="AM21" s="534"/>
      <c r="AN21" s="534"/>
      <c r="AO21" s="534"/>
      <c r="AP21" s="534"/>
      <c r="AQ21" s="534"/>
      <c r="AR21" s="534"/>
      <c r="AS21" s="534"/>
      <c r="AT21" s="555"/>
      <c r="AU21" s="534">
        <f>'C3LPG Balance'!BA18</f>
        <v>0</v>
      </c>
      <c r="AV21" s="534">
        <f>'C3LPG Balance'!BB18</f>
        <v>3.5950000000000002</v>
      </c>
      <c r="AW21" s="534">
        <f>'C3LPG Balance'!BC18</f>
        <v>3.5950000000000002</v>
      </c>
      <c r="AX21" s="534">
        <f>'C3LPG Balance'!BD18</f>
        <v>0</v>
      </c>
      <c r="AY21" s="534">
        <f>'C3LPG Balance'!BE18</f>
        <v>0</v>
      </c>
      <c r="AZ21" s="534">
        <f>'C3LPG Balance'!BF18</f>
        <v>0</v>
      </c>
      <c r="BA21" s="534">
        <f>'C3LPG Balance'!BG18</f>
        <v>0</v>
      </c>
      <c r="BB21" s="534">
        <f>'C3LPG Balance'!BH18</f>
        <v>0</v>
      </c>
      <c r="BC21" s="534">
        <f>'C3LPG Balance'!BI18</f>
        <v>0</v>
      </c>
      <c r="BD21" s="534">
        <f>'C3LPG Balance'!BJ18</f>
        <v>0</v>
      </c>
      <c r="BE21" s="534">
        <f>'C3LPG Balance'!BK18</f>
        <v>0</v>
      </c>
      <c r="BF21" s="534">
        <f>'C3LPG Balance'!BL18</f>
        <v>0</v>
      </c>
      <c r="BH21" s="589"/>
      <c r="BI21" s="586"/>
      <c r="BJ21" s="586"/>
      <c r="BK21" s="586"/>
      <c r="BL21" s="586"/>
      <c r="BM21" s="586"/>
      <c r="BN21" s="586"/>
      <c r="BO21" s="586"/>
    </row>
    <row r="22" spans="1:72" ht="10.199999999999999" customHeight="1">
      <c r="A22" s="533" t="s">
        <v>318</v>
      </c>
      <c r="B22" s="838" t="s">
        <v>339</v>
      </c>
      <c r="C22" s="829" t="s">
        <v>286</v>
      </c>
      <c r="D22" s="512" t="e">
        <f>#REF!</f>
        <v>#REF!</v>
      </c>
      <c r="E22" s="512" t="e">
        <f>#REF!</f>
        <v>#REF!</v>
      </c>
      <c r="F22" s="512" t="e">
        <f>#REF!</f>
        <v>#REF!</v>
      </c>
      <c r="G22" s="512" t="e">
        <f>#REF!</f>
        <v>#REF!</v>
      </c>
      <c r="H22" s="512" t="e">
        <f>#REF!</f>
        <v>#REF!</v>
      </c>
      <c r="I22" s="512" t="e">
        <f>#REF!</f>
        <v>#REF!</v>
      </c>
      <c r="J22" s="512" t="e">
        <f>#REF!</f>
        <v>#REF!</v>
      </c>
      <c r="K22" s="512" t="e">
        <f>#REF!</f>
        <v>#REF!</v>
      </c>
      <c r="L22" s="512" t="e">
        <f>#REF!</f>
        <v>#REF!</v>
      </c>
      <c r="M22" s="512" t="e">
        <f>#REF!</f>
        <v>#REF!</v>
      </c>
      <c r="N22" s="512" t="e">
        <f>#REF!</f>
        <v>#REF!</v>
      </c>
      <c r="O22" s="512" t="e">
        <f>#REF!</f>
        <v>#REF!</v>
      </c>
      <c r="P22" s="512" t="e">
        <f>#REF!</f>
        <v>#REF!</v>
      </c>
      <c r="Q22" s="512" t="e">
        <f>#REF!</f>
        <v>#REF!</v>
      </c>
      <c r="R22" s="512" t="e">
        <f>#REF!</f>
        <v>#REF!</v>
      </c>
      <c r="S22" s="512" t="e">
        <f>#REF!</f>
        <v>#REF!</v>
      </c>
      <c r="T22" s="512" t="e">
        <f>#REF!</f>
        <v>#REF!</v>
      </c>
      <c r="U22" s="512" t="e">
        <f>#REF!</f>
        <v>#REF!</v>
      </c>
      <c r="V22" s="512" t="e">
        <f>#REF!</f>
        <v>#REF!</v>
      </c>
      <c r="W22" s="512" t="e">
        <f>#REF!</f>
        <v>#REF!</v>
      </c>
      <c r="X22" s="512" t="e">
        <f>#REF!</f>
        <v>#REF!</v>
      </c>
      <c r="Y22" s="512" t="e">
        <f>#REF!</f>
        <v>#REF!</v>
      </c>
      <c r="Z22" s="512" t="e">
        <f>#REF!</f>
        <v>#REF!</v>
      </c>
      <c r="AA22" s="512" t="e">
        <f>#REF!</f>
        <v>#REF!</v>
      </c>
      <c r="AB22" s="512" t="e">
        <f>#REF!</f>
        <v>#REF!</v>
      </c>
      <c r="AC22" s="512" t="e">
        <f>#REF!</f>
        <v>#REF!</v>
      </c>
      <c r="AD22" s="512" t="e">
        <f>#REF!</f>
        <v>#REF!</v>
      </c>
      <c r="AE22" s="512" t="e">
        <f>#REF!</f>
        <v>#REF!</v>
      </c>
      <c r="AF22" s="512" t="e">
        <f>#REF!</f>
        <v>#REF!</v>
      </c>
      <c r="AG22" s="512" t="e">
        <f>#REF!</f>
        <v>#REF!</v>
      </c>
      <c r="AH22" s="512" t="e">
        <f>#REF!</f>
        <v>#REF!</v>
      </c>
      <c r="AI22" s="512" t="e">
        <f>#REF!</f>
        <v>#REF!</v>
      </c>
      <c r="AJ22" s="515" t="e">
        <f>#REF!</f>
        <v>#REF!</v>
      </c>
      <c r="AK22" s="534">
        <f>'C3LPG Balance'!AQ19</f>
        <v>37</v>
      </c>
      <c r="AL22" s="534">
        <f>'C3LPG Balance'!AR19</f>
        <v>32</v>
      </c>
      <c r="AM22" s="534">
        <f>'C3LPG Balance'!AS19</f>
        <v>0</v>
      </c>
      <c r="AN22" s="534">
        <f>'C3LPG Balance'!AT19</f>
        <v>0</v>
      </c>
      <c r="AO22" s="534">
        <f>'C3LPG Balance'!AU19</f>
        <v>0</v>
      </c>
      <c r="AP22" s="534">
        <f>'C3LPG Balance'!AV19</f>
        <v>0</v>
      </c>
      <c r="AQ22" s="534">
        <f>'C3LPG Balance'!AW19</f>
        <v>0</v>
      </c>
      <c r="AR22" s="534">
        <f>'C3LPG Balance'!AX19</f>
        <v>0</v>
      </c>
      <c r="AS22" s="534">
        <f>'C3LPG Balance'!AY19</f>
        <v>0</v>
      </c>
      <c r="AT22" s="555">
        <f>'C3LPG Balance'!AZ19</f>
        <v>0</v>
      </c>
      <c r="AU22" s="534">
        <f>'C3LPG Balance'!BA19</f>
        <v>0</v>
      </c>
      <c r="AV22" s="534">
        <f>'C3LPG Balance'!BB19</f>
        <v>17.5</v>
      </c>
      <c r="AW22" s="534">
        <f>'C3LPG Balance'!BC19</f>
        <v>0</v>
      </c>
      <c r="AX22" s="534">
        <f>'C3LPG Balance'!BD19</f>
        <v>0</v>
      </c>
      <c r="AY22" s="534">
        <f>'C3LPG Balance'!BE19</f>
        <v>0</v>
      </c>
      <c r="AZ22" s="534">
        <f>'C3LPG Balance'!BF19</f>
        <v>0</v>
      </c>
      <c r="BA22" s="534">
        <f>'C3LPG Balance'!BG19</f>
        <v>0</v>
      </c>
      <c r="BB22" s="534">
        <f>'C3LPG Balance'!BH19</f>
        <v>0</v>
      </c>
      <c r="BC22" s="534">
        <f>'C3LPG Balance'!BI19</f>
        <v>0</v>
      </c>
      <c r="BD22" s="534">
        <f>'C3LPG Balance'!BJ19</f>
        <v>0</v>
      </c>
      <c r="BE22" s="534">
        <f>'C3LPG Balance'!BK19</f>
        <v>0</v>
      </c>
      <c r="BF22" s="534">
        <f>'C3LPG Balance'!BL19</f>
        <v>0</v>
      </c>
      <c r="BH22" s="587"/>
    </row>
    <row r="23" spans="1:72" ht="10.199999999999999" customHeight="1">
      <c r="A23" s="533" t="s">
        <v>317</v>
      </c>
      <c r="B23" s="838" t="s">
        <v>121</v>
      </c>
      <c r="C23" s="829" t="s">
        <v>286</v>
      </c>
      <c r="D23" s="512" t="e">
        <f>#REF!</f>
        <v>#REF!</v>
      </c>
      <c r="E23" s="512" t="e">
        <f>#REF!</f>
        <v>#REF!</v>
      </c>
      <c r="F23" s="512" t="e">
        <f>#REF!</f>
        <v>#REF!</v>
      </c>
      <c r="G23" s="512" t="e">
        <f>#REF!</f>
        <v>#REF!</v>
      </c>
      <c r="H23" s="512" t="e">
        <f>#REF!</f>
        <v>#REF!</v>
      </c>
      <c r="I23" s="512" t="e">
        <f>#REF!</f>
        <v>#REF!</v>
      </c>
      <c r="J23" s="512" t="e">
        <f>#REF!</f>
        <v>#REF!</v>
      </c>
      <c r="K23" s="512" t="e">
        <f>#REF!</f>
        <v>#REF!</v>
      </c>
      <c r="L23" s="512" t="e">
        <f>#REF!</f>
        <v>#REF!</v>
      </c>
      <c r="M23" s="512" t="e">
        <f>#REF!</f>
        <v>#REF!</v>
      </c>
      <c r="N23" s="512" t="e">
        <f>#REF!</f>
        <v>#REF!</v>
      </c>
      <c r="O23" s="512" t="e">
        <f>#REF!</f>
        <v>#REF!</v>
      </c>
      <c r="P23" s="512" t="e">
        <f>#REF!</f>
        <v>#REF!</v>
      </c>
      <c r="Q23" s="512" t="e">
        <f>#REF!</f>
        <v>#REF!</v>
      </c>
      <c r="R23" s="512" t="e">
        <f>#REF!</f>
        <v>#REF!</v>
      </c>
      <c r="S23" s="512" t="e">
        <f>#REF!</f>
        <v>#REF!</v>
      </c>
      <c r="T23" s="512" t="e">
        <f>#REF!</f>
        <v>#REF!</v>
      </c>
      <c r="U23" s="512" t="e">
        <f>#REF!</f>
        <v>#REF!</v>
      </c>
      <c r="V23" s="512" t="e">
        <f>#REF!</f>
        <v>#REF!</v>
      </c>
      <c r="W23" s="512" t="e">
        <f>#REF!</f>
        <v>#REF!</v>
      </c>
      <c r="X23" s="512" t="e">
        <f>#REF!</f>
        <v>#REF!</v>
      </c>
      <c r="Y23" s="512" t="e">
        <f>#REF!</f>
        <v>#REF!</v>
      </c>
      <c r="Z23" s="512" t="e">
        <f>#REF!</f>
        <v>#REF!</v>
      </c>
      <c r="AA23" s="512" t="e">
        <f>#REF!</f>
        <v>#REF!</v>
      </c>
      <c r="AB23" s="512" t="e">
        <f>#REF!</f>
        <v>#REF!</v>
      </c>
      <c r="AC23" s="512" t="e">
        <f>#REF!</f>
        <v>#REF!</v>
      </c>
      <c r="AD23" s="512" t="e">
        <f>#REF!</f>
        <v>#REF!</v>
      </c>
      <c r="AE23" s="512" t="e">
        <f>#REF!</f>
        <v>#REF!</v>
      </c>
      <c r="AF23" s="512" t="e">
        <f>#REF!</f>
        <v>#REF!</v>
      </c>
      <c r="AG23" s="512" t="e">
        <f>#REF!</f>
        <v>#REF!</v>
      </c>
      <c r="AH23" s="512" t="e">
        <f>#REF!</f>
        <v>#REF!</v>
      </c>
      <c r="AI23" s="512" t="e">
        <f>#REF!</f>
        <v>#REF!</v>
      </c>
      <c r="AJ23" s="515" t="e">
        <f>#REF!</f>
        <v>#REF!</v>
      </c>
      <c r="AK23" s="534">
        <f>'C3LPG Balance'!AQ20</f>
        <v>16.645</v>
      </c>
      <c r="AL23" s="534">
        <f>'C3LPG Balance'!AR20</f>
        <v>24</v>
      </c>
      <c r="AM23" s="534">
        <f>'C3LPG Balance'!AS20</f>
        <v>21.957999999999998</v>
      </c>
      <c r="AN23" s="534">
        <f>'C3LPG Balance'!AT20</f>
        <v>23.643999999999998</v>
      </c>
      <c r="AO23" s="534">
        <f>'C3LPG Balance'!AU20</f>
        <v>25.8</v>
      </c>
      <c r="AP23" s="534">
        <f>'C3LPG Balance'!AV20</f>
        <v>31.132362637362636</v>
      </c>
      <c r="AQ23" s="534">
        <f>'C3LPG Balance'!AW20</f>
        <v>30.3</v>
      </c>
      <c r="AR23" s="534">
        <f>'C3LPG Balance'!AX20</f>
        <v>32.86</v>
      </c>
      <c r="AS23" s="534">
        <f>'C3LPG Balance'!AY20</f>
        <v>31.2</v>
      </c>
      <c r="AT23" s="555">
        <f>'C3LPG Balance'!AZ20</f>
        <v>25.774999999999999</v>
      </c>
      <c r="AU23" s="534">
        <f>'C3LPG Balance'!BA20</f>
        <v>32.24</v>
      </c>
      <c r="AV23" s="534">
        <f>'C3LPG Balance'!BB20</f>
        <v>29.12</v>
      </c>
      <c r="AW23" s="534">
        <f>'C3LPG Balance'!BC20</f>
        <v>32.24</v>
      </c>
      <c r="AX23" s="534">
        <f>'C3LPG Balance'!BD20</f>
        <v>31.2</v>
      </c>
      <c r="AY23" s="534">
        <f>'C3LPG Balance'!BE20</f>
        <v>32.86</v>
      </c>
      <c r="AZ23" s="534">
        <f>'C3LPG Balance'!BF20</f>
        <v>31.8</v>
      </c>
      <c r="BA23" s="534">
        <f>'C3LPG Balance'!BG20</f>
        <v>19.551900859337</v>
      </c>
      <c r="BB23" s="534">
        <f>'C3LPG Balance'!BH20</f>
        <v>32.86</v>
      </c>
      <c r="BC23" s="534">
        <f>'C3LPG Balance'!BI20</f>
        <v>32.86</v>
      </c>
      <c r="BD23" s="534">
        <f>'C3LPG Balance'!BJ20</f>
        <v>21.7</v>
      </c>
      <c r="BE23" s="534">
        <f>'C3LPG Balance'!BK20</f>
        <v>0</v>
      </c>
      <c r="BF23" s="534">
        <f>'C3LPG Balance'!BL20</f>
        <v>32.86</v>
      </c>
      <c r="BH23" s="587"/>
    </row>
    <row r="24" spans="1:72" ht="10.199999999999999" customHeight="1">
      <c r="A24" s="517" t="s">
        <v>317</v>
      </c>
      <c r="B24" s="839" t="s">
        <v>122</v>
      </c>
      <c r="C24" s="829" t="s">
        <v>286</v>
      </c>
      <c r="D24" s="512">
        <v>0.43</v>
      </c>
      <c r="E24" s="512">
        <f>D24</f>
        <v>0.43</v>
      </c>
      <c r="F24" s="512">
        <f t="shared" ref="F24:Q24" si="5">E24</f>
        <v>0.43</v>
      </c>
      <c r="G24" s="512">
        <f t="shared" si="5"/>
        <v>0.43</v>
      </c>
      <c r="H24" s="512">
        <f t="shared" si="5"/>
        <v>0.43</v>
      </c>
      <c r="I24" s="512">
        <f t="shared" si="5"/>
        <v>0.43</v>
      </c>
      <c r="J24" s="512">
        <f t="shared" si="5"/>
        <v>0.43</v>
      </c>
      <c r="K24" s="512">
        <f t="shared" si="5"/>
        <v>0.43</v>
      </c>
      <c r="L24" s="512">
        <f t="shared" si="5"/>
        <v>0.43</v>
      </c>
      <c r="M24" s="512">
        <f t="shared" si="5"/>
        <v>0.43</v>
      </c>
      <c r="N24" s="512">
        <f t="shared" si="5"/>
        <v>0.43</v>
      </c>
      <c r="O24" s="512">
        <f t="shared" si="5"/>
        <v>0.43</v>
      </c>
      <c r="P24" s="512">
        <f t="shared" si="5"/>
        <v>0.43</v>
      </c>
      <c r="Q24" s="512">
        <f t="shared" si="5"/>
        <v>0.43</v>
      </c>
      <c r="R24" s="512">
        <v>0.622</v>
      </c>
      <c r="S24" s="512">
        <v>0.622</v>
      </c>
      <c r="T24" s="512">
        <v>0.7</v>
      </c>
      <c r="U24" s="512">
        <v>0.7</v>
      </c>
      <c r="V24" s="512">
        <v>0.6</v>
      </c>
      <c r="W24" s="512">
        <v>0.65</v>
      </c>
      <c r="X24" s="512">
        <v>0.6</v>
      </c>
      <c r="Y24" s="512">
        <v>0.6</v>
      </c>
      <c r="Z24" s="512">
        <v>0.6</v>
      </c>
      <c r="AA24" s="512">
        <v>0.6</v>
      </c>
      <c r="AB24" s="512">
        <v>0.6</v>
      </c>
      <c r="AC24" s="512">
        <v>0.6</v>
      </c>
      <c r="AD24" s="512">
        <v>0.6</v>
      </c>
      <c r="AE24" s="512">
        <v>0.6</v>
      </c>
      <c r="AF24" s="512">
        <v>0.6</v>
      </c>
      <c r="AG24" s="512">
        <v>0.60816493999999999</v>
      </c>
      <c r="AH24" s="512">
        <v>0.60759775000000005</v>
      </c>
      <c r="AI24" s="512">
        <v>0.59782608999999998</v>
      </c>
      <c r="AJ24" s="515">
        <v>0.62096664000000001</v>
      </c>
      <c r="AK24" s="519">
        <f>'C3LPG Balance'!AQ21</f>
        <v>27.604999999999997</v>
      </c>
      <c r="AL24" s="519">
        <f>'C3LPG Balance'!AR21</f>
        <v>20.55</v>
      </c>
      <c r="AM24" s="519">
        <f>'C3LPG Balance'!AS21</f>
        <v>8</v>
      </c>
      <c r="AN24" s="519">
        <f>'C3LPG Balance'!AT21</f>
        <v>20</v>
      </c>
      <c r="AO24" s="519">
        <f>'C3LPG Balance'!AU21</f>
        <v>22</v>
      </c>
      <c r="AP24" s="519">
        <f>'C3LPG Balance'!AV21</f>
        <v>21.2</v>
      </c>
      <c r="AQ24" s="519">
        <f>'C3LPG Balance'!AW21</f>
        <v>21.2</v>
      </c>
      <c r="AR24" s="519">
        <f>'C3LPG Balance'!AX21</f>
        <v>21.2</v>
      </c>
      <c r="AS24" s="519">
        <f>'C3LPG Balance'!AY21</f>
        <v>21.2</v>
      </c>
      <c r="AT24" s="518">
        <f>'C3LPG Balance'!AZ21</f>
        <v>28.7</v>
      </c>
      <c r="AU24" s="519">
        <f>'C3LPG Balance'!BA21</f>
        <v>26.207000000000001</v>
      </c>
      <c r="AV24" s="519">
        <f>'C3LPG Balance'!BB21</f>
        <v>21.276</v>
      </c>
      <c r="AW24" s="519">
        <f>'C3LPG Balance'!BC21</f>
        <v>23.556000000000001</v>
      </c>
      <c r="AX24" s="519">
        <f>'C3LPG Balance'!BD21</f>
        <v>22.795999999999999</v>
      </c>
      <c r="AY24" s="519">
        <f>'C3LPG Balance'!BE21</f>
        <v>23.556000000000001</v>
      </c>
      <c r="AZ24" s="519">
        <f>'C3LPG Balance'!BF21</f>
        <v>22.036000000000001</v>
      </c>
      <c r="BA24" s="519">
        <f>'C3LPG Balance'!BG21</f>
        <v>8.0449999999999999</v>
      </c>
      <c r="BB24" s="519">
        <f>'C3LPG Balance'!BH21</f>
        <v>13.064</v>
      </c>
      <c r="BC24" s="519">
        <f>'C3LPG Balance'!BI21</f>
        <v>21.884</v>
      </c>
      <c r="BD24" s="519">
        <f>'C3LPG Balance'!BJ21</f>
        <v>20.257999999999999</v>
      </c>
      <c r="BE24" s="519">
        <f>'C3LPG Balance'!BK21</f>
        <v>22.658999999999999</v>
      </c>
      <c r="BF24" s="519">
        <f>'C3LPG Balance'!BL21</f>
        <v>23.556000000000001</v>
      </c>
      <c r="BG24" s="588"/>
      <c r="BK24" s="590"/>
      <c r="BL24" s="590"/>
      <c r="BM24" s="590"/>
      <c r="BN24" s="590"/>
      <c r="BO24" s="590"/>
      <c r="BP24" s="590"/>
      <c r="BQ24" s="590"/>
      <c r="BR24" s="590"/>
      <c r="BS24" s="590"/>
      <c r="BT24" s="590"/>
    </row>
    <row r="25" spans="1:72" ht="10.199999999999999" customHeight="1">
      <c r="A25" s="938" t="s">
        <v>16</v>
      </c>
      <c r="B25" s="939"/>
      <c r="C25" s="940"/>
      <c r="D25" s="522" t="e">
        <f t="shared" ref="D25:AJ25" si="6">D17+D22+D23+D24</f>
        <v>#REF!</v>
      </c>
      <c r="E25" s="522" t="e">
        <f t="shared" si="6"/>
        <v>#REF!</v>
      </c>
      <c r="F25" s="522" t="e">
        <f t="shared" si="6"/>
        <v>#REF!</v>
      </c>
      <c r="G25" s="522" t="e">
        <f t="shared" si="6"/>
        <v>#REF!</v>
      </c>
      <c r="H25" s="522" t="e">
        <f t="shared" si="6"/>
        <v>#REF!</v>
      </c>
      <c r="I25" s="522" t="e">
        <f t="shared" si="6"/>
        <v>#REF!</v>
      </c>
      <c r="J25" s="522" t="e">
        <f t="shared" si="6"/>
        <v>#REF!</v>
      </c>
      <c r="K25" s="522" t="e">
        <f t="shared" si="6"/>
        <v>#REF!</v>
      </c>
      <c r="L25" s="522" t="e">
        <f t="shared" si="6"/>
        <v>#REF!</v>
      </c>
      <c r="M25" s="522" t="e">
        <f t="shared" si="6"/>
        <v>#REF!</v>
      </c>
      <c r="N25" s="522" t="e">
        <f t="shared" si="6"/>
        <v>#REF!</v>
      </c>
      <c r="O25" s="522" t="e">
        <f t="shared" ref="O25:U25" si="7">O17+O22+O23+O24</f>
        <v>#REF!</v>
      </c>
      <c r="P25" s="522" t="e">
        <f t="shared" si="7"/>
        <v>#REF!</v>
      </c>
      <c r="Q25" s="522" t="e">
        <f t="shared" si="7"/>
        <v>#REF!</v>
      </c>
      <c r="R25" s="522" t="e">
        <f t="shared" si="7"/>
        <v>#REF!</v>
      </c>
      <c r="S25" s="522" t="e">
        <f t="shared" si="7"/>
        <v>#REF!</v>
      </c>
      <c r="T25" s="522" t="e">
        <f t="shared" si="7"/>
        <v>#REF!</v>
      </c>
      <c r="U25" s="522" t="e">
        <f t="shared" si="7"/>
        <v>#REF!</v>
      </c>
      <c r="V25" s="522" t="e">
        <f t="shared" si="6"/>
        <v>#REF!</v>
      </c>
      <c r="W25" s="522" t="e">
        <f t="shared" si="6"/>
        <v>#REF!</v>
      </c>
      <c r="X25" s="522" t="e">
        <f t="shared" si="6"/>
        <v>#REF!</v>
      </c>
      <c r="Y25" s="522" t="e">
        <f t="shared" si="6"/>
        <v>#REF!</v>
      </c>
      <c r="Z25" s="522" t="e">
        <f t="shared" si="6"/>
        <v>#REF!</v>
      </c>
      <c r="AA25" s="522" t="e">
        <f t="shared" si="6"/>
        <v>#REF!</v>
      </c>
      <c r="AB25" s="522" t="e">
        <f t="shared" si="6"/>
        <v>#REF!</v>
      </c>
      <c r="AC25" s="522" t="e">
        <f t="shared" si="6"/>
        <v>#REF!</v>
      </c>
      <c r="AD25" s="522" t="e">
        <f t="shared" si="6"/>
        <v>#REF!</v>
      </c>
      <c r="AE25" s="522" t="e">
        <f t="shared" si="6"/>
        <v>#REF!</v>
      </c>
      <c r="AF25" s="522" t="e">
        <f t="shared" si="6"/>
        <v>#REF!</v>
      </c>
      <c r="AG25" s="522" t="e">
        <f t="shared" si="6"/>
        <v>#REF!</v>
      </c>
      <c r="AH25" s="522" t="e">
        <f t="shared" si="6"/>
        <v>#REF!</v>
      </c>
      <c r="AI25" s="522" t="e">
        <f t="shared" si="6"/>
        <v>#REF!</v>
      </c>
      <c r="AJ25" s="522" t="e">
        <f t="shared" si="6"/>
        <v>#REF!</v>
      </c>
      <c r="AK25" s="523" t="e">
        <f>SUM(AK17:AK24)</f>
        <v>#REF!</v>
      </c>
      <c r="AL25" s="583">
        <f t="shared" ref="AL25:BF25" si="8">SUM(AL17:AL24)</f>
        <v>123.05</v>
      </c>
      <c r="AM25" s="523">
        <f t="shared" si="8"/>
        <v>73.457999999999998</v>
      </c>
      <c r="AN25" s="523">
        <f t="shared" si="8"/>
        <v>99.644000000000005</v>
      </c>
      <c r="AO25" s="523">
        <f t="shared" si="8"/>
        <v>95.73</v>
      </c>
      <c r="AP25" s="523">
        <f t="shared" si="8"/>
        <v>108.71236263736263</v>
      </c>
      <c r="AQ25" s="523">
        <f t="shared" si="8"/>
        <v>94.41</v>
      </c>
      <c r="AR25" s="523">
        <f t="shared" si="8"/>
        <v>97.06</v>
      </c>
      <c r="AS25" s="523">
        <f t="shared" si="8"/>
        <v>101</v>
      </c>
      <c r="AT25" s="523">
        <f t="shared" si="8"/>
        <v>112.97500000000001</v>
      </c>
      <c r="AU25" s="583">
        <f t="shared" si="8"/>
        <v>114.86699999999999</v>
      </c>
      <c r="AV25" s="523">
        <f t="shared" si="8"/>
        <v>123.85599999999999</v>
      </c>
      <c r="AW25" s="523">
        <f t="shared" si="8"/>
        <v>120.41600000000001</v>
      </c>
      <c r="AX25" s="523">
        <f>SUM(AX17:AX24)</f>
        <v>159.643</v>
      </c>
      <c r="AY25" s="523">
        <f t="shared" si="8"/>
        <v>155.40600000000001</v>
      </c>
      <c r="AZ25" s="523">
        <f t="shared" si="8"/>
        <v>151.44</v>
      </c>
      <c r="BA25" s="523">
        <f t="shared" si="8"/>
        <v>135.63990085933699</v>
      </c>
      <c r="BB25" s="523">
        <f t="shared" si="8"/>
        <v>116.49600000000001</v>
      </c>
      <c r="BC25" s="523">
        <f t="shared" si="8"/>
        <v>124.364</v>
      </c>
      <c r="BD25" s="523">
        <f t="shared" si="8"/>
        <v>106.67</v>
      </c>
      <c r="BE25" s="523">
        <f t="shared" si="8"/>
        <v>91.479000000000013</v>
      </c>
      <c r="BF25" s="523">
        <f t="shared" si="8"/>
        <v>127.908</v>
      </c>
    </row>
    <row r="26" spans="1:72" ht="10.199999999999999" customHeight="1">
      <c r="A26" s="533" t="s">
        <v>317</v>
      </c>
      <c r="B26" s="832" t="str">
        <f>'C3LPG Balance'!C22</f>
        <v>PTTOR (C3)</v>
      </c>
      <c r="C26" s="832" t="str">
        <f>'C3LPG Balance'!D22</f>
        <v>GSP RY</v>
      </c>
      <c r="D26" s="529" t="e">
        <f>#REF!</f>
        <v>#REF!</v>
      </c>
      <c r="E26" s="529" t="e">
        <f>#REF!</f>
        <v>#REF!</v>
      </c>
      <c r="F26" s="529" t="e">
        <f>#REF!</f>
        <v>#REF!</v>
      </c>
      <c r="G26" s="529" t="e">
        <f>#REF!</f>
        <v>#REF!</v>
      </c>
      <c r="H26" s="529" t="e">
        <f>#REF!</f>
        <v>#REF!</v>
      </c>
      <c r="I26" s="529" t="e">
        <f>#REF!</f>
        <v>#REF!</v>
      </c>
      <c r="J26" s="530" t="e">
        <f>#REF!</f>
        <v>#REF!</v>
      </c>
      <c r="K26" s="529" t="e">
        <f>#REF!</f>
        <v>#REF!</v>
      </c>
      <c r="L26" s="529" t="e">
        <f>#REF!</f>
        <v>#REF!</v>
      </c>
      <c r="M26" s="529" t="e">
        <f>#REF!</f>
        <v>#REF!</v>
      </c>
      <c r="N26" s="529" t="e">
        <f>#REF!</f>
        <v>#REF!</v>
      </c>
      <c r="O26" s="529" t="e">
        <f>#REF!</f>
        <v>#REF!</v>
      </c>
      <c r="P26" s="529" t="e">
        <f>#REF!</f>
        <v>#REF!</v>
      </c>
      <c r="Q26" s="529" t="e">
        <f>#REF!</f>
        <v>#REF!</v>
      </c>
      <c r="R26" s="529" t="e">
        <f>#REF!</f>
        <v>#REF!</v>
      </c>
      <c r="S26" s="529" t="e">
        <f>#REF!</f>
        <v>#REF!</v>
      </c>
      <c r="T26" s="529" t="e">
        <f>#REF!</f>
        <v>#REF!</v>
      </c>
      <c r="U26" s="529" t="e">
        <f>#REF!</f>
        <v>#REF!</v>
      </c>
      <c r="V26" s="529" t="e">
        <f>#REF!</f>
        <v>#REF!</v>
      </c>
      <c r="W26" s="529" t="e">
        <f>#REF!</f>
        <v>#REF!</v>
      </c>
      <c r="X26" s="529" t="e">
        <f>#REF!</f>
        <v>#REF!</v>
      </c>
      <c r="Y26" s="529" t="e">
        <f>#REF!</f>
        <v>#REF!</v>
      </c>
      <c r="Z26" s="529" t="e">
        <f>#REF!</f>
        <v>#REF!</v>
      </c>
      <c r="AA26" s="529" t="e">
        <f>#REF!</f>
        <v>#REF!</v>
      </c>
      <c r="AB26" s="529" t="e">
        <f>#REF!</f>
        <v>#REF!</v>
      </c>
      <c r="AC26" s="529" t="e">
        <f>#REF!</f>
        <v>#REF!</v>
      </c>
      <c r="AD26" s="529" t="e">
        <f>#REF!</f>
        <v>#REF!</v>
      </c>
      <c r="AE26" s="529" t="e">
        <f>#REF!</f>
        <v>#REF!</v>
      </c>
      <c r="AF26" s="529" t="e">
        <f>#REF!</f>
        <v>#REF!</v>
      </c>
      <c r="AG26" s="529" t="e">
        <f>#REF!</f>
        <v>#REF!</v>
      </c>
      <c r="AH26" s="529" t="e">
        <f>#REF!</f>
        <v>#REF!</v>
      </c>
      <c r="AI26" s="529" t="e">
        <f>#REF!</f>
        <v>#REF!</v>
      </c>
      <c r="AJ26" s="529" t="e">
        <f>#REF!</f>
        <v>#REF!</v>
      </c>
      <c r="AK26" s="516">
        <f>'C3LPG Balance'!AQ22</f>
        <v>0.65</v>
      </c>
      <c r="AL26" s="513">
        <f>'C3LPG Balance'!AR22</f>
        <v>0.60859381000000001</v>
      </c>
      <c r="AM26" s="513">
        <f>'C3LPG Balance'!AS22</f>
        <v>0.60859381000000001</v>
      </c>
      <c r="AN26" s="513">
        <f>'C3LPG Balance'!AT22</f>
        <v>0.37617381999999999</v>
      </c>
      <c r="AO26" s="513">
        <f>'C3LPG Balance'!AU22</f>
        <v>0.5</v>
      </c>
      <c r="AP26" s="513">
        <f>'C3LPG Balance'!AV22</f>
        <v>0.27</v>
      </c>
      <c r="AQ26" s="513">
        <f>'C3LPG Balance'!AW22</f>
        <v>0.7</v>
      </c>
      <c r="AR26" s="513">
        <f>'C3LPG Balance'!AX22</f>
        <v>0.65</v>
      </c>
      <c r="AS26" s="513">
        <f>'C3LPG Balance'!AY22</f>
        <v>0.6</v>
      </c>
      <c r="AT26" s="516">
        <f>'C3LPG Balance'!AZ22</f>
        <v>0.6</v>
      </c>
      <c r="AU26" s="513">
        <f>'C3LPG Balance'!BA22</f>
        <v>0.6</v>
      </c>
      <c r="AV26" s="513">
        <f>'C3LPG Balance'!BB22</f>
        <v>0.6</v>
      </c>
      <c r="AW26" s="513">
        <f>'C3LPG Balance'!BC22</f>
        <v>0.37273200000000001</v>
      </c>
      <c r="AX26" s="513">
        <f>'C3LPG Balance'!BD22</f>
        <v>0.40701700000000002</v>
      </c>
      <c r="AY26" s="513">
        <f>'C3LPG Balance'!BE22</f>
        <v>0.312448</v>
      </c>
      <c r="AZ26" s="513">
        <f>'C3LPG Balance'!BF22</f>
        <v>0.381882</v>
      </c>
      <c r="BA26" s="513">
        <f>'C3LPG Balance'!BG22</f>
        <v>0.34215099999999998</v>
      </c>
      <c r="BB26" s="513">
        <f>'C3LPG Balance'!BH22</f>
        <v>0.402171</v>
      </c>
      <c r="BC26" s="513">
        <f>'C3LPG Balance'!BI22</f>
        <v>0.37921100000000002</v>
      </c>
      <c r="BD26" s="513">
        <f>'C3LPG Balance'!BJ22</f>
        <v>0.37288300000000002</v>
      </c>
      <c r="BE26" s="513">
        <f>'C3LPG Balance'!BK22</f>
        <v>0.35544199999999998</v>
      </c>
      <c r="BF26" s="513">
        <f>'C3LPG Balance'!BL22</f>
        <v>0.35544199999999998</v>
      </c>
    </row>
    <row r="27" spans="1:72" ht="10.199999999999999" customHeight="1">
      <c r="A27" s="533" t="s">
        <v>318</v>
      </c>
      <c r="B27" s="832" t="str">
        <f>'C3LPG Balance'!C23</f>
        <v>PTTOR (LPG ไม่มีกลิ่น)</v>
      </c>
      <c r="C27" s="832" t="str">
        <f>'C3LPG Balance'!D23</f>
        <v>GSP RY</v>
      </c>
      <c r="D27" s="512" t="e">
        <f>#REF!</f>
        <v>#REF!</v>
      </c>
      <c r="E27" s="512" t="e">
        <f>#REF!</f>
        <v>#REF!</v>
      </c>
      <c r="F27" s="512" t="e">
        <f>#REF!</f>
        <v>#REF!</v>
      </c>
      <c r="G27" s="512" t="e">
        <f>#REF!</f>
        <v>#REF!</v>
      </c>
      <c r="H27" s="512" t="e">
        <f>#REF!</f>
        <v>#REF!</v>
      </c>
      <c r="I27" s="512" t="e">
        <f>#REF!</f>
        <v>#REF!</v>
      </c>
      <c r="J27" s="515" t="e">
        <f>#REF!</f>
        <v>#REF!</v>
      </c>
      <c r="K27" s="512" t="e">
        <f>#REF!</f>
        <v>#REF!</v>
      </c>
      <c r="L27" s="512" t="e">
        <f>#REF!</f>
        <v>#REF!</v>
      </c>
      <c r="M27" s="512" t="e">
        <f>#REF!</f>
        <v>#REF!</v>
      </c>
      <c r="N27" s="512" t="e">
        <f>#REF!</f>
        <v>#REF!</v>
      </c>
      <c r="O27" s="512" t="e">
        <f>#REF!</f>
        <v>#REF!</v>
      </c>
      <c r="P27" s="512" t="e">
        <f>#REF!</f>
        <v>#REF!</v>
      </c>
      <c r="Q27" s="512" t="e">
        <f>#REF!</f>
        <v>#REF!</v>
      </c>
      <c r="R27" s="512" t="e">
        <f>#REF!</f>
        <v>#REF!</v>
      </c>
      <c r="S27" s="512" t="e">
        <f>#REF!</f>
        <v>#REF!</v>
      </c>
      <c r="T27" s="512" t="e">
        <f>#REF!</f>
        <v>#REF!</v>
      </c>
      <c r="U27" s="512" t="e">
        <f>#REF!</f>
        <v>#REF!</v>
      </c>
      <c r="V27" s="512" t="e">
        <f>#REF!</f>
        <v>#REF!</v>
      </c>
      <c r="W27" s="512" t="e">
        <f>#REF!</f>
        <v>#REF!</v>
      </c>
      <c r="X27" s="512" t="e">
        <f>#REF!</f>
        <v>#REF!</v>
      </c>
      <c r="Y27" s="512" t="e">
        <f>#REF!</f>
        <v>#REF!</v>
      </c>
      <c r="Z27" s="512" t="e">
        <f>#REF!</f>
        <v>#REF!</v>
      </c>
      <c r="AA27" s="512" t="e">
        <f>#REF!</f>
        <v>#REF!</v>
      </c>
      <c r="AB27" s="512" t="e">
        <f>#REF!</f>
        <v>#REF!</v>
      </c>
      <c r="AC27" s="512" t="e">
        <f>#REF!</f>
        <v>#REF!</v>
      </c>
      <c r="AD27" s="512" t="e">
        <f>#REF!</f>
        <v>#REF!</v>
      </c>
      <c r="AE27" s="512" t="e">
        <f>#REF!</f>
        <v>#REF!</v>
      </c>
      <c r="AF27" s="512" t="e">
        <f>#REF!</f>
        <v>#REF!</v>
      </c>
      <c r="AG27" s="512" t="e">
        <f>#REF!</f>
        <v>#REF!</v>
      </c>
      <c r="AH27" s="512" t="e">
        <f>#REF!</f>
        <v>#REF!</v>
      </c>
      <c r="AI27" s="512" t="e">
        <f>#REF!</f>
        <v>#REF!</v>
      </c>
      <c r="AJ27" s="512" t="e">
        <f>#REF!</f>
        <v>#REF!</v>
      </c>
      <c r="AK27" s="516">
        <f>'C3LPG Balance'!AQ23</f>
        <v>0.65</v>
      </c>
      <c r="AL27" s="534">
        <f>'C3LPG Balance'!AR23</f>
        <v>0.75</v>
      </c>
      <c r="AM27" s="534">
        <f>'C3LPG Balance'!AS23</f>
        <v>0.75</v>
      </c>
      <c r="AN27" s="534">
        <f>'C3LPG Balance'!AT23</f>
        <v>0.75</v>
      </c>
      <c r="AO27" s="534">
        <f>'C3LPG Balance'!AU23</f>
        <v>0.9</v>
      </c>
      <c r="AP27" s="534">
        <f>'C3LPG Balance'!AV23</f>
        <v>0.75</v>
      </c>
      <c r="AQ27" s="534">
        <f>'C3LPG Balance'!AW23</f>
        <v>1.05</v>
      </c>
      <c r="AR27" s="534">
        <f>'C3LPG Balance'!AX23</f>
        <v>0.8</v>
      </c>
      <c r="AS27" s="534">
        <f>'C3LPG Balance'!AY23</f>
        <v>0.8</v>
      </c>
      <c r="AT27" s="555">
        <f>'C3LPG Balance'!AZ23</f>
        <v>0.6</v>
      </c>
      <c r="AU27" s="534">
        <f>'C3LPG Balance'!BA23</f>
        <v>0.8</v>
      </c>
      <c r="AV27" s="534">
        <f>'C3LPG Balance'!BB23</f>
        <v>0.7</v>
      </c>
      <c r="AW27" s="534">
        <f>'C3LPG Balance'!BC23</f>
        <v>0.7</v>
      </c>
      <c r="AX27" s="534">
        <f>'C3LPG Balance'!BD23</f>
        <v>0.7</v>
      </c>
      <c r="AY27" s="534">
        <f>'C3LPG Balance'!BE23</f>
        <v>0.7</v>
      </c>
      <c r="AZ27" s="534">
        <f>'C3LPG Balance'!BF23</f>
        <v>0.7</v>
      </c>
      <c r="BA27" s="534">
        <f>'C3LPG Balance'!BG23</f>
        <v>0.7</v>
      </c>
      <c r="BB27" s="534">
        <f>'C3LPG Balance'!BH23</f>
        <v>0.7</v>
      </c>
      <c r="BC27" s="534">
        <f>'C3LPG Balance'!BI23</f>
        <v>0.7</v>
      </c>
      <c r="BD27" s="534">
        <f>'C3LPG Balance'!BJ23</f>
        <v>0.7</v>
      </c>
      <c r="BE27" s="534">
        <f>'C3LPG Balance'!BK23</f>
        <v>0.7</v>
      </c>
      <c r="BF27" s="534">
        <f>'C3LPG Balance'!BL23</f>
        <v>0.7</v>
      </c>
    </row>
    <row r="28" spans="1:72" ht="10.199999999999999" customHeight="1">
      <c r="A28" s="533" t="s">
        <v>319</v>
      </c>
      <c r="B28" s="832" t="str">
        <f>'C3LPG Balance'!C24</f>
        <v>PTTOR</v>
      </c>
      <c r="C28" s="832" t="str">
        <f>'C3LPG Balance'!D24</f>
        <v>MT</v>
      </c>
      <c r="D28" s="512" t="e">
        <f>#REF!</f>
        <v>#REF!</v>
      </c>
      <c r="E28" s="512" t="e">
        <f>#REF!</f>
        <v>#REF!</v>
      </c>
      <c r="F28" s="512" t="e">
        <f>#REF!</f>
        <v>#REF!</v>
      </c>
      <c r="G28" s="512" t="e">
        <f>#REF!</f>
        <v>#REF!</v>
      </c>
      <c r="H28" s="512" t="e">
        <f>#REF!</f>
        <v>#REF!</v>
      </c>
      <c r="I28" s="512" t="e">
        <f>#REF!</f>
        <v>#REF!</v>
      </c>
      <c r="J28" s="515" t="e">
        <f>#REF!</f>
        <v>#REF!</v>
      </c>
      <c r="K28" s="512" t="e">
        <f>#REF!</f>
        <v>#REF!</v>
      </c>
      <c r="L28" s="512" t="e">
        <f>#REF!</f>
        <v>#REF!</v>
      </c>
      <c r="M28" s="512" t="e">
        <f>#REF!</f>
        <v>#REF!</v>
      </c>
      <c r="N28" s="512" t="e">
        <f>#REF!</f>
        <v>#REF!</v>
      </c>
      <c r="O28" s="512" t="e">
        <f>#REF!</f>
        <v>#REF!</v>
      </c>
      <c r="P28" s="512" t="e">
        <f>#REF!</f>
        <v>#REF!</v>
      </c>
      <c r="Q28" s="512" t="e">
        <f>#REF!</f>
        <v>#REF!</v>
      </c>
      <c r="R28" s="512" t="e">
        <f>#REF!</f>
        <v>#REF!</v>
      </c>
      <c r="S28" s="512" t="e">
        <f>#REF!</f>
        <v>#REF!</v>
      </c>
      <c r="T28" s="512" t="e">
        <f>#REF!</f>
        <v>#REF!</v>
      </c>
      <c r="U28" s="512" t="e">
        <f>#REF!</f>
        <v>#REF!</v>
      </c>
      <c r="V28" s="512" t="e">
        <f>#REF!</f>
        <v>#REF!</v>
      </c>
      <c r="W28" s="512" t="e">
        <f>#REF!</f>
        <v>#REF!</v>
      </c>
      <c r="X28" s="512" t="e">
        <f>#REF!</f>
        <v>#REF!</v>
      </c>
      <c r="Y28" s="512" t="e">
        <f>#REF!</f>
        <v>#REF!</v>
      </c>
      <c r="Z28" s="512" t="e">
        <f>#REF!</f>
        <v>#REF!</v>
      </c>
      <c r="AA28" s="512" t="e">
        <f>#REF!</f>
        <v>#REF!</v>
      </c>
      <c r="AB28" s="512" t="e">
        <f>#REF!</f>
        <v>#REF!</v>
      </c>
      <c r="AC28" s="512" t="e">
        <f>#REF!</f>
        <v>#REF!</v>
      </c>
      <c r="AD28" s="512" t="e">
        <f>#REF!</f>
        <v>#REF!</v>
      </c>
      <c r="AE28" s="512" t="e">
        <f>#REF!</f>
        <v>#REF!</v>
      </c>
      <c r="AF28" s="512" t="e">
        <f>#REF!</f>
        <v>#REF!</v>
      </c>
      <c r="AG28" s="512" t="e">
        <f>#REF!</f>
        <v>#REF!</v>
      </c>
      <c r="AH28" s="512" t="e">
        <f>#REF!</f>
        <v>#REF!</v>
      </c>
      <c r="AI28" s="512" t="e">
        <f>#REF!</f>
        <v>#REF!</v>
      </c>
      <c r="AJ28" s="512" t="e">
        <f>#REF!</f>
        <v>#REF!</v>
      </c>
      <c r="AK28" s="516">
        <f>'C3LPG Balance'!AQ24</f>
        <v>0</v>
      </c>
      <c r="AL28" s="534">
        <f>'C3LPG Balance'!AR24</f>
        <v>0</v>
      </c>
      <c r="AM28" s="534">
        <f>'C3LPG Balance'!AS24</f>
        <v>2</v>
      </c>
      <c r="AN28" s="534">
        <f>'C3LPG Balance'!AT24</f>
        <v>4.5999999999999996</v>
      </c>
      <c r="AO28" s="534">
        <f>'C3LPG Balance'!AU24</f>
        <v>24</v>
      </c>
      <c r="AP28" s="534">
        <f>'C3LPG Balance'!AV24</f>
        <v>24</v>
      </c>
      <c r="AQ28" s="534">
        <f>'C3LPG Balance'!AW24</f>
        <v>14</v>
      </c>
      <c r="AR28" s="534">
        <f>'C3LPG Balance'!AX24</f>
        <v>7</v>
      </c>
      <c r="AS28" s="534">
        <f>'C3LPG Balance'!AY24</f>
        <v>32</v>
      </c>
      <c r="AT28" s="555">
        <f>'C3LPG Balance'!AZ24</f>
        <v>25</v>
      </c>
      <c r="AU28" s="534">
        <f>'C3LPG Balance'!BA24</f>
        <v>3</v>
      </c>
      <c r="AV28" s="534">
        <f>'C3LPG Balance'!BB24</f>
        <v>29</v>
      </c>
      <c r="AW28" s="534">
        <f>'C3LPG Balance'!BC24</f>
        <v>16</v>
      </c>
      <c r="AX28" s="534">
        <f>'C3LPG Balance'!BD24</f>
        <v>53</v>
      </c>
      <c r="AY28" s="534">
        <f>'C3LPG Balance'!BE24</f>
        <v>55</v>
      </c>
      <c r="AZ28" s="534">
        <f>'C3LPG Balance'!BF24</f>
        <v>56.375709260000008</v>
      </c>
      <c r="BA28" s="534">
        <f>'C3LPG Balance'!BG24</f>
        <v>65.74157009000001</v>
      </c>
      <c r="BB28" s="534">
        <f>'C3LPG Balance'!BH24</f>
        <v>24</v>
      </c>
      <c r="BC28" s="534">
        <f>'C3LPG Balance'!BI24</f>
        <v>49</v>
      </c>
      <c r="BD28" s="534">
        <f>'C3LPG Balance'!BJ24</f>
        <v>50</v>
      </c>
      <c r="BE28" s="534">
        <f>'C3LPG Balance'!BK24</f>
        <v>12</v>
      </c>
      <c r="BF28" s="534">
        <f>'C3LPG Balance'!BL24</f>
        <v>40</v>
      </c>
      <c r="BG28" s="527" t="s">
        <v>319</v>
      </c>
    </row>
    <row r="29" spans="1:72" ht="10.199999999999999" customHeight="1">
      <c r="A29" s="533" t="s">
        <v>318</v>
      </c>
      <c r="B29" s="832" t="str">
        <f>'C3LPG Balance'!C28</f>
        <v>PTTOR</v>
      </c>
      <c r="C29" s="832" t="str">
        <f>'C3LPG Balance'!D28</f>
        <v>MT</v>
      </c>
      <c r="D29" s="537" t="e">
        <f>#REF!</f>
        <v>#REF!</v>
      </c>
      <c r="E29" s="537" t="e">
        <f>#REF!</f>
        <v>#REF!</v>
      </c>
      <c r="F29" s="537" t="e">
        <f>#REF!</f>
        <v>#REF!</v>
      </c>
      <c r="G29" s="537" t="e">
        <f>#REF!</f>
        <v>#REF!</v>
      </c>
      <c r="H29" s="537" t="e">
        <f>#REF!</f>
        <v>#REF!</v>
      </c>
      <c r="I29" s="537" t="e">
        <f>#REF!</f>
        <v>#REF!</v>
      </c>
      <c r="J29" s="538" t="e">
        <f>#REF!</f>
        <v>#REF!</v>
      </c>
      <c r="K29" s="537" t="e">
        <f>#REF!</f>
        <v>#REF!</v>
      </c>
      <c r="L29" s="537" t="e">
        <f>#REF!</f>
        <v>#REF!</v>
      </c>
      <c r="M29" s="537" t="e">
        <f>#REF!</f>
        <v>#REF!</v>
      </c>
      <c r="N29" s="537" t="e">
        <f>#REF!</f>
        <v>#REF!</v>
      </c>
      <c r="O29" s="537" t="e">
        <f>#REF!</f>
        <v>#REF!</v>
      </c>
      <c r="P29" s="537" t="e">
        <f>#REF!</f>
        <v>#REF!</v>
      </c>
      <c r="Q29" s="537" t="e">
        <f>#REF!</f>
        <v>#REF!</v>
      </c>
      <c r="R29" s="537" t="e">
        <f>#REF!</f>
        <v>#REF!</v>
      </c>
      <c r="S29" s="537" t="e">
        <f>#REF!</f>
        <v>#REF!</v>
      </c>
      <c r="T29" s="537" t="e">
        <f>#REF!</f>
        <v>#REF!</v>
      </c>
      <c r="U29" s="537" t="e">
        <f>#REF!</f>
        <v>#REF!</v>
      </c>
      <c r="V29" s="537" t="e">
        <f>#REF!</f>
        <v>#REF!</v>
      </c>
      <c r="W29" s="537" t="e">
        <f>#REF!</f>
        <v>#REF!</v>
      </c>
      <c r="X29" s="537" t="e">
        <f>#REF!</f>
        <v>#REF!</v>
      </c>
      <c r="Y29" s="537" t="e">
        <f>#REF!</f>
        <v>#REF!</v>
      </c>
      <c r="Z29" s="537" t="e">
        <f>#REF!</f>
        <v>#REF!</v>
      </c>
      <c r="AA29" s="537" t="e">
        <f>#REF!</f>
        <v>#REF!</v>
      </c>
      <c r="AB29" s="537" t="e">
        <f>#REF!</f>
        <v>#REF!</v>
      </c>
      <c r="AC29" s="537" t="e">
        <f>#REF!</f>
        <v>#REF!</v>
      </c>
      <c r="AD29" s="537" t="e">
        <f>#REF!</f>
        <v>#REF!</v>
      </c>
      <c r="AE29" s="537" t="e">
        <f>#REF!</f>
        <v>#REF!</v>
      </c>
      <c r="AF29" s="537" t="e">
        <f>#REF!</f>
        <v>#REF!</v>
      </c>
      <c r="AG29" s="537" t="e">
        <f>#REF!</f>
        <v>#REF!</v>
      </c>
      <c r="AH29" s="537" t="e">
        <f>#REF!</f>
        <v>#REF!</v>
      </c>
      <c r="AI29" s="537" t="e">
        <f>#REF!</f>
        <v>#REF!</v>
      </c>
      <c r="AJ29" s="537" t="e">
        <f>#REF!</f>
        <v>#REF!</v>
      </c>
      <c r="AK29" s="516">
        <f>'C3LPG Balance'!AQ28</f>
        <v>69.896789119999994</v>
      </c>
      <c r="AL29" s="534">
        <f>'C3LPG Balance'!AR28</f>
        <v>57.08</v>
      </c>
      <c r="AM29" s="534">
        <f>'C3LPG Balance'!AS28</f>
        <v>45.18</v>
      </c>
      <c r="AN29" s="534">
        <f>'C3LPG Balance'!AT28</f>
        <v>46.37</v>
      </c>
      <c r="AO29" s="534">
        <f>'C3LPG Balance'!AU28</f>
        <v>32.54</v>
      </c>
      <c r="AP29" s="534">
        <f>'C3LPG Balance'!AV28</f>
        <v>32.35</v>
      </c>
      <c r="AQ29" s="534">
        <f>'C3LPG Balance'!AW28</f>
        <v>43.42</v>
      </c>
      <c r="AR29" s="534">
        <f>'C3LPG Balance'!AX28</f>
        <v>53.89</v>
      </c>
      <c r="AS29" s="534">
        <f>'C3LPG Balance'!AY28</f>
        <v>27.382407709999995</v>
      </c>
      <c r="AT29" s="555">
        <f>'C3LPG Balance'!AZ28</f>
        <v>36.369999999999997</v>
      </c>
      <c r="AU29" s="534">
        <f>'C3LPG Balance'!BA28</f>
        <v>53.011188760000003</v>
      </c>
      <c r="AV29" s="534">
        <f>'C3LPG Balance'!BB28</f>
        <v>23.348116449999999</v>
      </c>
      <c r="AW29" s="534">
        <f>'C3LPG Balance'!BC28</f>
        <v>39.627490120000004</v>
      </c>
      <c r="AX29" s="534">
        <f>'C3LPG Balance'!BD28</f>
        <v>4.2338907099999972</v>
      </c>
      <c r="AY29" s="534">
        <f>'C3LPG Balance'!BE28</f>
        <v>2.8278655400000048</v>
      </c>
      <c r="AZ29" s="534">
        <f>'C3LPG Balance'!BF28</f>
        <v>0</v>
      </c>
      <c r="BA29" s="534">
        <f>'C3LPG Balance'!BG28</f>
        <v>0</v>
      </c>
      <c r="BB29" s="534">
        <f>'C3LPG Balance'!BH28</f>
        <v>38.130839930000008</v>
      </c>
      <c r="BC29" s="534">
        <f>'C3LPG Balance'!BI28</f>
        <v>9.9014537600000097</v>
      </c>
      <c r="BD29" s="534">
        <f>'C3LPG Balance'!BJ28</f>
        <v>8.8998744599999924</v>
      </c>
      <c r="BE29" s="534">
        <f>'C3LPG Balance'!BK28</f>
        <v>47.800127540000005</v>
      </c>
      <c r="BF29" s="534">
        <f>'C3LPG Balance'!BL28</f>
        <v>20.055908079999995</v>
      </c>
    </row>
    <row r="30" spans="1:72" ht="10.199999999999999" customHeight="1">
      <c r="A30" s="533" t="s">
        <v>318</v>
      </c>
      <c r="B30" s="832" t="str">
        <f>'C3LPG Balance'!C29</f>
        <v>PTTOR</v>
      </c>
      <c r="C30" s="832" t="str">
        <f>'C3LPG Balance'!D29</f>
        <v xml:space="preserve">BRP </v>
      </c>
      <c r="D30" s="539"/>
      <c r="E30" s="539"/>
      <c r="F30" s="539"/>
      <c r="G30" s="539"/>
      <c r="H30" s="539"/>
      <c r="I30" s="539"/>
      <c r="J30" s="539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7"/>
      <c r="V30" s="537"/>
      <c r="W30" s="537"/>
      <c r="X30" s="537"/>
      <c r="Y30" s="537"/>
      <c r="Z30" s="537"/>
      <c r="AA30" s="537"/>
      <c r="AB30" s="537"/>
      <c r="AC30" s="537"/>
      <c r="AD30" s="537"/>
      <c r="AE30" s="537"/>
      <c r="AF30" s="537"/>
      <c r="AG30" s="537"/>
      <c r="AH30" s="537" t="e">
        <f>#REF!</f>
        <v>#REF!</v>
      </c>
      <c r="AI30" s="537" t="e">
        <f>#REF!</f>
        <v>#REF!</v>
      </c>
      <c r="AJ30" s="537" t="e">
        <f>#REF!</f>
        <v>#REF!</v>
      </c>
      <c r="AK30" s="516">
        <f>'C3LPG Balance'!AQ29</f>
        <v>64.083340100000001</v>
      </c>
      <c r="AL30" s="534">
        <f>'C3LPG Balance'!AR29</f>
        <v>51.91</v>
      </c>
      <c r="AM30" s="534">
        <f>'C3LPG Balance'!AS29</f>
        <v>54.68</v>
      </c>
      <c r="AN30" s="534">
        <f>'C3LPG Balance'!AT29</f>
        <v>54.17</v>
      </c>
      <c r="AO30" s="534">
        <f>'C3LPG Balance'!AU29</f>
        <v>60.69</v>
      </c>
      <c r="AP30" s="534">
        <f>'C3LPG Balance'!AV29</f>
        <v>59.18</v>
      </c>
      <c r="AQ30" s="534">
        <f>'C3LPG Balance'!AW29</f>
        <v>60.42</v>
      </c>
      <c r="AR30" s="534">
        <f>'C3LPG Balance'!AX29</f>
        <v>62.720807560000004</v>
      </c>
      <c r="AS30" s="534">
        <f>'C3LPG Balance'!AY29</f>
        <v>58.323313939999991</v>
      </c>
      <c r="AT30" s="555">
        <f>'C3LPG Balance'!AZ29</f>
        <v>56.1</v>
      </c>
      <c r="AU30" s="534">
        <f>'C3LPG Balance'!BA29</f>
        <v>60.124494650000003</v>
      </c>
      <c r="AV30" s="534">
        <f>'C3LPG Balance'!BB29</f>
        <v>56.777439450000003</v>
      </c>
      <c r="AW30" s="534">
        <f>'C3LPG Balance'!BC29</f>
        <v>58.876937979999994</v>
      </c>
      <c r="AX30" s="534">
        <f>'C3LPG Balance'!BD29</f>
        <v>57.530315359999996</v>
      </c>
      <c r="AY30" s="534">
        <f>'C3LPG Balance'!BE29</f>
        <v>58.413842259999996</v>
      </c>
      <c r="AZ30" s="534">
        <f>'C3LPG Balance'!BF29</f>
        <v>56.957644789999996</v>
      </c>
      <c r="BA30" s="534">
        <f>'C3LPG Balance'!BG29</f>
        <v>59.861027320000005</v>
      </c>
      <c r="BB30" s="534">
        <f>'C3LPG Balance'!BH29</f>
        <v>60.777805110000003</v>
      </c>
      <c r="BC30" s="534">
        <f>'C3LPG Balance'!BI29</f>
        <v>58.972000780000002</v>
      </c>
      <c r="BD30" s="534">
        <f>'C3LPG Balance'!BJ29</f>
        <v>60.018297270000005</v>
      </c>
      <c r="BE30" s="534">
        <f>'C3LPG Balance'!BK29</f>
        <v>59.326656630000009</v>
      </c>
      <c r="BF30" s="534">
        <f>'C3LPG Balance'!BL29</f>
        <v>60.825879229999991</v>
      </c>
    </row>
    <row r="31" spans="1:72" ht="10.199999999999999" customHeight="1">
      <c r="A31" s="533" t="s">
        <v>318</v>
      </c>
      <c r="B31" s="832" t="str">
        <f>'C3LPG Balance'!C30</f>
        <v>PTTOR</v>
      </c>
      <c r="C31" s="832" t="str">
        <f>'C3LPG Balance'!D30</f>
        <v>PTT TANK</v>
      </c>
      <c r="D31" s="539"/>
      <c r="E31" s="539"/>
      <c r="F31" s="539"/>
      <c r="G31" s="539"/>
      <c r="H31" s="539"/>
      <c r="I31" s="539"/>
      <c r="J31" s="539"/>
      <c r="K31" s="537"/>
      <c r="L31" s="537"/>
      <c r="M31" s="537"/>
      <c r="N31" s="537"/>
      <c r="O31" s="537"/>
      <c r="P31" s="537"/>
      <c r="Q31" s="537"/>
      <c r="R31" s="537"/>
      <c r="S31" s="537"/>
      <c r="T31" s="537"/>
      <c r="U31" s="537"/>
      <c r="V31" s="537"/>
      <c r="W31" s="537"/>
      <c r="X31" s="537" t="e">
        <f>#REF!</f>
        <v>#REF!</v>
      </c>
      <c r="Y31" s="537" t="e">
        <f>#REF!</f>
        <v>#REF!</v>
      </c>
      <c r="Z31" s="537" t="e">
        <f>#REF!</f>
        <v>#REF!</v>
      </c>
      <c r="AA31" s="537" t="e">
        <f>#REF!</f>
        <v>#REF!</v>
      </c>
      <c r="AB31" s="537" t="e">
        <f>#REF!</f>
        <v>#REF!</v>
      </c>
      <c r="AC31" s="537" t="e">
        <f>#REF!</f>
        <v>#REF!</v>
      </c>
      <c r="AD31" s="537" t="e">
        <f>#REF!</f>
        <v>#REF!</v>
      </c>
      <c r="AE31" s="537" t="e">
        <f>#REF!</f>
        <v>#REF!</v>
      </c>
      <c r="AF31" s="537" t="e">
        <f>#REF!</f>
        <v>#REF!</v>
      </c>
      <c r="AG31" s="537" t="e">
        <f>#REF!</f>
        <v>#REF!</v>
      </c>
      <c r="AH31" s="537" t="e">
        <f>#REF!</f>
        <v>#REF!</v>
      </c>
      <c r="AI31" s="537" t="e">
        <f>#REF!</f>
        <v>#REF!</v>
      </c>
      <c r="AJ31" s="537" t="e">
        <f>#REF!</f>
        <v>#REF!</v>
      </c>
      <c r="AK31" s="516">
        <f>'C3LPG Balance'!AQ30</f>
        <v>3.8000000000000003</v>
      </c>
      <c r="AL31" s="534">
        <f>'C3LPG Balance'!AR30</f>
        <v>0</v>
      </c>
      <c r="AM31" s="534">
        <f>'C3LPG Balance'!AS30</f>
        <v>1.55</v>
      </c>
      <c r="AN31" s="534">
        <f>'C3LPG Balance'!AT30</f>
        <v>4.8959999999999999</v>
      </c>
      <c r="AO31" s="534">
        <f>'C3LPG Balance'!AU30</f>
        <v>7.4</v>
      </c>
      <c r="AP31" s="534">
        <f>'C3LPG Balance'!AV30</f>
        <v>15.2</v>
      </c>
      <c r="AQ31" s="534">
        <f>'C3LPG Balance'!AW30</f>
        <v>12</v>
      </c>
      <c r="AR31" s="534">
        <f>'C3LPG Balance'!AX30</f>
        <v>8.99</v>
      </c>
      <c r="AS31" s="534">
        <f>'C3LPG Balance'!AY30</f>
        <v>13</v>
      </c>
      <c r="AT31" s="555">
        <f>'C3LPG Balance'!AZ30</f>
        <v>12</v>
      </c>
      <c r="AU31" s="534">
        <f>'C3LPG Balance'!BA30</f>
        <v>4.5</v>
      </c>
      <c r="AV31" s="534">
        <f>'C3LPG Balance'!BB30</f>
        <v>17</v>
      </c>
      <c r="AW31" s="534">
        <f>'C3LPG Balance'!BC30</f>
        <v>15</v>
      </c>
      <c r="AX31" s="534">
        <f>'C3LPG Balance'!BD30</f>
        <v>15</v>
      </c>
      <c r="AY31" s="534">
        <f>'C3LPG Balance'!BE30</f>
        <v>15</v>
      </c>
      <c r="AZ31" s="534">
        <f>'C3LPG Balance'!BF30</f>
        <v>15</v>
      </c>
      <c r="BA31" s="534">
        <f>'C3LPG Balance'!BG30</f>
        <v>15</v>
      </c>
      <c r="BB31" s="534">
        <f>'C3LPG Balance'!BH30</f>
        <v>15</v>
      </c>
      <c r="BC31" s="534">
        <f>'C3LPG Balance'!BI30</f>
        <v>15</v>
      </c>
      <c r="BD31" s="534">
        <f>'C3LPG Balance'!BJ30</f>
        <v>15</v>
      </c>
      <c r="BE31" s="534">
        <f>'C3LPG Balance'!BK30</f>
        <v>15</v>
      </c>
      <c r="BF31" s="534">
        <f>'C3LPG Balance'!BL30</f>
        <v>15</v>
      </c>
    </row>
    <row r="32" spans="1:72" ht="10.199999999999999" customHeight="1">
      <c r="A32" s="533" t="s">
        <v>318</v>
      </c>
      <c r="B32" s="832" t="str">
        <f>'C3LPG Balance'!C31</f>
        <v>PTTOR</v>
      </c>
      <c r="C32" s="832" t="str">
        <f>'C3LPG Balance'!D31</f>
        <v>PTT TANK (Truck)</v>
      </c>
      <c r="D32" s="539"/>
      <c r="E32" s="539"/>
      <c r="F32" s="539"/>
      <c r="G32" s="539"/>
      <c r="H32" s="539"/>
      <c r="I32" s="539"/>
      <c r="J32" s="539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7"/>
      <c r="V32" s="537"/>
      <c r="W32" s="537"/>
      <c r="X32" s="537"/>
      <c r="Y32" s="537"/>
      <c r="Z32" s="537"/>
      <c r="AA32" s="537"/>
      <c r="AB32" s="537"/>
      <c r="AC32" s="537"/>
      <c r="AD32" s="537"/>
      <c r="AE32" s="537"/>
      <c r="AF32" s="537"/>
      <c r="AG32" s="537"/>
      <c r="AH32" s="537"/>
      <c r="AI32" s="537"/>
      <c r="AJ32" s="537"/>
      <c r="AK32" s="516"/>
      <c r="AL32" s="534"/>
      <c r="AM32" s="534"/>
      <c r="AN32" s="534"/>
      <c r="AO32" s="534"/>
      <c r="AP32" s="534"/>
      <c r="AQ32" s="534"/>
      <c r="AR32" s="534"/>
      <c r="AS32" s="534"/>
      <c r="AT32" s="555">
        <f>'C3LPG Balance'!AZ31</f>
        <v>0.6</v>
      </c>
      <c r="AU32" s="534">
        <f>'C3LPG Balance'!BA31</f>
        <v>0.25</v>
      </c>
      <c r="AV32" s="534">
        <f>'C3LPG Balance'!BB31</f>
        <v>0.2</v>
      </c>
      <c r="AW32" s="534">
        <f>'C3LPG Balance'!BC31</f>
        <v>0.3</v>
      </c>
      <c r="AX32" s="534">
        <f>'C3LPG Balance'!BD31</f>
        <v>0.4</v>
      </c>
      <c r="AY32" s="534">
        <f>'C3LPG Balance'!BE31</f>
        <v>0.5</v>
      </c>
      <c r="AZ32" s="534">
        <f>'C3LPG Balance'!BF31</f>
        <v>0.5</v>
      </c>
      <c r="BA32" s="534">
        <f>'C3LPG Balance'!BG31</f>
        <v>0.5</v>
      </c>
      <c r="BB32" s="534">
        <f>'C3LPG Balance'!BH31</f>
        <v>0.5</v>
      </c>
      <c r="BC32" s="534">
        <f>'C3LPG Balance'!BI31</f>
        <v>0.5</v>
      </c>
      <c r="BD32" s="534">
        <f>'C3LPG Balance'!BJ31</f>
        <v>0.5</v>
      </c>
      <c r="BE32" s="534">
        <f>'C3LPG Balance'!BK31</f>
        <v>0.6</v>
      </c>
      <c r="BF32" s="534">
        <f>'C3LPG Balance'!BL31</f>
        <v>0.6</v>
      </c>
    </row>
    <row r="33" spans="1:59" ht="10.199999999999999" customHeight="1">
      <c r="A33" s="533" t="s">
        <v>318</v>
      </c>
      <c r="B33" s="832" t="str">
        <f>'C3LPG Balance'!C32</f>
        <v>SGP</v>
      </c>
      <c r="C33" s="832" t="str">
        <f>'C3LPG Balance'!D32</f>
        <v>MT</v>
      </c>
      <c r="D33" s="539"/>
      <c r="E33" s="539"/>
      <c r="F33" s="539"/>
      <c r="G33" s="539"/>
      <c r="H33" s="539"/>
      <c r="I33" s="539"/>
      <c r="J33" s="539"/>
      <c r="K33" s="537"/>
      <c r="L33" s="537"/>
      <c r="M33" s="537"/>
      <c r="N33" s="537"/>
      <c r="O33" s="537"/>
      <c r="P33" s="537"/>
      <c r="Q33" s="537"/>
      <c r="R33" s="537"/>
      <c r="S33" s="537" t="e">
        <f>#REF!</f>
        <v>#REF!</v>
      </c>
      <c r="T33" s="537" t="e">
        <f>#REF!</f>
        <v>#REF!</v>
      </c>
      <c r="U33" s="537">
        <v>0</v>
      </c>
      <c r="V33" s="537">
        <v>0</v>
      </c>
      <c r="W33" s="537">
        <v>0</v>
      </c>
      <c r="X33" s="537" t="e">
        <f>#REF!</f>
        <v>#REF!</v>
      </c>
      <c r="Y33" s="537" t="e">
        <f>#REF!</f>
        <v>#REF!</v>
      </c>
      <c r="Z33" s="537" t="e">
        <f>#REF!</f>
        <v>#REF!</v>
      </c>
      <c r="AA33" s="537" t="e">
        <f>#REF!</f>
        <v>#REF!</v>
      </c>
      <c r="AB33" s="537" t="e">
        <f>#REF!</f>
        <v>#REF!</v>
      </c>
      <c r="AC33" s="537" t="e">
        <f>#REF!</f>
        <v>#REF!</v>
      </c>
      <c r="AD33" s="537" t="e">
        <f>#REF!</f>
        <v>#REF!</v>
      </c>
      <c r="AE33" s="537" t="e">
        <f>#REF!</f>
        <v>#REF!</v>
      </c>
      <c r="AF33" s="537" t="e">
        <f>#REF!</f>
        <v>#REF!</v>
      </c>
      <c r="AG33" s="537" t="e">
        <f>#REF!</f>
        <v>#REF!</v>
      </c>
      <c r="AH33" s="537" t="e">
        <f>#REF!</f>
        <v>#REF!</v>
      </c>
      <c r="AI33" s="537" t="e">
        <f>#REF!</f>
        <v>#REF!</v>
      </c>
      <c r="AJ33" s="537" t="e">
        <f>#REF!</f>
        <v>#REF!</v>
      </c>
      <c r="AK33" s="516">
        <f>'C3LPG Balance'!AQ32</f>
        <v>27</v>
      </c>
      <c r="AL33" s="534">
        <f>'C3LPG Balance'!AR32</f>
        <v>20</v>
      </c>
      <c r="AM33" s="534">
        <f>'C3LPG Balance'!AS32</f>
        <v>20</v>
      </c>
      <c r="AN33" s="534">
        <f>'C3LPG Balance'!AT32</f>
        <v>23</v>
      </c>
      <c r="AO33" s="534">
        <f>'C3LPG Balance'!AU32</f>
        <v>27</v>
      </c>
      <c r="AP33" s="534">
        <f>'C3LPG Balance'!AV32</f>
        <v>26</v>
      </c>
      <c r="AQ33" s="534">
        <f>'C3LPG Balance'!AW32</f>
        <v>26</v>
      </c>
      <c r="AR33" s="534">
        <f>'C3LPG Balance'!AX32</f>
        <v>26</v>
      </c>
      <c r="AS33" s="534">
        <f>'C3LPG Balance'!AY32</f>
        <v>27</v>
      </c>
      <c r="AT33" s="555">
        <f>'C3LPG Balance'!AZ32</f>
        <v>26</v>
      </c>
      <c r="AU33" s="534">
        <f>'C3LPG Balance'!BA32</f>
        <v>25</v>
      </c>
      <c r="AV33" s="534">
        <f>'C3LPG Balance'!BB32</f>
        <v>24</v>
      </c>
      <c r="AW33" s="534">
        <f>'C3LPG Balance'!BC32</f>
        <v>26</v>
      </c>
      <c r="AX33" s="534">
        <f>'C3LPG Balance'!BD32</f>
        <v>26</v>
      </c>
      <c r="AY33" s="534">
        <f>'C3LPG Balance'!BE32</f>
        <v>27</v>
      </c>
      <c r="AZ33" s="534">
        <f>'C3LPG Balance'!BF32</f>
        <v>26.375709260000008</v>
      </c>
      <c r="BA33" s="534">
        <f>'C3LPG Balance'!BG32</f>
        <v>0</v>
      </c>
      <c r="BB33" s="534">
        <f>'C3LPG Balance'!BH32</f>
        <v>27</v>
      </c>
      <c r="BC33" s="534">
        <f>'C3LPG Balance'!BI32</f>
        <v>27</v>
      </c>
      <c r="BD33" s="534">
        <f>'C3LPG Balance'!BJ32</f>
        <v>27</v>
      </c>
      <c r="BE33" s="534">
        <f>'C3LPG Balance'!BK32</f>
        <v>27</v>
      </c>
      <c r="BF33" s="534">
        <f>'C3LPG Balance'!BL32</f>
        <v>27</v>
      </c>
    </row>
    <row r="34" spans="1:59" ht="10.199999999999999" customHeight="1">
      <c r="A34" s="533" t="s">
        <v>318</v>
      </c>
      <c r="B34" s="832" t="str">
        <f>'C3LPG Balance'!C33</f>
        <v>UGP</v>
      </c>
      <c r="C34" s="832" t="str">
        <f>'C3LPG Balance'!D33</f>
        <v>MT</v>
      </c>
      <c r="D34" s="539"/>
      <c r="E34" s="539"/>
      <c r="F34" s="539"/>
      <c r="G34" s="539"/>
      <c r="H34" s="539"/>
      <c r="I34" s="539"/>
      <c r="J34" s="539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7"/>
      <c r="V34" s="537"/>
      <c r="W34" s="537"/>
      <c r="X34" s="537"/>
      <c r="Y34" s="537"/>
      <c r="Z34" s="537"/>
      <c r="AA34" s="537"/>
      <c r="AB34" s="537"/>
      <c r="AC34" s="537" t="e">
        <f>#REF!</f>
        <v>#REF!</v>
      </c>
      <c r="AD34" s="537" t="e">
        <f>#REF!</f>
        <v>#REF!</v>
      </c>
      <c r="AE34" s="537" t="e">
        <f>#REF!</f>
        <v>#REF!</v>
      </c>
      <c r="AF34" s="537" t="e">
        <f>#REF!</f>
        <v>#REF!</v>
      </c>
      <c r="AG34" s="537" t="e">
        <f>#REF!</f>
        <v>#REF!</v>
      </c>
      <c r="AH34" s="537" t="e">
        <f>#REF!</f>
        <v>#REF!</v>
      </c>
      <c r="AI34" s="537" t="e">
        <f>#REF!</f>
        <v>#REF!</v>
      </c>
      <c r="AJ34" s="537" t="e">
        <f>#REF!</f>
        <v>#REF!</v>
      </c>
      <c r="AK34" s="516">
        <f>'C3LPG Balance'!AQ33</f>
        <v>10</v>
      </c>
      <c r="AL34" s="534">
        <f>'C3LPG Balance'!AR33</f>
        <v>10</v>
      </c>
      <c r="AM34" s="534">
        <f>'C3LPG Balance'!AS33</f>
        <v>11</v>
      </c>
      <c r="AN34" s="534">
        <f>'C3LPG Balance'!AT33</f>
        <v>12</v>
      </c>
      <c r="AO34" s="534">
        <f>'C3LPG Balance'!AU33</f>
        <v>12</v>
      </c>
      <c r="AP34" s="534">
        <f>'C3LPG Balance'!AV33</f>
        <v>14</v>
      </c>
      <c r="AQ34" s="534">
        <f>'C3LPG Balance'!AW33</f>
        <v>15</v>
      </c>
      <c r="AR34" s="534">
        <f>'C3LPG Balance'!AX33</f>
        <v>17</v>
      </c>
      <c r="AS34" s="534">
        <f>'C3LPG Balance'!AY33</f>
        <v>14</v>
      </c>
      <c r="AT34" s="555">
        <f>'C3LPG Balance'!AZ33</f>
        <v>16</v>
      </c>
      <c r="AU34" s="534">
        <f>'C3LPG Balance'!BA33</f>
        <v>15</v>
      </c>
      <c r="AV34" s="534">
        <f>'C3LPG Balance'!BB33</f>
        <v>16</v>
      </c>
      <c r="AW34" s="534">
        <f>'C3LPG Balance'!BC33</f>
        <v>17</v>
      </c>
      <c r="AX34" s="534">
        <f>'C3LPG Balance'!BD33</f>
        <v>16</v>
      </c>
      <c r="AY34" s="534">
        <f>'C3LPG Balance'!BE33</f>
        <v>17</v>
      </c>
      <c r="AZ34" s="534">
        <f>'C3LPG Balance'!BF33</f>
        <v>17</v>
      </c>
      <c r="BA34" s="534">
        <f>'C3LPG Balance'!BG33</f>
        <v>0</v>
      </c>
      <c r="BB34" s="534">
        <f>'C3LPG Balance'!BH33</f>
        <v>17</v>
      </c>
      <c r="BC34" s="534">
        <f>'C3LPG Balance'!BI33</f>
        <v>17</v>
      </c>
      <c r="BD34" s="534">
        <f>'C3LPG Balance'!BJ33</f>
        <v>17</v>
      </c>
      <c r="BE34" s="534">
        <f>'C3LPG Balance'!BK33</f>
        <v>17</v>
      </c>
      <c r="BF34" s="534">
        <f>'C3LPG Balance'!BL33</f>
        <v>17</v>
      </c>
    </row>
    <row r="35" spans="1:59" ht="10.199999999999999" customHeight="1">
      <c r="A35" s="533" t="s">
        <v>318</v>
      </c>
      <c r="B35" s="832" t="str">
        <f>'C3LPG Balance'!C34</f>
        <v>BCP</v>
      </c>
      <c r="C35" s="832" t="str">
        <f>'C3LPG Balance'!D34</f>
        <v>MT</v>
      </c>
      <c r="D35" s="539"/>
      <c r="E35" s="539"/>
      <c r="F35" s="539"/>
      <c r="G35" s="539"/>
      <c r="H35" s="539"/>
      <c r="I35" s="539"/>
      <c r="J35" s="539"/>
      <c r="K35" s="537"/>
      <c r="L35" s="537"/>
      <c r="M35" s="537"/>
      <c r="N35" s="537"/>
      <c r="O35" s="537"/>
      <c r="P35" s="537"/>
      <c r="Q35" s="537"/>
      <c r="R35" s="537"/>
      <c r="S35" s="537"/>
      <c r="T35" s="537"/>
      <c r="U35" s="537"/>
      <c r="V35" s="537"/>
      <c r="W35" s="537"/>
      <c r="X35" s="537"/>
      <c r="Y35" s="537"/>
      <c r="Z35" s="537"/>
      <c r="AA35" s="537"/>
      <c r="AB35" s="537"/>
      <c r="AC35" s="537"/>
      <c r="AD35" s="537"/>
      <c r="AE35" s="537"/>
      <c r="AF35" s="537"/>
      <c r="AG35" s="537"/>
      <c r="AH35" s="537" t="e">
        <f>#REF!</f>
        <v>#REF!</v>
      </c>
      <c r="AI35" s="537" t="e">
        <f>#REF!</f>
        <v>#REF!</v>
      </c>
      <c r="AJ35" s="537" t="e">
        <f>#REF!</f>
        <v>#REF!</v>
      </c>
      <c r="AK35" s="516">
        <f>'C3LPG Balance'!AQ34</f>
        <v>0</v>
      </c>
      <c r="AL35" s="534">
        <f>'C3LPG Balance'!AR34</f>
        <v>0</v>
      </c>
      <c r="AM35" s="534">
        <f>'C3LPG Balance'!AS34</f>
        <v>0</v>
      </c>
      <c r="AN35" s="534">
        <f>'C3LPG Balance'!AT34</f>
        <v>0</v>
      </c>
      <c r="AO35" s="534">
        <f>'C3LPG Balance'!AU34</f>
        <v>0</v>
      </c>
      <c r="AP35" s="534">
        <f>'C3LPG Balance'!AV34</f>
        <v>0</v>
      </c>
      <c r="AQ35" s="534">
        <f>'C3LPG Balance'!AW34</f>
        <v>0</v>
      </c>
      <c r="AR35" s="534">
        <f>'C3LPG Balance'!AX34</f>
        <v>0</v>
      </c>
      <c r="AS35" s="534">
        <f>'C3LPG Balance'!AY34</f>
        <v>0</v>
      </c>
      <c r="AT35" s="555">
        <f>'C3LPG Balance'!AZ34</f>
        <v>0</v>
      </c>
      <c r="AU35" s="534">
        <f>'C3LPG Balance'!BA34</f>
        <v>0</v>
      </c>
      <c r="AV35" s="534">
        <f>'C3LPG Balance'!BB34</f>
        <v>0</v>
      </c>
      <c r="AW35" s="534">
        <f>'C3LPG Balance'!BC34</f>
        <v>0</v>
      </c>
      <c r="AX35" s="534">
        <f>'C3LPG Balance'!BD34</f>
        <v>0</v>
      </c>
      <c r="AY35" s="534">
        <f>'C3LPG Balance'!BE34</f>
        <v>0</v>
      </c>
      <c r="AZ35" s="534">
        <f>'C3LPG Balance'!BF34</f>
        <v>0</v>
      </c>
      <c r="BA35" s="534">
        <f>'C3LPG Balance'!BG34</f>
        <v>0</v>
      </c>
      <c r="BB35" s="534">
        <f>'C3LPG Balance'!BH34</f>
        <v>0</v>
      </c>
      <c r="BC35" s="534">
        <f>'C3LPG Balance'!BI34</f>
        <v>0</v>
      </c>
      <c r="BD35" s="534">
        <f>'C3LPG Balance'!BJ34</f>
        <v>0</v>
      </c>
      <c r="BE35" s="534">
        <f>'C3LPG Balance'!BK34</f>
        <v>0</v>
      </c>
      <c r="BF35" s="534">
        <f>'C3LPG Balance'!BL34</f>
        <v>0</v>
      </c>
    </row>
    <row r="36" spans="1:59" ht="10.199999999999999" customHeight="1">
      <c r="A36" s="533" t="s">
        <v>318</v>
      </c>
      <c r="B36" s="832" t="str">
        <f>'C3LPG Balance'!C35</f>
        <v>BCP</v>
      </c>
      <c r="C36" s="832" t="str">
        <f>'C3LPG Balance'!D35</f>
        <v>PTT TANK</v>
      </c>
      <c r="D36" s="539"/>
      <c r="E36" s="539"/>
      <c r="F36" s="539"/>
      <c r="G36" s="539"/>
      <c r="H36" s="539"/>
      <c r="I36" s="539"/>
      <c r="J36" s="539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7"/>
      <c r="V36" s="537"/>
      <c r="W36" s="537"/>
      <c r="X36" s="537"/>
      <c r="Y36" s="537"/>
      <c r="Z36" s="537"/>
      <c r="AA36" s="537"/>
      <c r="AB36" s="537"/>
      <c r="AC36" s="537" t="e">
        <f>#REF!</f>
        <v>#REF!</v>
      </c>
      <c r="AD36" s="537" t="e">
        <f>#REF!</f>
        <v>#REF!</v>
      </c>
      <c r="AE36" s="537" t="e">
        <f>#REF!</f>
        <v>#REF!</v>
      </c>
      <c r="AF36" s="537" t="e">
        <f>#REF!</f>
        <v>#REF!</v>
      </c>
      <c r="AG36" s="537" t="e">
        <f>#REF!</f>
        <v>#REF!</v>
      </c>
      <c r="AH36" s="537" t="e">
        <f>#REF!</f>
        <v>#REF!</v>
      </c>
      <c r="AI36" s="537" t="e">
        <f>#REF!</f>
        <v>#REF!</v>
      </c>
      <c r="AJ36" s="537" t="e">
        <f>#REF!</f>
        <v>#REF!</v>
      </c>
      <c r="AK36" s="516">
        <f>'C3LPG Balance'!AQ35</f>
        <v>0</v>
      </c>
      <c r="AL36" s="534">
        <f>'C3LPG Balance'!AR35</f>
        <v>0</v>
      </c>
      <c r="AM36" s="534">
        <f>'C3LPG Balance'!AS35</f>
        <v>0</v>
      </c>
      <c r="AN36" s="534">
        <f>'C3LPG Balance'!AT35</f>
        <v>0</v>
      </c>
      <c r="AO36" s="534">
        <f>'C3LPG Balance'!AU35</f>
        <v>0</v>
      </c>
      <c r="AP36" s="534">
        <f>'C3LPG Balance'!AV35</f>
        <v>0</v>
      </c>
      <c r="AQ36" s="534">
        <f>'C3LPG Balance'!AW35</f>
        <v>0</v>
      </c>
      <c r="AR36" s="534">
        <f>'C3LPG Balance'!AX35</f>
        <v>0</v>
      </c>
      <c r="AS36" s="534">
        <f>'C3LPG Balance'!AY35</f>
        <v>0</v>
      </c>
      <c r="AT36" s="555">
        <f>'C3LPG Balance'!AZ35</f>
        <v>0</v>
      </c>
      <c r="AU36" s="534">
        <f>'C3LPG Balance'!BA35</f>
        <v>0</v>
      </c>
      <c r="AV36" s="534">
        <f>'C3LPG Balance'!BB35</f>
        <v>0</v>
      </c>
      <c r="AW36" s="534">
        <f>'C3LPG Balance'!BC35</f>
        <v>0</v>
      </c>
      <c r="AX36" s="534">
        <f>'C3LPG Balance'!BD35</f>
        <v>0</v>
      </c>
      <c r="AY36" s="534">
        <f>'C3LPG Balance'!BE35</f>
        <v>0</v>
      </c>
      <c r="AZ36" s="534">
        <f>'C3LPG Balance'!BF35</f>
        <v>0</v>
      </c>
      <c r="BA36" s="534">
        <f>'C3LPG Balance'!BG35</f>
        <v>0</v>
      </c>
      <c r="BB36" s="534">
        <f>'C3LPG Balance'!BH35</f>
        <v>0</v>
      </c>
      <c r="BC36" s="534">
        <f>'C3LPG Balance'!BI35</f>
        <v>0</v>
      </c>
      <c r="BD36" s="534">
        <f>'C3LPG Balance'!BJ35</f>
        <v>0</v>
      </c>
      <c r="BE36" s="534">
        <f>'C3LPG Balance'!BK35</f>
        <v>0</v>
      </c>
      <c r="BF36" s="534">
        <f>'C3LPG Balance'!BL35</f>
        <v>0</v>
      </c>
    </row>
    <row r="37" spans="1:59" ht="10.199999999999999" customHeight="1">
      <c r="A37" s="533" t="s">
        <v>318</v>
      </c>
      <c r="B37" s="832" t="str">
        <f>'C3LPG Balance'!C36</f>
        <v>Big gas</v>
      </c>
      <c r="C37" s="832" t="str">
        <f>'C3LPG Balance'!D36</f>
        <v>MT</v>
      </c>
      <c r="D37" s="539"/>
      <c r="E37" s="539"/>
      <c r="F37" s="539"/>
      <c r="G37" s="539"/>
      <c r="H37" s="539"/>
      <c r="I37" s="539"/>
      <c r="J37" s="539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7"/>
      <c r="V37" s="537"/>
      <c r="W37" s="537"/>
      <c r="X37" s="537"/>
      <c r="Y37" s="537"/>
      <c r="Z37" s="537"/>
      <c r="AA37" s="537"/>
      <c r="AB37" s="537"/>
      <c r="AC37" s="537" t="e">
        <f>#REF!</f>
        <v>#REF!</v>
      </c>
      <c r="AD37" s="537" t="e">
        <f>#REF!</f>
        <v>#REF!</v>
      </c>
      <c r="AE37" s="537" t="e">
        <f>#REF!</f>
        <v>#REF!</v>
      </c>
      <c r="AF37" s="537" t="e">
        <f>#REF!</f>
        <v>#REF!</v>
      </c>
      <c r="AG37" s="537" t="e">
        <f>#REF!</f>
        <v>#REF!</v>
      </c>
      <c r="AH37" s="537" t="e">
        <f>#REF!</f>
        <v>#REF!</v>
      </c>
      <c r="AI37" s="537" t="e">
        <f>#REF!</f>
        <v>#REF!</v>
      </c>
      <c r="AJ37" s="537" t="e">
        <f>#REF!</f>
        <v>#REF!</v>
      </c>
      <c r="AK37" s="516">
        <f>'C3LPG Balance'!AQ36</f>
        <v>0</v>
      </c>
      <c r="AL37" s="534">
        <f>'C3LPG Balance'!AR36</f>
        <v>0</v>
      </c>
      <c r="AM37" s="534">
        <f>'C3LPG Balance'!AS36</f>
        <v>0</v>
      </c>
      <c r="AN37" s="534">
        <f>'C3LPG Balance'!AT36</f>
        <v>0</v>
      </c>
      <c r="AO37" s="534">
        <f>'C3LPG Balance'!AU36</f>
        <v>0</v>
      </c>
      <c r="AP37" s="534">
        <f>'C3LPG Balance'!AV36</f>
        <v>0</v>
      </c>
      <c r="AQ37" s="534">
        <f>'C3LPG Balance'!AW36</f>
        <v>0</v>
      </c>
      <c r="AR37" s="534">
        <f>'C3LPG Balance'!AX36</f>
        <v>0</v>
      </c>
      <c r="AS37" s="534">
        <f>'C3LPG Balance'!AY36</f>
        <v>0</v>
      </c>
      <c r="AT37" s="555">
        <f>'C3LPG Balance'!AZ36</f>
        <v>0</v>
      </c>
      <c r="AU37" s="534">
        <f>'C3LPG Balance'!BA36</f>
        <v>0</v>
      </c>
      <c r="AV37" s="534">
        <f>'C3LPG Balance'!BB36</f>
        <v>0</v>
      </c>
      <c r="AW37" s="534">
        <f>'C3LPG Balance'!BC36</f>
        <v>0</v>
      </c>
      <c r="AX37" s="534">
        <f>'C3LPG Balance'!BD36</f>
        <v>0</v>
      </c>
      <c r="AY37" s="534">
        <f>'C3LPG Balance'!BE36</f>
        <v>0</v>
      </c>
      <c r="AZ37" s="534">
        <f>'C3LPG Balance'!BF36</f>
        <v>0</v>
      </c>
      <c r="BA37" s="534">
        <f>'C3LPG Balance'!BG36</f>
        <v>0</v>
      </c>
      <c r="BB37" s="534">
        <f>'C3LPG Balance'!BH36</f>
        <v>0</v>
      </c>
      <c r="BC37" s="534">
        <f>'C3LPG Balance'!BI36</f>
        <v>0</v>
      </c>
      <c r="BD37" s="534">
        <f>'C3LPG Balance'!BJ36</f>
        <v>0</v>
      </c>
      <c r="BE37" s="534">
        <f>'C3LPG Balance'!BK36</f>
        <v>0</v>
      </c>
      <c r="BF37" s="534">
        <f>'C3LPG Balance'!BL36</f>
        <v>0</v>
      </c>
    </row>
    <row r="38" spans="1:59" ht="10.199999999999999" customHeight="1">
      <c r="A38" s="533" t="s">
        <v>318</v>
      </c>
      <c r="B38" s="832" t="str">
        <f>'C3LPG Balance'!C37</f>
        <v>Big gas</v>
      </c>
      <c r="C38" s="832" t="str">
        <f>'C3LPG Balance'!D37</f>
        <v>PTT TANK</v>
      </c>
      <c r="D38" s="539"/>
      <c r="E38" s="539"/>
      <c r="F38" s="539"/>
      <c r="G38" s="539"/>
      <c r="H38" s="539"/>
      <c r="I38" s="539"/>
      <c r="J38" s="539"/>
      <c r="K38" s="537"/>
      <c r="L38" s="537"/>
      <c r="M38" s="537"/>
      <c r="N38" s="537"/>
      <c r="O38" s="537"/>
      <c r="P38" s="537"/>
      <c r="Q38" s="537"/>
      <c r="R38" s="537"/>
      <c r="S38" s="537"/>
      <c r="T38" s="537"/>
      <c r="U38" s="537"/>
      <c r="V38" s="537"/>
      <c r="W38" s="537"/>
      <c r="X38" s="537"/>
      <c r="Y38" s="537"/>
      <c r="Z38" s="537"/>
      <c r="AA38" s="537"/>
      <c r="AB38" s="537"/>
      <c r="AC38" s="537"/>
      <c r="AD38" s="537"/>
      <c r="AE38" s="537"/>
      <c r="AF38" s="537"/>
      <c r="AG38" s="537"/>
      <c r="AH38" s="537">
        <v>0.6</v>
      </c>
      <c r="AI38" s="537">
        <v>0.5</v>
      </c>
      <c r="AJ38" s="537">
        <v>0.5</v>
      </c>
      <c r="AK38" s="516">
        <f>'C3LPG Balance'!AQ37</f>
        <v>0</v>
      </c>
      <c r="AL38" s="534">
        <f>'C3LPG Balance'!AR37</f>
        <v>0</v>
      </c>
      <c r="AM38" s="534">
        <f>'C3LPG Balance'!AS37</f>
        <v>0</v>
      </c>
      <c r="AN38" s="534">
        <f>'C3LPG Balance'!AT37</f>
        <v>0</v>
      </c>
      <c r="AO38" s="534">
        <f>'C3LPG Balance'!AU37</f>
        <v>0</v>
      </c>
      <c r="AP38" s="534">
        <f>'C3LPG Balance'!AV37</f>
        <v>0</v>
      </c>
      <c r="AQ38" s="534">
        <f>'C3LPG Balance'!AW37</f>
        <v>0</v>
      </c>
      <c r="AR38" s="534">
        <f>'C3LPG Balance'!AX37</f>
        <v>0</v>
      </c>
      <c r="AS38" s="534">
        <f>'C3LPG Balance'!AY37</f>
        <v>0</v>
      </c>
      <c r="AT38" s="555">
        <f>'C3LPG Balance'!AZ37</f>
        <v>0</v>
      </c>
      <c r="AU38" s="534">
        <f>'C3LPG Balance'!BA37</f>
        <v>0</v>
      </c>
      <c r="AV38" s="534">
        <f>'C3LPG Balance'!BB37</f>
        <v>0</v>
      </c>
      <c r="AW38" s="534">
        <f>'C3LPG Balance'!BC37</f>
        <v>0</v>
      </c>
      <c r="AX38" s="534">
        <f>'C3LPG Balance'!BD37</f>
        <v>0</v>
      </c>
      <c r="AY38" s="534">
        <f>'C3LPG Balance'!BE37</f>
        <v>0</v>
      </c>
      <c r="AZ38" s="534">
        <f>'C3LPG Balance'!BF37</f>
        <v>0</v>
      </c>
      <c r="BA38" s="534">
        <f>'C3LPG Balance'!BG37</f>
        <v>0</v>
      </c>
      <c r="BB38" s="534">
        <f>'C3LPG Balance'!BH37</f>
        <v>0</v>
      </c>
      <c r="BC38" s="534">
        <f>'C3LPG Balance'!BI37</f>
        <v>0</v>
      </c>
      <c r="BD38" s="534">
        <f>'C3LPG Balance'!BJ37</f>
        <v>0</v>
      </c>
      <c r="BE38" s="534">
        <f>'C3LPG Balance'!BK37</f>
        <v>0</v>
      </c>
      <c r="BF38" s="534">
        <f>'C3LPG Balance'!BL37</f>
        <v>0</v>
      </c>
      <c r="BG38" s="588"/>
    </row>
    <row r="39" spans="1:59" ht="10.199999999999999" customHeight="1">
      <c r="A39" s="533" t="s">
        <v>318</v>
      </c>
      <c r="B39" s="832" t="str">
        <f>'C3LPG Balance'!C38</f>
        <v>PAP</v>
      </c>
      <c r="C39" s="832" t="str">
        <f>'C3LPG Balance'!D38</f>
        <v>MT</v>
      </c>
      <c r="D39" s="539"/>
      <c r="E39" s="539"/>
      <c r="F39" s="539"/>
      <c r="G39" s="539"/>
      <c r="H39" s="539"/>
      <c r="I39" s="539"/>
      <c r="J39" s="539"/>
      <c r="K39" s="537"/>
      <c r="L39" s="537"/>
      <c r="M39" s="537"/>
      <c r="N39" s="537"/>
      <c r="O39" s="537"/>
      <c r="P39" s="537"/>
      <c r="Q39" s="537"/>
      <c r="R39" s="537"/>
      <c r="S39" s="537"/>
      <c r="T39" s="537"/>
      <c r="U39" s="537"/>
      <c r="V39" s="537"/>
      <c r="W39" s="537"/>
      <c r="X39" s="537"/>
      <c r="Y39" s="537"/>
      <c r="Z39" s="537"/>
      <c r="AA39" s="537"/>
      <c r="AB39" s="537"/>
      <c r="AC39" s="537"/>
      <c r="AD39" s="537"/>
      <c r="AE39" s="537"/>
      <c r="AF39" s="537"/>
      <c r="AG39" s="537"/>
      <c r="AH39" s="537"/>
      <c r="AI39" s="537"/>
      <c r="AJ39" s="537"/>
      <c r="AK39" s="516">
        <f>'C3LPG Balance'!AQ38</f>
        <v>0</v>
      </c>
      <c r="AL39" s="534">
        <f>'C3LPG Balance'!AR38</f>
        <v>0</v>
      </c>
      <c r="AM39" s="534">
        <f>'C3LPG Balance'!AS38</f>
        <v>0</v>
      </c>
      <c r="AN39" s="534">
        <f>'C3LPG Balance'!AT38</f>
        <v>0</v>
      </c>
      <c r="AO39" s="534">
        <f>'C3LPG Balance'!AU38</f>
        <v>0</v>
      </c>
      <c r="AP39" s="534">
        <f>'C3LPG Balance'!AV38</f>
        <v>0</v>
      </c>
      <c r="AQ39" s="534">
        <f>'C3LPG Balance'!AW38</f>
        <v>0</v>
      </c>
      <c r="AR39" s="534">
        <f>'C3LPG Balance'!AX38</f>
        <v>0</v>
      </c>
      <c r="AS39" s="534">
        <f>'C3LPG Balance'!AY38</f>
        <v>0</v>
      </c>
      <c r="AT39" s="555">
        <f>'C3LPG Balance'!AZ38</f>
        <v>0</v>
      </c>
      <c r="AU39" s="534">
        <f>'C3LPG Balance'!BA38</f>
        <v>0</v>
      </c>
      <c r="AV39" s="534">
        <f>'C3LPG Balance'!BB38</f>
        <v>0</v>
      </c>
      <c r="AW39" s="534">
        <f>'C3LPG Balance'!BC38</f>
        <v>0</v>
      </c>
      <c r="AX39" s="534">
        <f>'C3LPG Balance'!BD38</f>
        <v>0</v>
      </c>
      <c r="AY39" s="534">
        <f>'C3LPG Balance'!BE38</f>
        <v>0</v>
      </c>
      <c r="AZ39" s="534">
        <f>'C3LPG Balance'!BF38</f>
        <v>0</v>
      </c>
      <c r="BA39" s="534">
        <f>'C3LPG Balance'!BG38</f>
        <v>0</v>
      </c>
      <c r="BB39" s="534">
        <f>'C3LPG Balance'!BH38</f>
        <v>0</v>
      </c>
      <c r="BC39" s="534">
        <f>'C3LPG Balance'!BI38</f>
        <v>0</v>
      </c>
      <c r="BD39" s="534">
        <f>'C3LPG Balance'!BJ38</f>
        <v>0</v>
      </c>
      <c r="BE39" s="534">
        <f>'C3LPG Balance'!BK38</f>
        <v>0</v>
      </c>
      <c r="BF39" s="534">
        <f>'C3LPG Balance'!BL38</f>
        <v>0</v>
      </c>
      <c r="BG39" s="588"/>
    </row>
    <row r="40" spans="1:59" ht="10.199999999999999" customHeight="1">
      <c r="A40" s="533" t="s">
        <v>318</v>
      </c>
      <c r="B40" s="832" t="str">
        <f>'C3LPG Balance'!C39</f>
        <v>PAP</v>
      </c>
      <c r="C40" s="832" t="str">
        <f>'C3LPG Balance'!D39</f>
        <v>PTT TANK</v>
      </c>
      <c r="D40" s="539"/>
      <c r="E40" s="539"/>
      <c r="F40" s="539"/>
      <c r="G40" s="539"/>
      <c r="H40" s="539"/>
      <c r="I40" s="539"/>
      <c r="J40" s="539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7"/>
      <c r="V40" s="537"/>
      <c r="W40" s="537"/>
      <c r="X40" s="537"/>
      <c r="Y40" s="537"/>
      <c r="Z40" s="537"/>
      <c r="AA40" s="537"/>
      <c r="AB40" s="537"/>
      <c r="AC40" s="537"/>
      <c r="AD40" s="537"/>
      <c r="AE40" s="537"/>
      <c r="AF40" s="537"/>
      <c r="AG40" s="537"/>
      <c r="AH40" s="537"/>
      <c r="AI40" s="537"/>
      <c r="AJ40" s="537"/>
      <c r="AK40" s="516">
        <f>'C3LPG Balance'!AQ39</f>
        <v>0</v>
      </c>
      <c r="AL40" s="534">
        <f>'C3LPG Balance'!AR39</f>
        <v>0</v>
      </c>
      <c r="AM40" s="534">
        <f>'C3LPG Balance'!AS39</f>
        <v>0</v>
      </c>
      <c r="AN40" s="534">
        <f>'C3LPG Balance'!AT39</f>
        <v>1.8</v>
      </c>
      <c r="AO40" s="534">
        <f>'C3LPG Balance'!AU39</f>
        <v>0.40000000000000013</v>
      </c>
      <c r="AP40" s="534">
        <f>'C3LPG Balance'!AV39</f>
        <v>1.8</v>
      </c>
      <c r="AQ40" s="534">
        <f>'C3LPG Balance'!AW39</f>
        <v>2.4</v>
      </c>
      <c r="AR40" s="534">
        <f>'C3LPG Balance'!AX39</f>
        <v>2.6</v>
      </c>
      <c r="AS40" s="534">
        <f>'C3LPG Balance'!AY39</f>
        <v>3.6</v>
      </c>
      <c r="AT40" s="555">
        <f>'C3LPG Balance'!AZ39</f>
        <v>3.6</v>
      </c>
      <c r="AU40" s="534">
        <f>'C3LPG Balance'!BA39</f>
        <v>0</v>
      </c>
      <c r="AV40" s="534">
        <f>'C3LPG Balance'!BB39</f>
        <v>4.2</v>
      </c>
      <c r="AW40" s="534">
        <f>'C3LPG Balance'!BC39</f>
        <v>4.2</v>
      </c>
      <c r="AX40" s="534">
        <f>'C3LPG Balance'!BD39</f>
        <v>3.6</v>
      </c>
      <c r="AY40" s="534">
        <f>'C3LPG Balance'!BE39</f>
        <v>3.6</v>
      </c>
      <c r="AZ40" s="534">
        <f>'C3LPG Balance'!BF39</f>
        <v>3.6</v>
      </c>
      <c r="BA40" s="534">
        <f>'C3LPG Balance'!BG39</f>
        <v>3.6</v>
      </c>
      <c r="BB40" s="534">
        <f>'C3LPG Balance'!BH39</f>
        <v>3.6</v>
      </c>
      <c r="BC40" s="534">
        <f>'C3LPG Balance'!BI39</f>
        <v>3.6</v>
      </c>
      <c r="BD40" s="534">
        <f>'C3LPG Balance'!BJ39</f>
        <v>3.6</v>
      </c>
      <c r="BE40" s="534">
        <f>'C3LPG Balance'!BK39</f>
        <v>3.6</v>
      </c>
      <c r="BF40" s="534">
        <f>'C3LPG Balance'!BL39</f>
        <v>3.6</v>
      </c>
      <c r="BG40" s="588"/>
    </row>
    <row r="41" spans="1:59" ht="10.199999999999999" customHeight="1">
      <c r="A41" s="533" t="s">
        <v>318</v>
      </c>
      <c r="B41" s="832" t="str">
        <f>'C3LPG Balance'!C40</f>
        <v>PAP</v>
      </c>
      <c r="C41" s="832" t="str">
        <f>'C3LPG Balance'!D40</f>
        <v>PTT TANK (Truck)</v>
      </c>
      <c r="D41" s="539"/>
      <c r="E41" s="539"/>
      <c r="F41" s="539"/>
      <c r="G41" s="539"/>
      <c r="H41" s="539"/>
      <c r="I41" s="539"/>
      <c r="J41" s="539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7"/>
      <c r="V41" s="537"/>
      <c r="W41" s="537"/>
      <c r="X41" s="537"/>
      <c r="Y41" s="537"/>
      <c r="Z41" s="537"/>
      <c r="AA41" s="537"/>
      <c r="AB41" s="537"/>
      <c r="AC41" s="537"/>
      <c r="AD41" s="537"/>
      <c r="AE41" s="537"/>
      <c r="AF41" s="537"/>
      <c r="AG41" s="537"/>
      <c r="AH41" s="537"/>
      <c r="AI41" s="537"/>
      <c r="AJ41" s="537"/>
      <c r="AK41" s="516"/>
      <c r="AL41" s="534"/>
      <c r="AM41" s="534"/>
      <c r="AN41" s="534"/>
      <c r="AO41" s="534"/>
      <c r="AP41" s="534"/>
      <c r="AQ41" s="534"/>
      <c r="AR41" s="534"/>
      <c r="AS41" s="534">
        <f>'C3LPG Balance'!AY40</f>
        <v>0.6</v>
      </c>
      <c r="AT41" s="555">
        <f>'C3LPG Balance'!AZ40</f>
        <v>0.6</v>
      </c>
      <c r="AU41" s="534">
        <f>'C3LPG Balance'!BA40</f>
        <v>0</v>
      </c>
      <c r="AV41" s="534">
        <f>'C3LPG Balance'!BB40</f>
        <v>0.8</v>
      </c>
      <c r="AW41" s="534">
        <f>'C3LPG Balance'!BC40</f>
        <v>0.8</v>
      </c>
      <c r="AX41" s="534">
        <f>'C3LPG Balance'!BD40</f>
        <v>0.6</v>
      </c>
      <c r="AY41" s="534">
        <f>'C3LPG Balance'!BE40</f>
        <v>0.6</v>
      </c>
      <c r="AZ41" s="534">
        <f>'C3LPG Balance'!BF40</f>
        <v>0.6</v>
      </c>
      <c r="BA41" s="534">
        <f>'C3LPG Balance'!BG40</f>
        <v>0.6</v>
      </c>
      <c r="BB41" s="534">
        <f>'C3LPG Balance'!BH40</f>
        <v>0.6</v>
      </c>
      <c r="BC41" s="534">
        <f>'C3LPG Balance'!BI40</f>
        <v>0.6</v>
      </c>
      <c r="BD41" s="534">
        <f>'C3LPG Balance'!BJ40</f>
        <v>0.6</v>
      </c>
      <c r="BE41" s="534">
        <f>'C3LPG Balance'!BK40</f>
        <v>0.6</v>
      </c>
      <c r="BF41" s="534">
        <f>'C3LPG Balance'!BL40</f>
        <v>0.6</v>
      </c>
      <c r="BG41" s="588"/>
    </row>
    <row r="42" spans="1:59" ht="10.199999999999999" customHeight="1">
      <c r="A42" s="533" t="s">
        <v>318</v>
      </c>
      <c r="B42" s="832" t="str">
        <f>'C3LPG Balance'!C41</f>
        <v>WP</v>
      </c>
      <c r="C42" s="832" t="str">
        <f>'C3LPG Balance'!D41</f>
        <v>MT</v>
      </c>
      <c r="D42" s="539"/>
      <c r="E42" s="539"/>
      <c r="F42" s="539"/>
      <c r="G42" s="539"/>
      <c r="H42" s="539"/>
      <c r="I42" s="539"/>
      <c r="J42" s="539"/>
      <c r="K42" s="537"/>
      <c r="L42" s="537"/>
      <c r="M42" s="537"/>
      <c r="N42" s="537"/>
      <c r="O42" s="537"/>
      <c r="P42" s="537"/>
      <c r="Q42" s="537"/>
      <c r="R42" s="537"/>
      <c r="S42" s="537"/>
      <c r="T42" s="537"/>
      <c r="U42" s="537"/>
      <c r="V42" s="537"/>
      <c r="W42" s="537"/>
      <c r="X42" s="537"/>
      <c r="Y42" s="537"/>
      <c r="Z42" s="537"/>
      <c r="AA42" s="537"/>
      <c r="AB42" s="537"/>
      <c r="AC42" s="537"/>
      <c r="AD42" s="537"/>
      <c r="AE42" s="537"/>
      <c r="AF42" s="537"/>
      <c r="AG42" s="537"/>
      <c r="AH42" s="537"/>
      <c r="AI42" s="537"/>
      <c r="AJ42" s="537"/>
      <c r="AK42" s="516">
        <f>'C3LPG Balance'!AQ41</f>
        <v>0</v>
      </c>
      <c r="AL42" s="534">
        <f>'C3LPG Balance'!AR41</f>
        <v>0</v>
      </c>
      <c r="AM42" s="534">
        <f>'C3LPG Balance'!AS41</f>
        <v>0</v>
      </c>
      <c r="AN42" s="534">
        <f>'C3LPG Balance'!AT41</f>
        <v>0</v>
      </c>
      <c r="AO42" s="534">
        <f>'C3LPG Balance'!AU41</f>
        <v>0</v>
      </c>
      <c r="AP42" s="534">
        <f>'C3LPG Balance'!AV41</f>
        <v>0</v>
      </c>
      <c r="AQ42" s="534">
        <f>'C3LPG Balance'!AW41</f>
        <v>0</v>
      </c>
      <c r="AR42" s="534">
        <f>'C3LPG Balance'!AX41</f>
        <v>0</v>
      </c>
      <c r="AS42" s="534">
        <f>'C3LPG Balance'!AY41</f>
        <v>0</v>
      </c>
      <c r="AT42" s="555">
        <f>'C3LPG Balance'!AZ41</f>
        <v>0</v>
      </c>
      <c r="AU42" s="534">
        <f>'C3LPG Balance'!BA41</f>
        <v>0</v>
      </c>
      <c r="AV42" s="534">
        <f>'C3LPG Balance'!BB41</f>
        <v>0</v>
      </c>
      <c r="AW42" s="534">
        <f>'C3LPG Balance'!BC41</f>
        <v>0</v>
      </c>
      <c r="AX42" s="534">
        <f>'C3LPG Balance'!BD41</f>
        <v>0</v>
      </c>
      <c r="AY42" s="534">
        <f>'C3LPG Balance'!BE41</f>
        <v>0</v>
      </c>
      <c r="AZ42" s="534">
        <f>'C3LPG Balance'!BF41</f>
        <v>0</v>
      </c>
      <c r="BA42" s="534">
        <f>'C3LPG Balance'!BG41</f>
        <v>0</v>
      </c>
      <c r="BB42" s="534">
        <f>'C3LPG Balance'!BH41</f>
        <v>0</v>
      </c>
      <c r="BC42" s="534">
        <f>'C3LPG Balance'!BI41</f>
        <v>0</v>
      </c>
      <c r="BD42" s="534">
        <f>'C3LPG Balance'!BJ41</f>
        <v>0</v>
      </c>
      <c r="BE42" s="534">
        <f>'C3LPG Balance'!BK41</f>
        <v>0</v>
      </c>
      <c r="BF42" s="534">
        <f>'C3LPG Balance'!BL41</f>
        <v>0</v>
      </c>
      <c r="BG42" s="588"/>
    </row>
    <row r="43" spans="1:59" ht="10.199999999999999" customHeight="1">
      <c r="A43" s="533" t="s">
        <v>318</v>
      </c>
      <c r="B43" s="832" t="str">
        <f>'C3LPG Balance'!C42</f>
        <v>WP</v>
      </c>
      <c r="C43" s="832" t="str">
        <f>'C3LPG Balance'!D42</f>
        <v>PTT TANK</v>
      </c>
      <c r="D43" s="539"/>
      <c r="E43" s="539"/>
      <c r="F43" s="539"/>
      <c r="G43" s="539"/>
      <c r="H43" s="539"/>
      <c r="I43" s="539"/>
      <c r="J43" s="539"/>
      <c r="K43" s="537"/>
      <c r="L43" s="537"/>
      <c r="M43" s="537"/>
      <c r="N43" s="537"/>
      <c r="O43" s="537"/>
      <c r="P43" s="537"/>
      <c r="Q43" s="537"/>
      <c r="R43" s="537"/>
      <c r="S43" s="537"/>
      <c r="T43" s="537"/>
      <c r="U43" s="537"/>
      <c r="V43" s="537"/>
      <c r="W43" s="537"/>
      <c r="X43" s="537"/>
      <c r="Y43" s="537"/>
      <c r="Z43" s="537"/>
      <c r="AA43" s="537"/>
      <c r="AB43" s="537"/>
      <c r="AC43" s="537"/>
      <c r="AD43" s="537"/>
      <c r="AE43" s="537"/>
      <c r="AF43" s="537"/>
      <c r="AG43" s="537"/>
      <c r="AH43" s="537"/>
      <c r="AI43" s="537"/>
      <c r="AJ43" s="537"/>
      <c r="AK43" s="516">
        <f>'C3LPG Balance'!AQ42</f>
        <v>6.52</v>
      </c>
      <c r="AL43" s="534">
        <f>'C3LPG Balance'!AR42</f>
        <v>3.6</v>
      </c>
      <c r="AM43" s="534">
        <f>'C3LPG Balance'!AS42</f>
        <v>5.15</v>
      </c>
      <c r="AN43" s="534">
        <f>'C3LPG Balance'!AT42</f>
        <v>11.4</v>
      </c>
      <c r="AO43" s="534">
        <f>'C3LPG Balance'!AU42</f>
        <v>11.4</v>
      </c>
      <c r="AP43" s="534">
        <f>'C3LPG Balance'!AV42</f>
        <v>13.8</v>
      </c>
      <c r="AQ43" s="534">
        <f>'C3LPG Balance'!AW42</f>
        <v>13.8</v>
      </c>
      <c r="AR43" s="534">
        <f>'C3LPG Balance'!AX42</f>
        <v>18</v>
      </c>
      <c r="AS43" s="534">
        <f>'C3LPG Balance'!AY42</f>
        <v>1.4</v>
      </c>
      <c r="AT43" s="555">
        <f>'C3LPG Balance'!AZ42</f>
        <v>2.9</v>
      </c>
      <c r="AU43" s="534">
        <f>'C3LPG Balance'!BA42</f>
        <v>1.3</v>
      </c>
      <c r="AV43" s="534">
        <f>'C3LPG Balance'!BB42</f>
        <v>4.32</v>
      </c>
      <c r="AW43" s="534">
        <f>'C3LPG Balance'!BC42</f>
        <v>7.93</v>
      </c>
      <c r="AX43" s="534">
        <f>'C3LPG Balance'!BD42</f>
        <v>9.93</v>
      </c>
      <c r="AY43" s="534">
        <f>'C3LPG Balance'!BE42</f>
        <v>11.22</v>
      </c>
      <c r="AZ43" s="534">
        <f>'C3LPG Balance'!BF42</f>
        <v>11.53</v>
      </c>
      <c r="BA43" s="534">
        <f>'C3LPG Balance'!BG42</f>
        <v>7.2715700900000098</v>
      </c>
      <c r="BB43" s="534">
        <f>'C3LPG Balance'!BH42</f>
        <v>11.53</v>
      </c>
      <c r="BC43" s="534">
        <f>'C3LPG Balance'!BI42</f>
        <v>11.53</v>
      </c>
      <c r="BD43" s="534">
        <f>'C3LPG Balance'!BJ42</f>
        <v>11.53</v>
      </c>
      <c r="BE43" s="534">
        <f>'C3LPG Balance'!BK42</f>
        <v>11.53</v>
      </c>
      <c r="BF43" s="534">
        <f>'C3LPG Balance'!BL42</f>
        <v>11.53</v>
      </c>
      <c r="BG43" s="588"/>
    </row>
    <row r="44" spans="1:59" ht="10.199999999999999" customHeight="1">
      <c r="A44" s="533" t="s">
        <v>318</v>
      </c>
      <c r="B44" s="832" t="str">
        <f>'C3LPG Balance'!C43</f>
        <v>Chevron</v>
      </c>
      <c r="C44" s="832" t="str">
        <f>'C3LPG Balance'!D43</f>
        <v>PTT TANK</v>
      </c>
      <c r="D44" s="539"/>
      <c r="E44" s="539"/>
      <c r="F44" s="539"/>
      <c r="G44" s="539"/>
      <c r="H44" s="539"/>
      <c r="I44" s="539"/>
      <c r="J44" s="539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7"/>
      <c r="V44" s="537"/>
      <c r="W44" s="537"/>
      <c r="X44" s="537"/>
      <c r="Y44" s="537"/>
      <c r="Z44" s="537"/>
      <c r="AA44" s="537"/>
      <c r="AB44" s="537"/>
      <c r="AC44" s="537"/>
      <c r="AD44" s="537"/>
      <c r="AE44" s="537"/>
      <c r="AF44" s="537"/>
      <c r="AG44" s="537"/>
      <c r="AH44" s="537"/>
      <c r="AI44" s="537"/>
      <c r="AJ44" s="537"/>
      <c r="AK44" s="516"/>
      <c r="AL44" s="534"/>
      <c r="AM44" s="534"/>
      <c r="AN44" s="534"/>
      <c r="AO44" s="534"/>
      <c r="AP44" s="534"/>
      <c r="AQ44" s="534"/>
      <c r="AR44" s="534">
        <f>'C3LPG Balance'!AX43</f>
        <v>0</v>
      </c>
      <c r="AS44" s="534">
        <f>'C3LPG Balance'!AY43</f>
        <v>0</v>
      </c>
      <c r="AT44" s="555">
        <f>'C3LPG Balance'!AZ43</f>
        <v>0</v>
      </c>
      <c r="AU44" s="534">
        <f>'C3LPG Balance'!BA43</f>
        <v>0</v>
      </c>
      <c r="AV44" s="534">
        <f>'C3LPG Balance'!BB43</f>
        <v>0</v>
      </c>
      <c r="AW44" s="534">
        <f>'C3LPG Balance'!BC43</f>
        <v>0</v>
      </c>
      <c r="AX44" s="534">
        <f>'C3LPG Balance'!BD43</f>
        <v>0</v>
      </c>
      <c r="AY44" s="534">
        <f>'C3LPG Balance'!BE43</f>
        <v>0</v>
      </c>
      <c r="AZ44" s="534">
        <f>'C3LPG Balance'!BF43</f>
        <v>0</v>
      </c>
      <c r="BA44" s="534">
        <f>'C3LPG Balance'!BG43</f>
        <v>0</v>
      </c>
      <c r="BB44" s="534">
        <f>'C3LPG Balance'!BH43</f>
        <v>0</v>
      </c>
      <c r="BC44" s="534">
        <f>'C3LPG Balance'!BI43</f>
        <v>0</v>
      </c>
      <c r="BD44" s="534">
        <f>'C3LPG Balance'!BJ43</f>
        <v>0</v>
      </c>
      <c r="BE44" s="534">
        <f>'C3LPG Balance'!BK43</f>
        <v>0</v>
      </c>
      <c r="BF44" s="534">
        <f>'C3LPG Balance'!BL43</f>
        <v>0</v>
      </c>
      <c r="BG44" s="588"/>
    </row>
    <row r="45" spans="1:59" ht="10.199999999999999" customHeight="1">
      <c r="A45" s="533" t="s">
        <v>318</v>
      </c>
      <c r="B45" s="832" t="str">
        <f>'C3LPG Balance'!C44</f>
        <v>IRPC</v>
      </c>
      <c r="C45" s="832" t="str">
        <f>'C3LPG Balance'!D44</f>
        <v>MT</v>
      </c>
      <c r="D45" s="539"/>
      <c r="E45" s="539"/>
      <c r="F45" s="539"/>
      <c r="G45" s="539"/>
      <c r="H45" s="539"/>
      <c r="I45" s="539"/>
      <c r="J45" s="539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7"/>
      <c r="V45" s="537"/>
      <c r="W45" s="537"/>
      <c r="X45" s="537"/>
      <c r="Y45" s="537"/>
      <c r="Z45" s="537"/>
      <c r="AA45" s="537"/>
      <c r="AB45" s="537"/>
      <c r="AC45" s="537"/>
      <c r="AD45" s="537"/>
      <c r="AE45" s="537"/>
      <c r="AF45" s="537"/>
      <c r="AG45" s="537"/>
      <c r="AH45" s="537"/>
      <c r="AI45" s="537"/>
      <c r="AJ45" s="537"/>
      <c r="AK45" s="516">
        <f>'C3LPG Balance'!AQ44</f>
        <v>0</v>
      </c>
      <c r="AL45" s="534">
        <f>'C3LPG Balance'!AR44</f>
        <v>0</v>
      </c>
      <c r="AM45" s="534">
        <f>'C3LPG Balance'!AS44</f>
        <v>0</v>
      </c>
      <c r="AN45" s="534">
        <f>'C3LPG Balance'!AT44</f>
        <v>0</v>
      </c>
      <c r="AO45" s="534">
        <f>'C3LPG Balance'!AU44</f>
        <v>0</v>
      </c>
      <c r="AP45" s="534">
        <f>'C3LPG Balance'!AV44</f>
        <v>0</v>
      </c>
      <c r="AQ45" s="534">
        <f>'C3LPG Balance'!AW44</f>
        <v>0</v>
      </c>
      <c r="AR45" s="534">
        <f>'C3LPG Balance'!AX44</f>
        <v>0</v>
      </c>
      <c r="AS45" s="534">
        <f>'C3LPG Balance'!AY44</f>
        <v>0</v>
      </c>
      <c r="AT45" s="555">
        <f>'C3LPG Balance'!AZ44</f>
        <v>0</v>
      </c>
      <c r="AU45" s="534">
        <f>'C3LPG Balance'!BA44</f>
        <v>0</v>
      </c>
      <c r="AV45" s="534">
        <f>'C3LPG Balance'!BB44</f>
        <v>0</v>
      </c>
      <c r="AW45" s="534">
        <f>'C3LPG Balance'!BC44</f>
        <v>0</v>
      </c>
      <c r="AX45" s="534">
        <f>'C3LPG Balance'!BD44</f>
        <v>0</v>
      </c>
      <c r="AY45" s="534">
        <f>'C3LPG Balance'!BE44</f>
        <v>0</v>
      </c>
      <c r="AZ45" s="534">
        <f>'C3LPG Balance'!BF44</f>
        <v>0</v>
      </c>
      <c r="BA45" s="534">
        <f>'C3LPG Balance'!BG44</f>
        <v>0</v>
      </c>
      <c r="BB45" s="534">
        <f>'C3LPG Balance'!BH44</f>
        <v>0</v>
      </c>
      <c r="BC45" s="534">
        <f>'C3LPG Balance'!BI44</f>
        <v>0</v>
      </c>
      <c r="BD45" s="534">
        <f>'C3LPG Balance'!BJ44</f>
        <v>0</v>
      </c>
      <c r="BE45" s="534">
        <f>'C3LPG Balance'!BK44</f>
        <v>0</v>
      </c>
      <c r="BF45" s="534">
        <f>'C3LPG Balance'!BL44</f>
        <v>0</v>
      </c>
      <c r="BG45" s="588"/>
    </row>
    <row r="46" spans="1:59" ht="10.199999999999999" customHeight="1">
      <c r="A46" s="533" t="s">
        <v>318</v>
      </c>
      <c r="B46" s="832" t="str">
        <f>'C3LPG Balance'!C45</f>
        <v>IRPC</v>
      </c>
      <c r="C46" s="832" t="str">
        <f>'C3LPG Balance'!D45</f>
        <v>PTT TANK</v>
      </c>
      <c r="D46" s="539"/>
      <c r="E46" s="539"/>
      <c r="F46" s="539"/>
      <c r="G46" s="539"/>
      <c r="H46" s="539"/>
      <c r="I46" s="539"/>
      <c r="J46" s="539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7"/>
      <c r="V46" s="537"/>
      <c r="W46" s="537"/>
      <c r="X46" s="537"/>
      <c r="Y46" s="537"/>
      <c r="Z46" s="537"/>
      <c r="AA46" s="537"/>
      <c r="AB46" s="537"/>
      <c r="AC46" s="537"/>
      <c r="AD46" s="537"/>
      <c r="AE46" s="537"/>
      <c r="AF46" s="537"/>
      <c r="AG46" s="537"/>
      <c r="AH46" s="537"/>
      <c r="AI46" s="537"/>
      <c r="AJ46" s="537"/>
      <c r="AK46" s="516">
        <f>'C3LPG Balance'!AQ45</f>
        <v>0</v>
      </c>
      <c r="AL46" s="534">
        <f>'C3LPG Balance'!AR45</f>
        <v>0</v>
      </c>
      <c r="AM46" s="534">
        <f>'C3LPG Balance'!AS45</f>
        <v>0</v>
      </c>
      <c r="AN46" s="534">
        <f>'C3LPG Balance'!AT45</f>
        <v>0</v>
      </c>
      <c r="AO46" s="534">
        <f>'C3LPG Balance'!AU45</f>
        <v>0</v>
      </c>
      <c r="AP46" s="534">
        <f>'C3LPG Balance'!AV45</f>
        <v>0</v>
      </c>
      <c r="AQ46" s="534">
        <f>'C3LPG Balance'!AW45</f>
        <v>0</v>
      </c>
      <c r="AR46" s="534">
        <f>'C3LPG Balance'!AX45</f>
        <v>1.2</v>
      </c>
      <c r="AS46" s="534">
        <f>'C3LPG Balance'!AY45</f>
        <v>0</v>
      </c>
      <c r="AT46" s="555">
        <f>'C3LPG Balance'!AZ45</f>
        <v>0</v>
      </c>
      <c r="AU46" s="534">
        <f>'C3LPG Balance'!BA45</f>
        <v>0</v>
      </c>
      <c r="AV46" s="534">
        <f>'C3LPG Balance'!BB45</f>
        <v>0</v>
      </c>
      <c r="AW46" s="534">
        <f>'C3LPG Balance'!BC45</f>
        <v>0</v>
      </c>
      <c r="AX46" s="534">
        <f>'C3LPG Balance'!BD45</f>
        <v>0</v>
      </c>
      <c r="AY46" s="534">
        <f>'C3LPG Balance'!BE45</f>
        <v>0</v>
      </c>
      <c r="AZ46" s="534">
        <f>'C3LPG Balance'!BF45</f>
        <v>0</v>
      </c>
      <c r="BA46" s="534">
        <f>'C3LPG Balance'!BG45</f>
        <v>0</v>
      </c>
      <c r="BB46" s="534">
        <f>'C3LPG Balance'!BH45</f>
        <v>0</v>
      </c>
      <c r="BC46" s="534">
        <f>'C3LPG Balance'!BI45</f>
        <v>0</v>
      </c>
      <c r="BD46" s="534">
        <f>'C3LPG Balance'!BJ45</f>
        <v>0</v>
      </c>
      <c r="BE46" s="534">
        <f>'C3LPG Balance'!BK45</f>
        <v>0</v>
      </c>
      <c r="BF46" s="534">
        <f>'C3LPG Balance'!BL45</f>
        <v>0</v>
      </c>
      <c r="BG46" s="588"/>
    </row>
    <row r="47" spans="1:59" ht="10.199999999999999" customHeight="1">
      <c r="A47" s="533" t="s">
        <v>318</v>
      </c>
      <c r="B47" s="832" t="str">
        <f>'C3LPG Balance'!C46</f>
        <v>Atlas</v>
      </c>
      <c r="C47" s="832" t="str">
        <f>'C3LPG Balance'!D46</f>
        <v>MT</v>
      </c>
      <c r="D47" s="539"/>
      <c r="E47" s="539"/>
      <c r="F47" s="539"/>
      <c r="G47" s="539"/>
      <c r="H47" s="539"/>
      <c r="I47" s="539"/>
      <c r="J47" s="539"/>
      <c r="K47" s="537"/>
      <c r="L47" s="537"/>
      <c r="M47" s="537"/>
      <c r="N47" s="537"/>
      <c r="O47" s="537"/>
      <c r="P47" s="537"/>
      <c r="Q47" s="537"/>
      <c r="R47" s="537"/>
      <c r="S47" s="537"/>
      <c r="T47" s="537"/>
      <c r="U47" s="537"/>
      <c r="V47" s="537"/>
      <c r="W47" s="537"/>
      <c r="X47" s="537"/>
      <c r="Y47" s="537"/>
      <c r="Z47" s="537"/>
      <c r="AA47" s="537"/>
      <c r="AB47" s="537"/>
      <c r="AC47" s="537"/>
      <c r="AD47" s="537"/>
      <c r="AE47" s="537"/>
      <c r="AF47" s="537"/>
      <c r="AG47" s="537"/>
      <c r="AH47" s="537"/>
      <c r="AI47" s="537"/>
      <c r="AJ47" s="537"/>
      <c r="AK47" s="516">
        <f>'C3LPG Balance'!AQ46</f>
        <v>0</v>
      </c>
      <c r="AL47" s="534">
        <f>'C3LPG Balance'!AR46</f>
        <v>0</v>
      </c>
      <c r="AM47" s="534">
        <f>'C3LPG Balance'!AS46</f>
        <v>0</v>
      </c>
      <c r="AN47" s="534">
        <f>'C3LPG Balance'!AT46</f>
        <v>0</v>
      </c>
      <c r="AO47" s="534">
        <f>'C3LPG Balance'!AU46</f>
        <v>0</v>
      </c>
      <c r="AP47" s="534">
        <f>'C3LPG Balance'!AV46</f>
        <v>0</v>
      </c>
      <c r="AQ47" s="534">
        <f>'C3LPG Balance'!AW46</f>
        <v>0</v>
      </c>
      <c r="AR47" s="534">
        <f>'C3LPG Balance'!AX46</f>
        <v>0</v>
      </c>
      <c r="AS47" s="534">
        <f>'C3LPG Balance'!AY46</f>
        <v>0</v>
      </c>
      <c r="AT47" s="555">
        <f>'C3LPG Balance'!AZ46</f>
        <v>0</v>
      </c>
      <c r="AU47" s="534">
        <f>'C3LPG Balance'!BA46</f>
        <v>0</v>
      </c>
      <c r="AV47" s="534">
        <f>'C3LPG Balance'!BB46</f>
        <v>0</v>
      </c>
      <c r="AW47" s="534">
        <f>'C3LPG Balance'!BC46</f>
        <v>0</v>
      </c>
      <c r="AX47" s="534">
        <f>'C3LPG Balance'!BD46</f>
        <v>0</v>
      </c>
      <c r="AY47" s="534">
        <f>'C3LPG Balance'!BE46</f>
        <v>0</v>
      </c>
      <c r="AZ47" s="534">
        <f>'C3LPG Balance'!BF46</f>
        <v>0</v>
      </c>
      <c r="BA47" s="534">
        <f>'C3LPG Balance'!BG46</f>
        <v>0</v>
      </c>
      <c r="BB47" s="534">
        <f>'C3LPG Balance'!BH46</f>
        <v>0</v>
      </c>
      <c r="BC47" s="534">
        <f>'C3LPG Balance'!BI46</f>
        <v>0</v>
      </c>
      <c r="BD47" s="534">
        <f>'C3LPG Balance'!BJ46</f>
        <v>0</v>
      </c>
      <c r="BE47" s="534">
        <f>'C3LPG Balance'!BK46</f>
        <v>0</v>
      </c>
      <c r="BF47" s="534">
        <f>'C3LPG Balance'!BL46</f>
        <v>0</v>
      </c>
      <c r="BG47" s="588"/>
    </row>
    <row r="48" spans="1:59" ht="10.199999999999999" customHeight="1">
      <c r="A48" s="533" t="s">
        <v>318</v>
      </c>
      <c r="B48" s="832" t="str">
        <f>'C3LPG Balance'!C47</f>
        <v>Atlas</v>
      </c>
      <c r="C48" s="832" t="str">
        <f>'C3LPG Balance'!D47</f>
        <v>PTT TANK</v>
      </c>
      <c r="D48" s="539"/>
      <c r="E48" s="539"/>
      <c r="F48" s="539"/>
      <c r="G48" s="539"/>
      <c r="H48" s="539"/>
      <c r="I48" s="539"/>
      <c r="J48" s="539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7"/>
      <c r="V48" s="537"/>
      <c r="W48" s="537"/>
      <c r="X48" s="537"/>
      <c r="Y48" s="537"/>
      <c r="Z48" s="537"/>
      <c r="AA48" s="537"/>
      <c r="AB48" s="537"/>
      <c r="AC48" s="537"/>
      <c r="AD48" s="537"/>
      <c r="AE48" s="537"/>
      <c r="AF48" s="537"/>
      <c r="AG48" s="537"/>
      <c r="AH48" s="537"/>
      <c r="AI48" s="537"/>
      <c r="AJ48" s="537"/>
      <c r="AK48" s="516">
        <f>'C3LPG Balance'!AQ47</f>
        <v>0</v>
      </c>
      <c r="AL48" s="534">
        <f>'C3LPG Balance'!AR47</f>
        <v>0.65</v>
      </c>
      <c r="AM48" s="534">
        <f>'C3LPG Balance'!AS47</f>
        <v>0</v>
      </c>
      <c r="AN48" s="534">
        <f>'C3LPG Balance'!AT47</f>
        <v>0</v>
      </c>
      <c r="AO48" s="534">
        <f>'C3LPG Balance'!AU47</f>
        <v>0</v>
      </c>
      <c r="AP48" s="534">
        <f>'C3LPG Balance'!AV47</f>
        <v>0</v>
      </c>
      <c r="AQ48" s="534">
        <f>'C3LPG Balance'!AW47</f>
        <v>0</v>
      </c>
      <c r="AR48" s="534">
        <f>'C3LPG Balance'!AX47</f>
        <v>0</v>
      </c>
      <c r="AS48" s="534">
        <f>'C3LPG Balance'!AY47</f>
        <v>0</v>
      </c>
      <c r="AT48" s="555">
        <f>'C3LPG Balance'!AZ47</f>
        <v>0</v>
      </c>
      <c r="AU48" s="534">
        <f>'C3LPG Balance'!BA47</f>
        <v>0</v>
      </c>
      <c r="AV48" s="534">
        <f>'C3LPG Balance'!BB47</f>
        <v>0</v>
      </c>
      <c r="AW48" s="534">
        <f>'C3LPG Balance'!BC47</f>
        <v>1.4</v>
      </c>
      <c r="AX48" s="534">
        <f>'C3LPG Balance'!BD47</f>
        <v>2.1</v>
      </c>
      <c r="AY48" s="534">
        <f>'C3LPG Balance'!BE47</f>
        <v>2.1</v>
      </c>
      <c r="AZ48" s="534">
        <f>'C3LPG Balance'!BF47</f>
        <v>1.4</v>
      </c>
      <c r="BA48" s="534">
        <f>'C3LPG Balance'!BG47</f>
        <v>2.1</v>
      </c>
      <c r="BB48" s="534">
        <f>'C3LPG Balance'!BH47</f>
        <v>2.1</v>
      </c>
      <c r="BC48" s="534">
        <f>'C3LPG Balance'!BI47</f>
        <v>2.8</v>
      </c>
      <c r="BD48" s="534">
        <f>'C3LPG Balance'!BJ47</f>
        <v>4.9000000000000004</v>
      </c>
      <c r="BE48" s="534">
        <f>'C3LPG Balance'!BK47</f>
        <v>4.9000000000000004</v>
      </c>
      <c r="BF48" s="534">
        <f>'C3LPG Balance'!BL47</f>
        <v>4.9000000000000004</v>
      </c>
      <c r="BG48" s="588"/>
    </row>
    <row r="49" spans="1:59" ht="10.199999999999999" customHeight="1">
      <c r="A49" s="533" t="s">
        <v>318</v>
      </c>
      <c r="B49" s="832" t="str">
        <f>'C3LPG Balance'!C48</f>
        <v>ESSO</v>
      </c>
      <c r="C49" s="832" t="str">
        <f>'C3LPG Balance'!D48</f>
        <v>MT</v>
      </c>
      <c r="D49" s="539"/>
      <c r="E49" s="539"/>
      <c r="F49" s="539"/>
      <c r="G49" s="539"/>
      <c r="H49" s="539"/>
      <c r="I49" s="539"/>
      <c r="J49" s="539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7"/>
      <c r="V49" s="537"/>
      <c r="W49" s="537"/>
      <c r="X49" s="537"/>
      <c r="Y49" s="537"/>
      <c r="Z49" s="537"/>
      <c r="AA49" s="537"/>
      <c r="AB49" s="537"/>
      <c r="AC49" s="537"/>
      <c r="AD49" s="537"/>
      <c r="AE49" s="537"/>
      <c r="AF49" s="537"/>
      <c r="AG49" s="537"/>
      <c r="AH49" s="537"/>
      <c r="AI49" s="537"/>
      <c r="AJ49" s="537"/>
      <c r="AK49" s="516">
        <f>'C3LPG Balance'!AQ48</f>
        <v>0</v>
      </c>
      <c r="AL49" s="534">
        <f>'C3LPG Balance'!AR48</f>
        <v>0</v>
      </c>
      <c r="AM49" s="534">
        <f>'C3LPG Balance'!AS48</f>
        <v>0</v>
      </c>
      <c r="AN49" s="534">
        <f>'C3LPG Balance'!AT48</f>
        <v>0</v>
      </c>
      <c r="AO49" s="534">
        <f>'C3LPG Balance'!AU48</f>
        <v>0</v>
      </c>
      <c r="AP49" s="534">
        <f>'C3LPG Balance'!AV48</f>
        <v>0</v>
      </c>
      <c r="AQ49" s="534">
        <f>'C3LPG Balance'!AW48</f>
        <v>0</v>
      </c>
      <c r="AR49" s="534">
        <f>'C3LPG Balance'!AX48</f>
        <v>0</v>
      </c>
      <c r="AS49" s="534">
        <f>'C3LPG Balance'!AY48</f>
        <v>0</v>
      </c>
      <c r="AT49" s="555">
        <f>'C3LPG Balance'!AZ48</f>
        <v>0</v>
      </c>
      <c r="AU49" s="534">
        <f>'C3LPG Balance'!BA48</f>
        <v>0</v>
      </c>
      <c r="AV49" s="534">
        <f>'C3LPG Balance'!BB48</f>
        <v>0</v>
      </c>
      <c r="AW49" s="534">
        <f>'C3LPG Balance'!BC48</f>
        <v>0</v>
      </c>
      <c r="AX49" s="534">
        <f>'C3LPG Balance'!BD48</f>
        <v>0</v>
      </c>
      <c r="AY49" s="534">
        <f>'C3LPG Balance'!BE48</f>
        <v>0</v>
      </c>
      <c r="AZ49" s="534">
        <f>'C3LPG Balance'!BF48</f>
        <v>0</v>
      </c>
      <c r="BA49" s="534">
        <f>'C3LPG Balance'!BG48</f>
        <v>0</v>
      </c>
      <c r="BB49" s="534">
        <f>'C3LPG Balance'!BH48</f>
        <v>0</v>
      </c>
      <c r="BC49" s="534">
        <f>'C3LPG Balance'!BI48</f>
        <v>0</v>
      </c>
      <c r="BD49" s="534">
        <f>'C3LPG Balance'!BJ48</f>
        <v>0</v>
      </c>
      <c r="BE49" s="534">
        <f>'C3LPG Balance'!BK48</f>
        <v>0</v>
      </c>
      <c r="BF49" s="534">
        <f>'C3LPG Balance'!BL48</f>
        <v>0</v>
      </c>
      <c r="BG49" s="588"/>
    </row>
    <row r="50" spans="1:59" ht="10.199999999999999" customHeight="1">
      <c r="A50" s="533" t="s">
        <v>318</v>
      </c>
      <c r="B50" s="832" t="str">
        <f>'C3LPG Balance'!C49</f>
        <v>ESSO</v>
      </c>
      <c r="C50" s="832" t="str">
        <f>'C3LPG Balance'!D49</f>
        <v xml:space="preserve">BRP </v>
      </c>
      <c r="D50" s="539"/>
      <c r="E50" s="539"/>
      <c r="F50" s="539"/>
      <c r="G50" s="539"/>
      <c r="H50" s="539"/>
      <c r="I50" s="539"/>
      <c r="J50" s="539"/>
      <c r="K50" s="537"/>
      <c r="L50" s="537"/>
      <c r="M50" s="537"/>
      <c r="N50" s="537"/>
      <c r="O50" s="537"/>
      <c r="P50" s="537"/>
      <c r="Q50" s="537"/>
      <c r="R50" s="537"/>
      <c r="S50" s="537"/>
      <c r="T50" s="537"/>
      <c r="U50" s="537"/>
      <c r="V50" s="537"/>
      <c r="W50" s="537"/>
      <c r="X50" s="537"/>
      <c r="Y50" s="537"/>
      <c r="Z50" s="537"/>
      <c r="AA50" s="537"/>
      <c r="AB50" s="537"/>
      <c r="AC50" s="537"/>
      <c r="AD50" s="537"/>
      <c r="AE50" s="537"/>
      <c r="AF50" s="537"/>
      <c r="AG50" s="537"/>
      <c r="AH50" s="537"/>
      <c r="AI50" s="537"/>
      <c r="AJ50" s="537"/>
      <c r="AK50" s="516">
        <f>'C3LPG Balance'!AQ49</f>
        <v>0</v>
      </c>
      <c r="AL50" s="534">
        <f>'C3LPG Balance'!AR49</f>
        <v>0</v>
      </c>
      <c r="AM50" s="534">
        <f>'C3LPG Balance'!AS49</f>
        <v>0</v>
      </c>
      <c r="AN50" s="534">
        <f>'C3LPG Balance'!AT49</f>
        <v>0</v>
      </c>
      <c r="AO50" s="534">
        <f>'C3LPG Balance'!AU49</f>
        <v>0</v>
      </c>
      <c r="AP50" s="534">
        <f>'C3LPG Balance'!AV49</f>
        <v>0</v>
      </c>
      <c r="AQ50" s="534">
        <f>'C3LPG Balance'!AW49</f>
        <v>0</v>
      </c>
      <c r="AR50" s="534">
        <f>'C3LPG Balance'!AX49</f>
        <v>0</v>
      </c>
      <c r="AS50" s="534">
        <f>'C3LPG Balance'!AY49</f>
        <v>0</v>
      </c>
      <c r="AT50" s="555">
        <f>'C3LPG Balance'!AZ49</f>
        <v>0</v>
      </c>
      <c r="AU50" s="534">
        <f>'C3LPG Balance'!BA49</f>
        <v>0</v>
      </c>
      <c r="AV50" s="534">
        <f>'C3LPG Balance'!BB49</f>
        <v>0</v>
      </c>
      <c r="AW50" s="534">
        <f>'C3LPG Balance'!BC49</f>
        <v>0</v>
      </c>
      <c r="AX50" s="534">
        <f>'C3LPG Balance'!BD49</f>
        <v>0</v>
      </c>
      <c r="AY50" s="534">
        <f>'C3LPG Balance'!BE49</f>
        <v>0</v>
      </c>
      <c r="AZ50" s="534">
        <f>'C3LPG Balance'!BF49</f>
        <v>0</v>
      </c>
      <c r="BA50" s="534">
        <f>'C3LPG Balance'!BG49</f>
        <v>0</v>
      </c>
      <c r="BB50" s="534">
        <f>'C3LPG Balance'!BH49</f>
        <v>0</v>
      </c>
      <c r="BC50" s="534">
        <f>'C3LPG Balance'!BI49</f>
        <v>0</v>
      </c>
      <c r="BD50" s="534">
        <f>'C3LPG Balance'!BJ49</f>
        <v>0</v>
      </c>
      <c r="BE50" s="534">
        <f>'C3LPG Balance'!BK49</f>
        <v>0</v>
      </c>
      <c r="BF50" s="534">
        <f>'C3LPG Balance'!BL49</f>
        <v>0</v>
      </c>
      <c r="BG50" s="588"/>
    </row>
    <row r="51" spans="1:59" ht="10.199999999999999" customHeight="1">
      <c r="A51" s="533" t="s">
        <v>318</v>
      </c>
      <c r="B51" s="832" t="str">
        <f>'C3LPG Balance'!C50</f>
        <v>ESSO</v>
      </c>
      <c r="C51" s="832" t="str">
        <f>'C3LPG Balance'!D50</f>
        <v>PTT TANK</v>
      </c>
      <c r="D51" s="539"/>
      <c r="E51" s="539"/>
      <c r="F51" s="539"/>
      <c r="G51" s="539"/>
      <c r="H51" s="539"/>
      <c r="I51" s="539"/>
      <c r="J51" s="539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7"/>
      <c r="V51" s="537"/>
      <c r="W51" s="537"/>
      <c r="X51" s="537"/>
      <c r="Y51" s="537"/>
      <c r="Z51" s="537"/>
      <c r="AA51" s="537"/>
      <c r="AB51" s="537"/>
      <c r="AC51" s="537"/>
      <c r="AD51" s="537"/>
      <c r="AE51" s="537"/>
      <c r="AF51" s="537"/>
      <c r="AG51" s="537"/>
      <c r="AH51" s="537"/>
      <c r="AI51" s="537"/>
      <c r="AJ51" s="537"/>
      <c r="AK51" s="516">
        <f>'C3LPG Balance'!AQ50</f>
        <v>0</v>
      </c>
      <c r="AL51" s="534">
        <f>'C3LPG Balance'!AR50</f>
        <v>0</v>
      </c>
      <c r="AM51" s="534">
        <f>'C3LPG Balance'!AS50</f>
        <v>0</v>
      </c>
      <c r="AN51" s="534">
        <f>'C3LPG Balance'!AT50</f>
        <v>0</v>
      </c>
      <c r="AO51" s="534">
        <f>'C3LPG Balance'!AU50</f>
        <v>0</v>
      </c>
      <c r="AP51" s="534">
        <f>'C3LPG Balance'!AV50</f>
        <v>0</v>
      </c>
      <c r="AQ51" s="534">
        <f>'C3LPG Balance'!AW50</f>
        <v>0</v>
      </c>
      <c r="AR51" s="534">
        <f>'C3LPG Balance'!AX50</f>
        <v>0</v>
      </c>
      <c r="AS51" s="534">
        <f>'C3LPG Balance'!AY50</f>
        <v>0</v>
      </c>
      <c r="AT51" s="555">
        <f>'C3LPG Balance'!AZ50</f>
        <v>0</v>
      </c>
      <c r="AU51" s="534">
        <f>'C3LPG Balance'!BA50</f>
        <v>0</v>
      </c>
      <c r="AV51" s="534">
        <f>'C3LPG Balance'!BB50</f>
        <v>0</v>
      </c>
      <c r="AW51" s="534">
        <f>'C3LPG Balance'!BC50</f>
        <v>0</v>
      </c>
      <c r="AX51" s="534">
        <f>'C3LPG Balance'!BD50</f>
        <v>0</v>
      </c>
      <c r="AY51" s="534">
        <f>'C3LPG Balance'!BE50</f>
        <v>0</v>
      </c>
      <c r="AZ51" s="534">
        <f>'C3LPG Balance'!BF50</f>
        <v>0</v>
      </c>
      <c r="BA51" s="534">
        <f>'C3LPG Balance'!BG50</f>
        <v>0</v>
      </c>
      <c r="BB51" s="534">
        <f>'C3LPG Balance'!BH50</f>
        <v>0</v>
      </c>
      <c r="BC51" s="534">
        <f>'C3LPG Balance'!BI50</f>
        <v>0</v>
      </c>
      <c r="BD51" s="534">
        <f>'C3LPG Balance'!BJ50</f>
        <v>0</v>
      </c>
      <c r="BE51" s="534">
        <f>'C3LPG Balance'!BK50</f>
        <v>0</v>
      </c>
      <c r="BF51" s="534">
        <f>'C3LPG Balance'!BL50</f>
        <v>0</v>
      </c>
      <c r="BG51" s="588"/>
    </row>
    <row r="52" spans="1:59" ht="10.199999999999999" customHeight="1">
      <c r="A52" s="533" t="s">
        <v>318</v>
      </c>
      <c r="B52" s="832" t="str">
        <f>'C3LPG Balance'!C51</f>
        <v>UNO</v>
      </c>
      <c r="C52" s="832" t="str">
        <f>'C3LPG Balance'!D51</f>
        <v>PTT TANK</v>
      </c>
      <c r="D52" s="539"/>
      <c r="E52" s="539"/>
      <c r="F52" s="539"/>
      <c r="G52" s="539"/>
      <c r="H52" s="539"/>
      <c r="I52" s="539"/>
      <c r="J52" s="539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7"/>
      <c r="V52" s="537"/>
      <c r="W52" s="537"/>
      <c r="X52" s="537"/>
      <c r="Y52" s="537"/>
      <c r="Z52" s="537"/>
      <c r="AA52" s="537"/>
      <c r="AB52" s="537"/>
      <c r="AC52" s="537"/>
      <c r="AD52" s="537"/>
      <c r="AE52" s="537"/>
      <c r="AF52" s="537"/>
      <c r="AG52" s="537"/>
      <c r="AH52" s="537"/>
      <c r="AI52" s="537"/>
      <c r="AJ52" s="537"/>
      <c r="AK52" s="516">
        <f>'C3LPG Balance'!AQ51</f>
        <v>0</v>
      </c>
      <c r="AL52" s="534">
        <f>'C3LPG Balance'!AR51</f>
        <v>0</v>
      </c>
      <c r="AM52" s="534">
        <f>'C3LPG Balance'!AS51</f>
        <v>0</v>
      </c>
      <c r="AN52" s="534">
        <f>'C3LPG Balance'!AT51</f>
        <v>0</v>
      </c>
      <c r="AO52" s="534">
        <f>'C3LPG Balance'!AU51</f>
        <v>0</v>
      </c>
      <c r="AP52" s="534">
        <f>'C3LPG Balance'!AV51</f>
        <v>0</v>
      </c>
      <c r="AQ52" s="534">
        <f>'C3LPG Balance'!AW51</f>
        <v>0</v>
      </c>
      <c r="AR52" s="534">
        <f>'C3LPG Balance'!AX51</f>
        <v>0</v>
      </c>
      <c r="AS52" s="534">
        <f>'C3LPG Balance'!AY51</f>
        <v>0</v>
      </c>
      <c r="AT52" s="555">
        <f>'C3LPG Balance'!AZ51</f>
        <v>0</v>
      </c>
      <c r="AU52" s="534">
        <f>'C3LPG Balance'!BA51</f>
        <v>0</v>
      </c>
      <c r="AV52" s="534">
        <f>'C3LPG Balance'!BB51</f>
        <v>0</v>
      </c>
      <c r="AW52" s="534">
        <f>'C3LPG Balance'!BC51</f>
        <v>0</v>
      </c>
      <c r="AX52" s="534">
        <f>'C3LPG Balance'!BD51</f>
        <v>0</v>
      </c>
      <c r="AY52" s="534">
        <f>'C3LPG Balance'!BE51</f>
        <v>0</v>
      </c>
      <c r="AZ52" s="534">
        <f>'C3LPG Balance'!BF51</f>
        <v>0</v>
      </c>
      <c r="BA52" s="534">
        <f>'C3LPG Balance'!BG51</f>
        <v>0</v>
      </c>
      <c r="BB52" s="534">
        <f>'C3LPG Balance'!BH51</f>
        <v>0</v>
      </c>
      <c r="BC52" s="534">
        <f>'C3LPG Balance'!BI51</f>
        <v>0</v>
      </c>
      <c r="BD52" s="534">
        <f>'C3LPG Balance'!BJ51</f>
        <v>0</v>
      </c>
      <c r="BE52" s="534">
        <f>'C3LPG Balance'!BK51</f>
        <v>0</v>
      </c>
      <c r="BF52" s="534">
        <f>'C3LPG Balance'!BL51</f>
        <v>0</v>
      </c>
      <c r="BG52" s="588"/>
    </row>
    <row r="53" spans="1:59" ht="10.199999999999999" customHeight="1">
      <c r="A53" s="533" t="s">
        <v>318</v>
      </c>
      <c r="B53" s="832" t="str">
        <f>'C3LPG Balance'!C52</f>
        <v>Orchid</v>
      </c>
      <c r="C53" s="832" t="str">
        <f>'C3LPG Balance'!D52</f>
        <v>PTT TANK</v>
      </c>
      <c r="D53" s="539"/>
      <c r="E53" s="539"/>
      <c r="F53" s="539"/>
      <c r="G53" s="539"/>
      <c r="H53" s="539"/>
      <c r="I53" s="539"/>
      <c r="J53" s="539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7"/>
      <c r="V53" s="537"/>
      <c r="W53" s="537"/>
      <c r="X53" s="537"/>
      <c r="Y53" s="537"/>
      <c r="Z53" s="537"/>
      <c r="AA53" s="537"/>
      <c r="AB53" s="537"/>
      <c r="AC53" s="537"/>
      <c r="AD53" s="537"/>
      <c r="AE53" s="537"/>
      <c r="AF53" s="537"/>
      <c r="AG53" s="537"/>
      <c r="AH53" s="537"/>
      <c r="AI53" s="537"/>
      <c r="AJ53" s="537"/>
      <c r="AK53" s="516">
        <f>'C3LPG Balance'!AQ52</f>
        <v>0</v>
      </c>
      <c r="AL53" s="534">
        <f>'C3LPG Balance'!AR52</f>
        <v>0</v>
      </c>
      <c r="AM53" s="534">
        <f>'C3LPG Balance'!AS52</f>
        <v>0</v>
      </c>
      <c r="AN53" s="534">
        <f>'C3LPG Balance'!AT52</f>
        <v>0</v>
      </c>
      <c r="AO53" s="534">
        <f>'C3LPG Balance'!AU52</f>
        <v>0</v>
      </c>
      <c r="AP53" s="534">
        <f>'C3LPG Balance'!AV52</f>
        <v>0</v>
      </c>
      <c r="AQ53" s="534">
        <f>'C3LPG Balance'!AW52</f>
        <v>0</v>
      </c>
      <c r="AR53" s="534">
        <f>'C3LPG Balance'!AX52</f>
        <v>0</v>
      </c>
      <c r="AS53" s="534">
        <f>'C3LPG Balance'!AY52</f>
        <v>0</v>
      </c>
      <c r="AT53" s="555">
        <f>'C3LPG Balance'!AZ52</f>
        <v>0</v>
      </c>
      <c r="AU53" s="534">
        <f>'C3LPG Balance'!BA52</f>
        <v>0</v>
      </c>
      <c r="AV53" s="534">
        <f>'C3LPG Balance'!BB52</f>
        <v>0</v>
      </c>
      <c r="AW53" s="534">
        <f>'C3LPG Balance'!BC52</f>
        <v>0</v>
      </c>
      <c r="AX53" s="534">
        <f>'C3LPG Balance'!BD52</f>
        <v>0</v>
      </c>
      <c r="AY53" s="534">
        <f>'C3LPG Balance'!BE52</f>
        <v>0</v>
      </c>
      <c r="AZ53" s="534">
        <f>'C3LPG Balance'!BF52</f>
        <v>0</v>
      </c>
      <c r="BA53" s="534">
        <f>'C3LPG Balance'!BG52</f>
        <v>0</v>
      </c>
      <c r="BB53" s="534">
        <f>'C3LPG Balance'!BH52</f>
        <v>0</v>
      </c>
      <c r="BC53" s="534">
        <f>'C3LPG Balance'!BI52</f>
        <v>0</v>
      </c>
      <c r="BD53" s="534">
        <f>'C3LPG Balance'!BJ52</f>
        <v>0</v>
      </c>
      <c r="BE53" s="534">
        <f>'C3LPG Balance'!BK52</f>
        <v>0</v>
      </c>
      <c r="BF53" s="534">
        <f>'C3LPG Balance'!BL52</f>
        <v>0</v>
      </c>
      <c r="BG53" s="588"/>
    </row>
    <row r="54" spans="1:59" ht="10.199999999999999" customHeight="1">
      <c r="A54" s="533" t="s">
        <v>313</v>
      </c>
      <c r="B54" s="832" t="str">
        <f>'C3LPG Balance'!C53</f>
        <v>PTTOR</v>
      </c>
      <c r="C54" s="832" t="str">
        <f>'C3LPG Balance'!D53</f>
        <v>IRPC</v>
      </c>
      <c r="D54" s="539"/>
      <c r="E54" s="539"/>
      <c r="F54" s="539"/>
      <c r="G54" s="539"/>
      <c r="H54" s="539"/>
      <c r="I54" s="539"/>
      <c r="J54" s="539"/>
      <c r="K54" s="537"/>
      <c r="L54" s="537"/>
      <c r="M54" s="537"/>
      <c r="N54" s="537"/>
      <c r="O54" s="537"/>
      <c r="P54" s="537"/>
      <c r="Q54" s="537"/>
      <c r="R54" s="537"/>
      <c r="S54" s="537"/>
      <c r="T54" s="537"/>
      <c r="U54" s="537"/>
      <c r="V54" s="537"/>
      <c r="W54" s="537"/>
      <c r="X54" s="537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16">
        <f>'C3LPG Balance'!AQ53</f>
        <v>0.68</v>
      </c>
      <c r="AL54" s="534">
        <f>'C3LPG Balance'!AR53</f>
        <v>0.7</v>
      </c>
      <c r="AM54" s="534">
        <f>'C3LPG Balance'!AS53</f>
        <v>0</v>
      </c>
      <c r="AN54" s="534">
        <f>'C3LPG Balance'!AT53</f>
        <v>0</v>
      </c>
      <c r="AO54" s="534">
        <f>'C3LPG Balance'!AU53</f>
        <v>0</v>
      </c>
      <c r="AP54" s="534">
        <f>'C3LPG Balance'!AV53</f>
        <v>0</v>
      </c>
      <c r="AQ54" s="534">
        <f>'C3LPG Balance'!AW53</f>
        <v>0</v>
      </c>
      <c r="AR54" s="534">
        <f>'C3LPG Balance'!AX53</f>
        <v>0</v>
      </c>
      <c r="AS54" s="534">
        <f>'C3LPG Balance'!AY53</f>
        <v>0</v>
      </c>
      <c r="AT54" s="555">
        <f>'C3LPG Balance'!AZ53</f>
        <v>0.68</v>
      </c>
      <c r="AU54" s="534">
        <f>'C3LPG Balance'!BA53</f>
        <v>0</v>
      </c>
      <c r="AV54" s="534">
        <f>'C3LPG Balance'!BB53</f>
        <v>0</v>
      </c>
      <c r="AW54" s="534">
        <f>'C3LPG Balance'!BC53</f>
        <v>0</v>
      </c>
      <c r="AX54" s="534">
        <f>'C3LPG Balance'!BD53</f>
        <v>0</v>
      </c>
      <c r="AY54" s="534">
        <f>'C3LPG Balance'!BE53</f>
        <v>0</v>
      </c>
      <c r="AZ54" s="534">
        <f>'C3LPG Balance'!BF53</f>
        <v>0</v>
      </c>
      <c r="BA54" s="534">
        <f>'C3LPG Balance'!BG53</f>
        <v>0</v>
      </c>
      <c r="BB54" s="534">
        <f>'C3LPG Balance'!BH53</f>
        <v>0</v>
      </c>
      <c r="BC54" s="534">
        <f>'C3LPG Balance'!BI53</f>
        <v>0</v>
      </c>
      <c r="BD54" s="534">
        <f>'C3LPG Balance'!BJ53</f>
        <v>0</v>
      </c>
      <c r="BE54" s="534">
        <f>'C3LPG Balance'!BK53</f>
        <v>0</v>
      </c>
      <c r="BF54" s="534">
        <f>'C3LPG Balance'!BL53</f>
        <v>0</v>
      </c>
      <c r="BG54" s="588"/>
    </row>
    <row r="55" spans="1:59" ht="10.199999999999999" customHeight="1">
      <c r="A55" s="533" t="s">
        <v>313</v>
      </c>
      <c r="B55" s="832" t="str">
        <f>'C3LPG Balance'!C55</f>
        <v>Atlas</v>
      </c>
      <c r="C55" s="832" t="str">
        <f>'C3LPG Balance'!D55</f>
        <v>IRPC</v>
      </c>
      <c r="D55" s="539"/>
      <c r="E55" s="539"/>
      <c r="F55" s="539"/>
      <c r="G55" s="539"/>
      <c r="H55" s="539"/>
      <c r="I55" s="539"/>
      <c r="J55" s="539"/>
      <c r="K55" s="537"/>
      <c r="L55" s="537"/>
      <c r="M55" s="537"/>
      <c r="N55" s="537"/>
      <c r="O55" s="537"/>
      <c r="P55" s="537"/>
      <c r="Q55" s="537"/>
      <c r="R55" s="537"/>
      <c r="S55" s="537"/>
      <c r="T55" s="537"/>
      <c r="U55" s="537"/>
      <c r="V55" s="537"/>
      <c r="W55" s="537"/>
      <c r="X55" s="537"/>
      <c r="Y55" s="537"/>
      <c r="Z55" s="537"/>
      <c r="AA55" s="537"/>
      <c r="AB55" s="537"/>
      <c r="AC55" s="537"/>
      <c r="AD55" s="537"/>
      <c r="AE55" s="537"/>
      <c r="AF55" s="537"/>
      <c r="AG55" s="537"/>
      <c r="AH55" s="537"/>
      <c r="AI55" s="537"/>
      <c r="AJ55" s="537"/>
      <c r="AK55" s="516"/>
      <c r="AL55" s="534"/>
      <c r="AM55" s="534">
        <f>'C3LPG Balance'!AS55</f>
        <v>0.6</v>
      </c>
      <c r="AN55" s="534">
        <f>'C3LPG Balance'!AT55</f>
        <v>0</v>
      </c>
      <c r="AO55" s="534">
        <f>'C3LPG Balance'!AU55</f>
        <v>0.6</v>
      </c>
      <c r="AP55" s="534">
        <f>'C3LPG Balance'!AV55</f>
        <v>1.2</v>
      </c>
      <c r="AQ55" s="534">
        <f>'C3LPG Balance'!AW55</f>
        <v>0.6</v>
      </c>
      <c r="AR55" s="534">
        <f>'C3LPG Balance'!AX55</f>
        <v>0</v>
      </c>
      <c r="AS55" s="534">
        <f>'C3LPG Balance'!AY55</f>
        <v>0.6</v>
      </c>
      <c r="AT55" s="555">
        <f>'C3LPG Balance'!AZ55</f>
        <v>1.2</v>
      </c>
      <c r="AU55" s="534">
        <f>'C3LPG Balance'!BA55</f>
        <v>0</v>
      </c>
      <c r="AV55" s="534">
        <f>'C3LPG Balance'!BB55</f>
        <v>0</v>
      </c>
      <c r="AW55" s="534">
        <f>'C3LPG Balance'!BC55</f>
        <v>1.2</v>
      </c>
      <c r="AX55" s="534">
        <f>'C3LPG Balance'!BD55</f>
        <v>1.2</v>
      </c>
      <c r="AY55" s="534">
        <f>'C3LPG Balance'!BE55</f>
        <v>1.2</v>
      </c>
      <c r="AZ55" s="534">
        <f>'C3LPG Balance'!BF55</f>
        <v>1.2</v>
      </c>
      <c r="BA55" s="534">
        <f>'C3LPG Balance'!BG55</f>
        <v>1.2</v>
      </c>
      <c r="BB55" s="534">
        <f>'C3LPG Balance'!BH55</f>
        <v>1.2</v>
      </c>
      <c r="BC55" s="534">
        <f>'C3LPG Balance'!BI55</f>
        <v>1.2</v>
      </c>
      <c r="BD55" s="534">
        <f>'C3LPG Balance'!BJ55</f>
        <v>1.2</v>
      </c>
      <c r="BE55" s="534">
        <f>'C3LPG Balance'!BK55</f>
        <v>1.2</v>
      </c>
      <c r="BF55" s="534">
        <f>'C3LPG Balance'!BL55</f>
        <v>1.2</v>
      </c>
      <c r="BG55" s="588"/>
    </row>
    <row r="56" spans="1:59" ht="10.199999999999999" customHeight="1">
      <c r="A56" s="533" t="s">
        <v>284</v>
      </c>
      <c r="B56" s="832" t="str">
        <f>'C3LPG Balance'!C56</f>
        <v>PTTOR</v>
      </c>
      <c r="C56" s="832" t="str">
        <f>'C3LPG Balance'!D56</f>
        <v>MT</v>
      </c>
      <c r="D56" s="539"/>
      <c r="E56" s="539"/>
      <c r="F56" s="539"/>
      <c r="G56" s="539"/>
      <c r="H56" s="539"/>
      <c r="I56" s="539"/>
      <c r="J56" s="539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7"/>
      <c r="V56" s="537"/>
      <c r="W56" s="537"/>
      <c r="X56" s="537"/>
      <c r="Y56" s="537"/>
      <c r="Z56" s="537"/>
      <c r="AA56" s="537"/>
      <c r="AB56" s="537"/>
      <c r="AC56" s="537"/>
      <c r="AD56" s="537"/>
      <c r="AE56" s="537"/>
      <c r="AF56" s="537"/>
      <c r="AG56" s="537"/>
      <c r="AH56" s="537"/>
      <c r="AI56" s="537"/>
      <c r="AJ56" s="537"/>
      <c r="AK56" s="516">
        <f>'C3LPG Balance'!AQ56</f>
        <v>0</v>
      </c>
      <c r="AL56" s="534">
        <f>'C3LPG Balance'!AR56</f>
        <v>0</v>
      </c>
      <c r="AM56" s="534">
        <f>'C3LPG Balance'!AS56</f>
        <v>0.59999999999999898</v>
      </c>
      <c r="AN56" s="534">
        <f>'C3LPG Balance'!AT56</f>
        <v>0</v>
      </c>
      <c r="AO56" s="534">
        <f>'C3LPG Balance'!AU56</f>
        <v>4.4408920985006262E-16</v>
      </c>
      <c r="AP56" s="534">
        <f>'C3LPG Balance'!AV56</f>
        <v>1.5</v>
      </c>
      <c r="AQ56" s="534">
        <f>'C3LPG Balance'!AW56</f>
        <v>0</v>
      </c>
      <c r="AR56" s="534">
        <f>'C3LPG Balance'!AX56</f>
        <v>0</v>
      </c>
      <c r="AS56" s="534">
        <f>'C3LPG Balance'!AY56</f>
        <v>0</v>
      </c>
      <c r="AT56" s="555">
        <f>'C3LPG Balance'!AZ56</f>
        <v>0</v>
      </c>
      <c r="AU56" s="534">
        <f>'C3LPG Balance'!BA56</f>
        <v>0</v>
      </c>
      <c r="AV56" s="534">
        <f>'C3LPG Balance'!BB56</f>
        <v>0</v>
      </c>
      <c r="AW56" s="534">
        <f>'C3LPG Balance'!BC56</f>
        <v>0</v>
      </c>
      <c r="AX56" s="534">
        <f>'C3LPG Balance'!BD56</f>
        <v>0</v>
      </c>
      <c r="AY56" s="534">
        <f>'C3LPG Balance'!BE56</f>
        <v>0</v>
      </c>
      <c r="AZ56" s="534">
        <f>'C3LPG Balance'!BF56</f>
        <v>0</v>
      </c>
      <c r="BA56" s="534">
        <f>'C3LPG Balance'!BG56</f>
        <v>0</v>
      </c>
      <c r="BB56" s="534">
        <f>'C3LPG Balance'!BH56</f>
        <v>0</v>
      </c>
      <c r="BC56" s="534">
        <f>'C3LPG Balance'!BI56</f>
        <v>0</v>
      </c>
      <c r="BD56" s="534">
        <f>'C3LPG Balance'!BJ56</f>
        <v>0</v>
      </c>
      <c r="BE56" s="534">
        <f>'C3LPG Balance'!BK56</f>
        <v>0</v>
      </c>
      <c r="BF56" s="534">
        <f>'C3LPG Balance'!BL56</f>
        <v>0</v>
      </c>
      <c r="BG56" s="588"/>
    </row>
    <row r="57" spans="1:59" ht="10.199999999999999" customHeight="1">
      <c r="A57" s="533" t="s">
        <v>284</v>
      </c>
      <c r="B57" s="832" t="str">
        <f>'C3LPG Balance'!C57</f>
        <v>PTTOR</v>
      </c>
      <c r="C57" s="832" t="str">
        <f>'C3LPG Balance'!D57</f>
        <v>PTT TANK</v>
      </c>
      <c r="D57" s="539"/>
      <c r="E57" s="539"/>
      <c r="F57" s="539"/>
      <c r="G57" s="539"/>
      <c r="H57" s="539"/>
      <c r="I57" s="539"/>
      <c r="J57" s="539"/>
      <c r="K57" s="537"/>
      <c r="L57" s="537"/>
      <c r="M57" s="537"/>
      <c r="N57" s="537"/>
      <c r="O57" s="537"/>
      <c r="P57" s="537"/>
      <c r="Q57" s="537"/>
      <c r="R57" s="537"/>
      <c r="S57" s="537"/>
      <c r="T57" s="537"/>
      <c r="U57" s="537"/>
      <c r="V57" s="537"/>
      <c r="W57" s="537"/>
      <c r="X57" s="537"/>
      <c r="Y57" s="537"/>
      <c r="Z57" s="537"/>
      <c r="AA57" s="537"/>
      <c r="AB57" s="537"/>
      <c r="AC57" s="537"/>
      <c r="AD57" s="537"/>
      <c r="AE57" s="537"/>
      <c r="AF57" s="537"/>
      <c r="AG57" s="537"/>
      <c r="AH57" s="537"/>
      <c r="AI57" s="537"/>
      <c r="AJ57" s="537"/>
      <c r="AK57" s="516">
        <f>'C3LPG Balance'!AQ57</f>
        <v>0</v>
      </c>
      <c r="AL57" s="534">
        <f>'C3LPG Balance'!AR57</f>
        <v>1.2</v>
      </c>
      <c r="AM57" s="534">
        <f>'C3LPG Balance'!AS57</f>
        <v>2.35</v>
      </c>
      <c r="AN57" s="534">
        <f>'C3LPG Balance'!AT57</f>
        <v>0</v>
      </c>
      <c r="AO57" s="534">
        <f>'C3LPG Balance'!AU57</f>
        <v>2.5999999999999996</v>
      </c>
      <c r="AP57" s="534">
        <f>'C3LPG Balance'!AV57</f>
        <v>0</v>
      </c>
      <c r="AQ57" s="534">
        <f>'C3LPG Balance'!AW57</f>
        <v>0</v>
      </c>
      <c r="AR57" s="534">
        <f>'C3LPG Balance'!AX57</f>
        <v>0</v>
      </c>
      <c r="AS57" s="534">
        <f>'C3LPG Balance'!AY57</f>
        <v>0</v>
      </c>
      <c r="AT57" s="555">
        <f>'C3LPG Balance'!AZ57</f>
        <v>0</v>
      </c>
      <c r="AU57" s="534">
        <f>'C3LPG Balance'!BA57</f>
        <v>10.93</v>
      </c>
      <c r="AV57" s="534">
        <f>'C3LPG Balance'!BB57</f>
        <v>3</v>
      </c>
      <c r="AW57" s="534">
        <f>'C3LPG Balance'!BC57</f>
        <v>0</v>
      </c>
      <c r="AX57" s="534">
        <f>'C3LPG Balance'!BD57</f>
        <v>0</v>
      </c>
      <c r="AY57" s="534">
        <f>'C3LPG Balance'!BE57</f>
        <v>0</v>
      </c>
      <c r="AZ57" s="534">
        <f>'C3LPG Balance'!BF57</f>
        <v>0</v>
      </c>
      <c r="BA57" s="534">
        <f>'C3LPG Balance'!BG57</f>
        <v>0</v>
      </c>
      <c r="BB57" s="534">
        <f>'C3LPG Balance'!BH57</f>
        <v>0</v>
      </c>
      <c r="BC57" s="534">
        <f>'C3LPG Balance'!BI57</f>
        <v>0</v>
      </c>
      <c r="BD57" s="534">
        <f>'C3LPG Balance'!BJ57</f>
        <v>0</v>
      </c>
      <c r="BE57" s="534">
        <f>'C3LPG Balance'!BK57</f>
        <v>0</v>
      </c>
      <c r="BF57" s="534">
        <f>'C3LPG Balance'!BL57</f>
        <v>0</v>
      </c>
      <c r="BG57" s="588"/>
    </row>
    <row r="58" spans="1:59" ht="10.199999999999999" customHeight="1">
      <c r="A58" s="533" t="s">
        <v>284</v>
      </c>
      <c r="B58" s="832" t="str">
        <f>'C3LPG Balance'!C58</f>
        <v>PTTOR</v>
      </c>
      <c r="C58" s="832" t="str">
        <f>'C3LPG Balance'!D58</f>
        <v>PTT TANK (Truck)</v>
      </c>
      <c r="D58" s="539"/>
      <c r="E58" s="539"/>
      <c r="F58" s="539"/>
      <c r="G58" s="539"/>
      <c r="H58" s="539"/>
      <c r="I58" s="539"/>
      <c r="J58" s="539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7"/>
      <c r="V58" s="537"/>
      <c r="W58" s="537"/>
      <c r="X58" s="537"/>
      <c r="Y58" s="537"/>
      <c r="Z58" s="537"/>
      <c r="AA58" s="537"/>
      <c r="AB58" s="537"/>
      <c r="AC58" s="537"/>
      <c r="AD58" s="537"/>
      <c r="AE58" s="537"/>
      <c r="AF58" s="537"/>
      <c r="AG58" s="537"/>
      <c r="AH58" s="537"/>
      <c r="AI58" s="537"/>
      <c r="AJ58" s="537"/>
      <c r="AK58" s="516">
        <f>'C3LPG Balance'!AQ58</f>
        <v>0</v>
      </c>
      <c r="AL58" s="534">
        <f>'C3LPG Balance'!AR58</f>
        <v>0</v>
      </c>
      <c r="AM58" s="534">
        <f>'C3LPG Balance'!AS58</f>
        <v>0</v>
      </c>
      <c r="AN58" s="534">
        <f>'C3LPG Balance'!AT58</f>
        <v>0</v>
      </c>
      <c r="AO58" s="534">
        <f>'C3LPG Balance'!AU58</f>
        <v>0</v>
      </c>
      <c r="AP58" s="534">
        <f>'C3LPG Balance'!AV58</f>
        <v>0.3</v>
      </c>
      <c r="AQ58" s="534">
        <f>'C3LPG Balance'!AW58</f>
        <v>0</v>
      </c>
      <c r="AR58" s="534">
        <f>'C3LPG Balance'!AX58</f>
        <v>0</v>
      </c>
      <c r="AS58" s="534">
        <f>'C3LPG Balance'!AY58</f>
        <v>0</v>
      </c>
      <c r="AT58" s="555">
        <f>'C3LPG Balance'!AZ58</f>
        <v>0</v>
      </c>
      <c r="AU58" s="534">
        <f>'C3LPG Balance'!BA58</f>
        <v>0</v>
      </c>
      <c r="AV58" s="534">
        <f>'C3LPG Balance'!BB58</f>
        <v>0</v>
      </c>
      <c r="AW58" s="534">
        <f>'C3LPG Balance'!BC58</f>
        <v>0</v>
      </c>
      <c r="AX58" s="534">
        <f>'C3LPG Balance'!BD58</f>
        <v>0</v>
      </c>
      <c r="AY58" s="534">
        <f>'C3LPG Balance'!BE58</f>
        <v>0</v>
      </c>
      <c r="AZ58" s="534">
        <f>'C3LPG Balance'!BF58</f>
        <v>0</v>
      </c>
      <c r="BA58" s="534">
        <f>'C3LPG Balance'!BG58</f>
        <v>0</v>
      </c>
      <c r="BB58" s="534">
        <f>'C3LPG Balance'!BH58</f>
        <v>0</v>
      </c>
      <c r="BC58" s="534">
        <f>'C3LPG Balance'!BI58</f>
        <v>0</v>
      </c>
      <c r="BD58" s="534">
        <f>'C3LPG Balance'!BJ58</f>
        <v>0</v>
      </c>
      <c r="BE58" s="534">
        <f>'C3LPG Balance'!BK58</f>
        <v>0</v>
      </c>
      <c r="BF58" s="534">
        <f>'C3LPG Balance'!BL58</f>
        <v>0</v>
      </c>
      <c r="BG58" s="588"/>
    </row>
    <row r="59" spans="1:59" ht="10.199999999999999" customHeight="1">
      <c r="A59" s="533" t="s">
        <v>284</v>
      </c>
      <c r="B59" s="832" t="str">
        <f>'C3LPG Balance'!C59</f>
        <v>BCP</v>
      </c>
      <c r="C59" s="832" t="str">
        <f>'C3LPG Balance'!D59</f>
        <v>MT</v>
      </c>
      <c r="D59" s="539"/>
      <c r="E59" s="539"/>
      <c r="F59" s="539"/>
      <c r="G59" s="539"/>
      <c r="H59" s="539"/>
      <c r="I59" s="539"/>
      <c r="J59" s="539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7"/>
      <c r="V59" s="537"/>
      <c r="W59" s="537"/>
      <c r="X59" s="537"/>
      <c r="Y59" s="537"/>
      <c r="Z59" s="537"/>
      <c r="AA59" s="537"/>
      <c r="AB59" s="537"/>
      <c r="AC59" s="537"/>
      <c r="AD59" s="537"/>
      <c r="AE59" s="537"/>
      <c r="AF59" s="537"/>
      <c r="AG59" s="537"/>
      <c r="AH59" s="537"/>
      <c r="AI59" s="537"/>
      <c r="AJ59" s="537"/>
      <c r="AK59" s="516">
        <f>'C3LPG Balance'!AQ59</f>
        <v>0</v>
      </c>
      <c r="AL59" s="534">
        <f>'C3LPG Balance'!AR59</f>
        <v>0</v>
      </c>
      <c r="AM59" s="534">
        <f>'C3LPG Balance'!AS59</f>
        <v>0</v>
      </c>
      <c r="AN59" s="534">
        <f>'C3LPG Balance'!AT59</f>
        <v>0</v>
      </c>
      <c r="AO59" s="534">
        <f>'C3LPG Balance'!AU59</f>
        <v>0</v>
      </c>
      <c r="AP59" s="534">
        <f>'C3LPG Balance'!AV59</f>
        <v>0</v>
      </c>
      <c r="AQ59" s="534">
        <f>'C3LPG Balance'!AW59</f>
        <v>0</v>
      </c>
      <c r="AR59" s="534">
        <f>'C3LPG Balance'!AX59</f>
        <v>0</v>
      </c>
      <c r="AS59" s="534">
        <f>'C3LPG Balance'!AY59</f>
        <v>0</v>
      </c>
      <c r="AT59" s="555">
        <f>'C3LPG Balance'!AZ59</f>
        <v>0</v>
      </c>
      <c r="AU59" s="534">
        <f>'C3LPG Balance'!BA59</f>
        <v>0</v>
      </c>
      <c r="AV59" s="534">
        <f>'C3LPG Balance'!BB59</f>
        <v>0</v>
      </c>
      <c r="AW59" s="534">
        <f>'C3LPG Balance'!BC59</f>
        <v>0</v>
      </c>
      <c r="AX59" s="534">
        <f>'C3LPG Balance'!BD59</f>
        <v>0</v>
      </c>
      <c r="AY59" s="534">
        <f>'C3LPG Balance'!BE59</f>
        <v>0</v>
      </c>
      <c r="AZ59" s="534">
        <f>'C3LPG Balance'!BF59</f>
        <v>0</v>
      </c>
      <c r="BA59" s="534">
        <f>'C3LPG Balance'!BG59</f>
        <v>0</v>
      </c>
      <c r="BB59" s="534">
        <f>'C3LPG Balance'!BH59</f>
        <v>0</v>
      </c>
      <c r="BC59" s="534">
        <f>'C3LPG Balance'!BI59</f>
        <v>0</v>
      </c>
      <c r="BD59" s="534">
        <f>'C3LPG Balance'!BJ59</f>
        <v>0</v>
      </c>
      <c r="BE59" s="534">
        <f>'C3LPG Balance'!BK59</f>
        <v>0</v>
      </c>
      <c r="BF59" s="534">
        <f>'C3LPG Balance'!BL59</f>
        <v>0</v>
      </c>
      <c r="BG59" s="588"/>
    </row>
    <row r="60" spans="1:59" ht="10.199999999999999" customHeight="1">
      <c r="A60" s="533" t="s">
        <v>284</v>
      </c>
      <c r="B60" s="832" t="str">
        <f>'C3LPG Balance'!C60</f>
        <v>BCP</v>
      </c>
      <c r="C60" s="832" t="str">
        <f>'C3LPG Balance'!D60</f>
        <v>PTT TANK</v>
      </c>
      <c r="D60" s="539"/>
      <c r="E60" s="539"/>
      <c r="F60" s="539"/>
      <c r="G60" s="539"/>
      <c r="H60" s="539"/>
      <c r="I60" s="539"/>
      <c r="J60" s="539"/>
      <c r="K60" s="537"/>
      <c r="L60" s="537"/>
      <c r="M60" s="537"/>
      <c r="N60" s="537"/>
      <c r="O60" s="537"/>
      <c r="P60" s="537"/>
      <c r="Q60" s="537"/>
      <c r="R60" s="537"/>
      <c r="S60" s="537"/>
      <c r="T60" s="537"/>
      <c r="U60" s="537"/>
      <c r="V60" s="537"/>
      <c r="W60" s="537"/>
      <c r="X60" s="537"/>
      <c r="Y60" s="537"/>
      <c r="Z60" s="537"/>
      <c r="AA60" s="537"/>
      <c r="AB60" s="537"/>
      <c r="AC60" s="537"/>
      <c r="AD60" s="537"/>
      <c r="AE60" s="537"/>
      <c r="AF60" s="537"/>
      <c r="AG60" s="537"/>
      <c r="AH60" s="537"/>
      <c r="AI60" s="537"/>
      <c r="AJ60" s="537"/>
      <c r="AK60" s="516">
        <f>'C3LPG Balance'!AQ60</f>
        <v>0</v>
      </c>
      <c r="AL60" s="534">
        <f>'C3LPG Balance'!AR60</f>
        <v>0</v>
      </c>
      <c r="AM60" s="534">
        <f>'C3LPG Balance'!AS60</f>
        <v>0</v>
      </c>
      <c r="AN60" s="534">
        <f>'C3LPG Balance'!AT60</f>
        <v>0</v>
      </c>
      <c r="AO60" s="534">
        <f>'C3LPG Balance'!AU60</f>
        <v>0</v>
      </c>
      <c r="AP60" s="534">
        <f>'C3LPG Balance'!AV60</f>
        <v>0</v>
      </c>
      <c r="AQ60" s="534">
        <f>'C3LPG Balance'!AW60</f>
        <v>0</v>
      </c>
      <c r="AR60" s="534">
        <f>'C3LPG Balance'!AX60</f>
        <v>0</v>
      </c>
      <c r="AS60" s="534">
        <f>'C3LPG Balance'!AY60</f>
        <v>0</v>
      </c>
      <c r="AT60" s="555">
        <f>'C3LPG Balance'!AZ60</f>
        <v>0</v>
      </c>
      <c r="AU60" s="534">
        <f>'C3LPG Balance'!BA60</f>
        <v>0</v>
      </c>
      <c r="AV60" s="534">
        <f>'C3LPG Balance'!BB60</f>
        <v>0</v>
      </c>
      <c r="AW60" s="534">
        <f>'C3LPG Balance'!BC60</f>
        <v>0</v>
      </c>
      <c r="AX60" s="534">
        <f>'C3LPG Balance'!BD60</f>
        <v>0</v>
      </c>
      <c r="AY60" s="534">
        <f>'C3LPG Balance'!BE60</f>
        <v>0</v>
      </c>
      <c r="AZ60" s="534">
        <f>'C3LPG Balance'!BF60</f>
        <v>0</v>
      </c>
      <c r="BA60" s="534">
        <f>'C3LPG Balance'!BG60</f>
        <v>0</v>
      </c>
      <c r="BB60" s="534">
        <f>'C3LPG Balance'!BH60</f>
        <v>0</v>
      </c>
      <c r="BC60" s="534">
        <f>'C3LPG Balance'!BI60</f>
        <v>0</v>
      </c>
      <c r="BD60" s="534">
        <f>'C3LPG Balance'!BJ60</f>
        <v>0</v>
      </c>
      <c r="BE60" s="534">
        <f>'C3LPG Balance'!BK60</f>
        <v>0</v>
      </c>
      <c r="BF60" s="534">
        <f>'C3LPG Balance'!BL60</f>
        <v>0</v>
      </c>
      <c r="BG60" s="588"/>
    </row>
    <row r="61" spans="1:59" ht="10.199999999999999" customHeight="1">
      <c r="A61" s="533" t="s">
        <v>284</v>
      </c>
      <c r="B61" s="832" t="str">
        <f>'C3LPG Balance'!C61</f>
        <v>PAP</v>
      </c>
      <c r="C61" s="832" t="str">
        <f>'C3LPG Balance'!D61</f>
        <v>MT</v>
      </c>
      <c r="D61" s="539"/>
      <c r="E61" s="539"/>
      <c r="F61" s="539"/>
      <c r="G61" s="539"/>
      <c r="H61" s="539"/>
      <c r="I61" s="539"/>
      <c r="J61" s="539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16">
        <f>'C3LPG Balance'!AQ61</f>
        <v>0</v>
      </c>
      <c r="AL61" s="534">
        <f>'C3LPG Balance'!AR61</f>
        <v>0</v>
      </c>
      <c r="AM61" s="534">
        <f>'C3LPG Balance'!AS61</f>
        <v>0</v>
      </c>
      <c r="AN61" s="534">
        <f>'C3LPG Balance'!AT61</f>
        <v>0</v>
      </c>
      <c r="AO61" s="534">
        <f>'C3LPG Balance'!AU61</f>
        <v>0</v>
      </c>
      <c r="AP61" s="534">
        <f>'C3LPG Balance'!AV61</f>
        <v>0</v>
      </c>
      <c r="AQ61" s="534">
        <f>'C3LPG Balance'!AW61</f>
        <v>0</v>
      </c>
      <c r="AR61" s="534">
        <f>'C3LPG Balance'!AX61</f>
        <v>0</v>
      </c>
      <c r="AS61" s="534">
        <f>'C3LPG Balance'!AY61</f>
        <v>0</v>
      </c>
      <c r="AT61" s="555">
        <f>'C3LPG Balance'!AZ61</f>
        <v>0</v>
      </c>
      <c r="AU61" s="534">
        <f>'C3LPG Balance'!BA61</f>
        <v>0</v>
      </c>
      <c r="AV61" s="534">
        <f>'C3LPG Balance'!BB61</f>
        <v>0</v>
      </c>
      <c r="AW61" s="534">
        <f>'C3LPG Balance'!BC61</f>
        <v>0</v>
      </c>
      <c r="AX61" s="534">
        <f>'C3LPG Balance'!BD61</f>
        <v>0</v>
      </c>
      <c r="AY61" s="534">
        <f>'C3LPG Balance'!BE61</f>
        <v>0</v>
      </c>
      <c r="AZ61" s="534">
        <f>'C3LPG Balance'!BF61</f>
        <v>0</v>
      </c>
      <c r="BA61" s="534">
        <f>'C3LPG Balance'!BG61</f>
        <v>0</v>
      </c>
      <c r="BB61" s="534">
        <f>'C3LPG Balance'!BH61</f>
        <v>0</v>
      </c>
      <c r="BC61" s="534">
        <f>'C3LPG Balance'!BI61</f>
        <v>0</v>
      </c>
      <c r="BD61" s="534">
        <f>'C3LPG Balance'!BJ61</f>
        <v>0</v>
      </c>
      <c r="BE61" s="534">
        <f>'C3LPG Balance'!BK61</f>
        <v>0</v>
      </c>
      <c r="BF61" s="534">
        <f>'C3LPG Balance'!BL61</f>
        <v>0</v>
      </c>
      <c r="BG61" s="588"/>
    </row>
    <row r="62" spans="1:59" ht="10.199999999999999" customHeight="1">
      <c r="A62" s="533" t="s">
        <v>284</v>
      </c>
      <c r="B62" s="832" t="str">
        <f>'C3LPG Balance'!C62</f>
        <v>PAP</v>
      </c>
      <c r="C62" s="851" t="str">
        <f>'C3LPG Balance'!D62</f>
        <v>PTT TANK</v>
      </c>
      <c r="D62" s="539"/>
      <c r="E62" s="539"/>
      <c r="F62" s="539"/>
      <c r="G62" s="539"/>
      <c r="H62" s="539"/>
      <c r="I62" s="539"/>
      <c r="J62" s="539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16">
        <f>'C3LPG Balance'!AQ63</f>
        <v>3</v>
      </c>
      <c r="AL62" s="534">
        <f>'C3LPG Balance'!AR63</f>
        <v>1.8</v>
      </c>
      <c r="AM62" s="534">
        <f>'C3LPG Balance'!AS63</f>
        <v>1.8</v>
      </c>
      <c r="AN62" s="534">
        <f>'C3LPG Balance'!AT63</f>
        <v>0</v>
      </c>
      <c r="AO62" s="534">
        <f>'C3LPG Balance'!AU63</f>
        <v>1.4</v>
      </c>
      <c r="AP62" s="534">
        <f>'C3LPG Balance'!AV63</f>
        <v>0</v>
      </c>
      <c r="AQ62" s="534">
        <f>'C3LPG Balance'!AW63</f>
        <v>0</v>
      </c>
      <c r="AR62" s="534">
        <f>'C3LPG Balance'!AX63</f>
        <v>0</v>
      </c>
      <c r="AS62" s="534">
        <f>'C3LPG Balance'!AY63</f>
        <v>0</v>
      </c>
      <c r="AT62" s="555">
        <f>'C3LPG Balance'!AZ63</f>
        <v>0</v>
      </c>
      <c r="AU62" s="534">
        <f>'C3LPG Balance'!BA62</f>
        <v>3.6</v>
      </c>
      <c r="AV62" s="534">
        <f>'C3LPG Balance'!BB62</f>
        <v>0</v>
      </c>
      <c r="AW62" s="534">
        <f>'C3LPG Balance'!BC62</f>
        <v>0</v>
      </c>
      <c r="AX62" s="534">
        <f>'C3LPG Balance'!BD62</f>
        <v>0</v>
      </c>
      <c r="AY62" s="534">
        <f>'C3LPG Balance'!BE62</f>
        <v>0</v>
      </c>
      <c r="AZ62" s="534">
        <f>'C3LPG Balance'!BF62</f>
        <v>0</v>
      </c>
      <c r="BA62" s="534">
        <f>'C3LPG Balance'!BG62</f>
        <v>0</v>
      </c>
      <c r="BB62" s="534">
        <f>'C3LPG Balance'!BH62</f>
        <v>0</v>
      </c>
      <c r="BC62" s="534">
        <f>'C3LPG Balance'!BI62</f>
        <v>0</v>
      </c>
      <c r="BD62" s="534">
        <f>'C3LPG Balance'!BJ62</f>
        <v>0</v>
      </c>
      <c r="BE62" s="534">
        <f>'C3LPG Balance'!BK62</f>
        <v>0</v>
      </c>
      <c r="BF62" s="534">
        <f>'C3LPG Balance'!BL62</f>
        <v>0</v>
      </c>
      <c r="BG62" s="588"/>
    </row>
    <row r="63" spans="1:59" ht="10.199999999999999" customHeight="1">
      <c r="A63" s="533" t="s">
        <v>284</v>
      </c>
      <c r="B63" s="832" t="str">
        <f>'C3LPG Balance'!C63</f>
        <v>PAP</v>
      </c>
      <c r="C63" s="851" t="str">
        <f>'C3LPG Balance'!D63</f>
        <v>PTT TANK (Truck)</v>
      </c>
      <c r="D63" s="539"/>
      <c r="E63" s="539"/>
      <c r="F63" s="539"/>
      <c r="G63" s="539"/>
      <c r="H63" s="539"/>
      <c r="I63" s="539"/>
      <c r="J63" s="539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16">
        <f>'C3LPG Balance'!AQ64</f>
        <v>0</v>
      </c>
      <c r="AL63" s="534">
        <f>'C3LPG Balance'!AR64</f>
        <v>0</v>
      </c>
      <c r="AM63" s="534">
        <f>'C3LPG Balance'!AS64</f>
        <v>0</v>
      </c>
      <c r="AN63" s="534">
        <f>'C3LPG Balance'!AT64</f>
        <v>0</v>
      </c>
      <c r="AO63" s="534">
        <f>'C3LPG Balance'!AU64</f>
        <v>0</v>
      </c>
      <c r="AP63" s="534">
        <f>'C3LPG Balance'!AV64</f>
        <v>0</v>
      </c>
      <c r="AQ63" s="534">
        <f>'C3LPG Balance'!AW64</f>
        <v>0</v>
      </c>
      <c r="AR63" s="534">
        <f>'C3LPG Balance'!AX64</f>
        <v>0</v>
      </c>
      <c r="AS63" s="534">
        <f>'C3LPG Balance'!AY64</f>
        <v>0</v>
      </c>
      <c r="AT63" s="555">
        <f>'C3LPG Balance'!AZ64</f>
        <v>0</v>
      </c>
      <c r="AU63" s="534">
        <f>'C3LPG Balance'!BA63</f>
        <v>0.8</v>
      </c>
      <c r="AV63" s="534">
        <f>'C3LPG Balance'!BB63</f>
        <v>0</v>
      </c>
      <c r="AW63" s="534">
        <f>'C3LPG Balance'!BC63</f>
        <v>0</v>
      </c>
      <c r="AX63" s="534">
        <f>'C3LPG Balance'!BD63</f>
        <v>0</v>
      </c>
      <c r="AY63" s="534">
        <f>'C3LPG Balance'!BE63</f>
        <v>0</v>
      </c>
      <c r="AZ63" s="534">
        <f>'C3LPG Balance'!BF63</f>
        <v>0</v>
      </c>
      <c r="BA63" s="534">
        <f>'C3LPG Balance'!BG63</f>
        <v>0</v>
      </c>
      <c r="BB63" s="534">
        <f>'C3LPG Balance'!BH63</f>
        <v>0</v>
      </c>
      <c r="BC63" s="534">
        <f>'C3LPG Balance'!BI63</f>
        <v>0</v>
      </c>
      <c r="BD63" s="534">
        <f>'C3LPG Balance'!BJ63</f>
        <v>0</v>
      </c>
      <c r="BE63" s="534">
        <f>'C3LPG Balance'!BK63</f>
        <v>0</v>
      </c>
      <c r="BF63" s="534">
        <f>'C3LPG Balance'!BL63</f>
        <v>0</v>
      </c>
      <c r="BG63" s="588"/>
    </row>
    <row r="64" spans="1:59" ht="10.199999999999999" customHeight="1">
      <c r="A64" s="533" t="s">
        <v>284</v>
      </c>
      <c r="B64" s="832" t="str">
        <f>'C3LPG Balance'!C64</f>
        <v>WP</v>
      </c>
      <c r="C64" s="851" t="str">
        <f>'C3LPG Balance'!D64</f>
        <v>MT</v>
      </c>
      <c r="D64" s="539"/>
      <c r="E64" s="539"/>
      <c r="F64" s="539"/>
      <c r="G64" s="539"/>
      <c r="H64" s="539"/>
      <c r="I64" s="539"/>
      <c r="J64" s="539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16">
        <f>'C3LPG Balance'!AQ65</f>
        <v>4</v>
      </c>
      <c r="AL64" s="534">
        <f>'C3LPG Balance'!AR65</f>
        <v>4</v>
      </c>
      <c r="AM64" s="534">
        <f>'C3LPG Balance'!AS65</f>
        <v>1.2500000000000009</v>
      </c>
      <c r="AN64" s="534">
        <f>'C3LPG Balance'!AT65</f>
        <v>0</v>
      </c>
      <c r="AO64" s="534">
        <f>'C3LPG Balance'!AU65</f>
        <v>0</v>
      </c>
      <c r="AP64" s="534">
        <f>'C3LPG Balance'!AV65</f>
        <v>0</v>
      </c>
      <c r="AQ64" s="534">
        <f>'C3LPG Balance'!AW65</f>
        <v>0</v>
      </c>
      <c r="AR64" s="534">
        <f>'C3LPG Balance'!AX65</f>
        <v>0</v>
      </c>
      <c r="AS64" s="534">
        <f>'C3LPG Balance'!AY65</f>
        <v>13</v>
      </c>
      <c r="AT64" s="555">
        <f>'C3LPG Balance'!AZ65</f>
        <v>11</v>
      </c>
      <c r="AU64" s="534">
        <f>'C3LPG Balance'!BA64</f>
        <v>0</v>
      </c>
      <c r="AV64" s="534">
        <f>'C3LPG Balance'!BB64</f>
        <v>0</v>
      </c>
      <c r="AW64" s="534">
        <f>'C3LPG Balance'!BC64</f>
        <v>0</v>
      </c>
      <c r="AX64" s="534">
        <f>'C3LPG Balance'!BD64</f>
        <v>0</v>
      </c>
      <c r="AY64" s="534">
        <f>'C3LPG Balance'!BE64</f>
        <v>0</v>
      </c>
      <c r="AZ64" s="534">
        <f>'C3LPG Balance'!BF64</f>
        <v>0</v>
      </c>
      <c r="BA64" s="534">
        <f>'C3LPG Balance'!BG64</f>
        <v>0</v>
      </c>
      <c r="BB64" s="534">
        <f>'C3LPG Balance'!BH64</f>
        <v>0</v>
      </c>
      <c r="BC64" s="534">
        <f>'C3LPG Balance'!BI64</f>
        <v>0</v>
      </c>
      <c r="BD64" s="534">
        <f>'C3LPG Balance'!BJ64</f>
        <v>0</v>
      </c>
      <c r="BE64" s="534">
        <f>'C3LPG Balance'!BK64</f>
        <v>0</v>
      </c>
      <c r="BF64" s="534">
        <f>'C3LPG Balance'!BL64</f>
        <v>0</v>
      </c>
      <c r="BG64" s="588"/>
    </row>
    <row r="65" spans="1:59" ht="10.199999999999999" customHeight="1">
      <c r="A65" s="533" t="s">
        <v>284</v>
      </c>
      <c r="B65" s="832" t="str">
        <f>'C3LPG Balance'!C65</f>
        <v>WP</v>
      </c>
      <c r="C65" s="832" t="str">
        <f>'C3LPG Balance'!D65</f>
        <v>PTT TANK</v>
      </c>
      <c r="D65" s="539"/>
      <c r="E65" s="539"/>
      <c r="F65" s="539"/>
      <c r="G65" s="539"/>
      <c r="H65" s="539"/>
      <c r="I65" s="539"/>
      <c r="J65" s="539"/>
      <c r="K65" s="537"/>
      <c r="L65" s="537"/>
      <c r="M65" s="537"/>
      <c r="N65" s="537"/>
      <c r="O65" s="537"/>
      <c r="P65" s="537"/>
      <c r="Q65" s="537"/>
      <c r="R65" s="537"/>
      <c r="S65" s="537"/>
      <c r="T65" s="537"/>
      <c r="U65" s="537"/>
      <c r="V65" s="537"/>
      <c r="W65" s="537"/>
      <c r="X65" s="537"/>
      <c r="Y65" s="537"/>
      <c r="Z65" s="537"/>
      <c r="AA65" s="537"/>
      <c r="AB65" s="537"/>
      <c r="AC65" s="537"/>
      <c r="AD65" s="537"/>
      <c r="AE65" s="537"/>
      <c r="AF65" s="537"/>
      <c r="AG65" s="537"/>
      <c r="AH65" s="537"/>
      <c r="AI65" s="537"/>
      <c r="AJ65" s="537"/>
      <c r="AK65" s="516">
        <f>'C3LPG Balance'!AQ66</f>
        <v>0</v>
      </c>
      <c r="AL65" s="534">
        <f>'C3LPG Balance'!AR66</f>
        <v>0</v>
      </c>
      <c r="AM65" s="534">
        <f>'C3LPG Balance'!AS66</f>
        <v>0</v>
      </c>
      <c r="AN65" s="534">
        <f>'C3LPG Balance'!AT66</f>
        <v>0</v>
      </c>
      <c r="AO65" s="534">
        <f>'C3LPG Balance'!AU66</f>
        <v>0</v>
      </c>
      <c r="AP65" s="534">
        <f>'C3LPG Balance'!AV66</f>
        <v>0</v>
      </c>
      <c r="AQ65" s="534">
        <f>'C3LPG Balance'!AW66</f>
        <v>0</v>
      </c>
      <c r="AR65" s="534">
        <f>'C3LPG Balance'!AX66</f>
        <v>0</v>
      </c>
      <c r="AS65" s="534">
        <f>'C3LPG Balance'!AY66</f>
        <v>0</v>
      </c>
      <c r="AT65" s="555">
        <f>'C3LPG Balance'!AZ66</f>
        <v>0</v>
      </c>
      <c r="AU65" s="534">
        <f>'C3LPG Balance'!BA65</f>
        <v>3.67</v>
      </c>
      <c r="AV65" s="534">
        <f>'C3LPG Balance'!BB65</f>
        <v>0</v>
      </c>
      <c r="AW65" s="534">
        <f>'C3LPG Balance'!BC65</f>
        <v>0</v>
      </c>
      <c r="AX65" s="534">
        <f>'C3LPG Balance'!BD65</f>
        <v>0</v>
      </c>
      <c r="AY65" s="534">
        <f>'C3LPG Balance'!BE65</f>
        <v>0</v>
      </c>
      <c r="AZ65" s="534">
        <f>'C3LPG Balance'!BF65</f>
        <v>0</v>
      </c>
      <c r="BA65" s="534">
        <f>'C3LPG Balance'!BG65</f>
        <v>0</v>
      </c>
      <c r="BB65" s="534">
        <f>'C3LPG Balance'!BH65</f>
        <v>0</v>
      </c>
      <c r="BC65" s="534">
        <f>'C3LPG Balance'!BI65</f>
        <v>0</v>
      </c>
      <c r="BD65" s="534">
        <f>'C3LPG Balance'!BJ65</f>
        <v>0</v>
      </c>
      <c r="BE65" s="534">
        <f>'C3LPG Balance'!BK65</f>
        <v>0</v>
      </c>
      <c r="BF65" s="534">
        <f>'C3LPG Balance'!BL65</f>
        <v>0</v>
      </c>
      <c r="BG65" s="588"/>
    </row>
    <row r="66" spans="1:59" ht="10.199999999999999" customHeight="1">
      <c r="A66" s="533" t="s">
        <v>284</v>
      </c>
      <c r="B66" s="832" t="str">
        <f>'C3LPG Balance'!C66</f>
        <v>IRPC</v>
      </c>
      <c r="C66" s="832" t="str">
        <f>'C3LPG Balance'!D66</f>
        <v>MT</v>
      </c>
      <c r="D66" s="539"/>
      <c r="E66" s="539"/>
      <c r="F66" s="539"/>
      <c r="G66" s="539"/>
      <c r="H66" s="539"/>
      <c r="I66" s="539"/>
      <c r="J66" s="539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16">
        <f>'C3LPG Balance'!AQ67</f>
        <v>0</v>
      </c>
      <c r="AL66" s="534">
        <f>'C3LPG Balance'!AR67</f>
        <v>0</v>
      </c>
      <c r="AM66" s="534">
        <f>'C3LPG Balance'!AS67</f>
        <v>0</v>
      </c>
      <c r="AN66" s="534">
        <f>'C3LPG Balance'!AT67</f>
        <v>0</v>
      </c>
      <c r="AO66" s="534">
        <f>'C3LPG Balance'!AU67</f>
        <v>0</v>
      </c>
      <c r="AP66" s="534">
        <f>'C3LPG Balance'!AV67</f>
        <v>0</v>
      </c>
      <c r="AQ66" s="534">
        <f>'C3LPG Balance'!AW67</f>
        <v>0</v>
      </c>
      <c r="AR66" s="534">
        <f>'C3LPG Balance'!AX67</f>
        <v>0</v>
      </c>
      <c r="AS66" s="534">
        <f>'C3LPG Balance'!AY67</f>
        <v>0</v>
      </c>
      <c r="AT66" s="555">
        <f>'C3LPG Balance'!AZ67</f>
        <v>0</v>
      </c>
      <c r="AU66" s="534">
        <f>'C3LPG Balance'!BA66</f>
        <v>0</v>
      </c>
      <c r="AV66" s="534">
        <f>'C3LPG Balance'!BB66</f>
        <v>0</v>
      </c>
      <c r="AW66" s="534">
        <f>'C3LPG Balance'!BC66</f>
        <v>0</v>
      </c>
      <c r="AX66" s="534">
        <f>'C3LPG Balance'!BD66</f>
        <v>0</v>
      </c>
      <c r="AY66" s="534">
        <f>'C3LPG Balance'!BE66</f>
        <v>0</v>
      </c>
      <c r="AZ66" s="534">
        <f>'C3LPG Balance'!BF66</f>
        <v>0</v>
      </c>
      <c r="BA66" s="534">
        <f>'C3LPG Balance'!BG66</f>
        <v>0</v>
      </c>
      <c r="BB66" s="534">
        <f>'C3LPG Balance'!BH66</f>
        <v>0</v>
      </c>
      <c r="BC66" s="534">
        <f>'C3LPG Balance'!BI66</f>
        <v>0</v>
      </c>
      <c r="BD66" s="534">
        <f>'C3LPG Balance'!BJ66</f>
        <v>0</v>
      </c>
      <c r="BE66" s="534">
        <f>'C3LPG Balance'!BK66</f>
        <v>0</v>
      </c>
      <c r="BF66" s="534">
        <f>'C3LPG Balance'!BL66</f>
        <v>0</v>
      </c>
      <c r="BG66" s="588"/>
    </row>
    <row r="67" spans="1:59" ht="10.199999999999999" customHeight="1">
      <c r="A67" s="533" t="s">
        <v>284</v>
      </c>
      <c r="B67" s="832" t="str">
        <f>'C3LPG Balance'!C67</f>
        <v>IRPC</v>
      </c>
      <c r="C67" s="832" t="str">
        <f>'C3LPG Balance'!D67</f>
        <v>PTT TANK</v>
      </c>
      <c r="D67" s="539"/>
      <c r="E67" s="539"/>
      <c r="F67" s="539"/>
      <c r="G67" s="539"/>
      <c r="H67" s="539"/>
      <c r="I67" s="539"/>
      <c r="J67" s="539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7"/>
      <c r="V67" s="537"/>
      <c r="W67" s="537"/>
      <c r="X67" s="537"/>
      <c r="Y67" s="537"/>
      <c r="Z67" s="537"/>
      <c r="AA67" s="537"/>
      <c r="AB67" s="537"/>
      <c r="AC67" s="537"/>
      <c r="AD67" s="537"/>
      <c r="AE67" s="537"/>
      <c r="AF67" s="537"/>
      <c r="AG67" s="537"/>
      <c r="AH67" s="537"/>
      <c r="AI67" s="537"/>
      <c r="AJ67" s="537"/>
      <c r="AK67" s="516">
        <f>'C3LPG Balance'!AQ68</f>
        <v>0</v>
      </c>
      <c r="AL67" s="534">
        <f>'C3LPG Balance'!AR68</f>
        <v>0</v>
      </c>
      <c r="AM67" s="534">
        <f>'C3LPG Balance'!AS68</f>
        <v>0</v>
      </c>
      <c r="AN67" s="534">
        <f>'C3LPG Balance'!AT68</f>
        <v>0</v>
      </c>
      <c r="AO67" s="534">
        <f>'C3LPG Balance'!AU68</f>
        <v>0</v>
      </c>
      <c r="AP67" s="534">
        <f>'C3LPG Balance'!AV68</f>
        <v>0</v>
      </c>
      <c r="AQ67" s="534">
        <f>'C3LPG Balance'!AW68</f>
        <v>0</v>
      </c>
      <c r="AR67" s="534">
        <f>'C3LPG Balance'!AX68</f>
        <v>0</v>
      </c>
      <c r="AS67" s="534">
        <f>'C3LPG Balance'!AY68</f>
        <v>0</v>
      </c>
      <c r="AT67" s="555">
        <f>'C3LPG Balance'!AZ68</f>
        <v>0</v>
      </c>
      <c r="AU67" s="534">
        <f>'C3LPG Balance'!BA67</f>
        <v>0</v>
      </c>
      <c r="AV67" s="534">
        <f>'C3LPG Balance'!BB67</f>
        <v>0</v>
      </c>
      <c r="AW67" s="534">
        <f>'C3LPG Balance'!BC67</f>
        <v>0</v>
      </c>
      <c r="AX67" s="534">
        <f>'C3LPG Balance'!BD67</f>
        <v>0</v>
      </c>
      <c r="AY67" s="534">
        <f>'C3LPG Balance'!BE67</f>
        <v>0</v>
      </c>
      <c r="AZ67" s="534">
        <f>'C3LPG Balance'!BF67</f>
        <v>0</v>
      </c>
      <c r="BA67" s="534">
        <f>'C3LPG Balance'!BG67</f>
        <v>0</v>
      </c>
      <c r="BB67" s="534">
        <f>'C3LPG Balance'!BH67</f>
        <v>0</v>
      </c>
      <c r="BC67" s="534">
        <f>'C3LPG Balance'!BI67</f>
        <v>0</v>
      </c>
      <c r="BD67" s="534">
        <f>'C3LPG Balance'!BJ67</f>
        <v>0</v>
      </c>
      <c r="BE67" s="534">
        <f>'C3LPG Balance'!BK67</f>
        <v>0</v>
      </c>
      <c r="BF67" s="534">
        <f>'C3LPG Balance'!BL67</f>
        <v>0</v>
      </c>
      <c r="BG67" s="588"/>
    </row>
    <row r="68" spans="1:59" ht="10.199999999999999" customHeight="1">
      <c r="A68" s="533" t="s">
        <v>284</v>
      </c>
      <c r="B68" s="832" t="str">
        <f>'C3LPG Balance'!C68</f>
        <v>Atlas</v>
      </c>
      <c r="C68" s="832" t="str">
        <f>'C3LPG Balance'!D68</f>
        <v>MT</v>
      </c>
      <c r="D68" s="539"/>
      <c r="E68" s="539"/>
      <c r="F68" s="539"/>
      <c r="G68" s="539"/>
      <c r="H68" s="539"/>
      <c r="I68" s="539"/>
      <c r="J68" s="539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16">
        <f>'C3LPG Balance'!AQ69</f>
        <v>0</v>
      </c>
      <c r="AL68" s="534">
        <f>'C3LPG Balance'!AR69</f>
        <v>0</v>
      </c>
      <c r="AM68" s="534">
        <f>'C3LPG Balance'!AS69</f>
        <v>0</v>
      </c>
      <c r="AN68" s="534">
        <f>'C3LPG Balance'!AT69</f>
        <v>0</v>
      </c>
      <c r="AO68" s="534">
        <f>'C3LPG Balance'!AU69</f>
        <v>0</v>
      </c>
      <c r="AP68" s="534">
        <f>'C3LPG Balance'!AV69</f>
        <v>0</v>
      </c>
      <c r="AQ68" s="534">
        <f>'C3LPG Balance'!AW69</f>
        <v>0</v>
      </c>
      <c r="AR68" s="534">
        <f>'C3LPG Balance'!AX69</f>
        <v>0</v>
      </c>
      <c r="AS68" s="534">
        <f>'C3LPG Balance'!AY69</f>
        <v>0</v>
      </c>
      <c r="AT68" s="555">
        <f>'C3LPG Balance'!AZ69</f>
        <v>0</v>
      </c>
      <c r="AU68" s="534">
        <f>'C3LPG Balance'!BA68</f>
        <v>0</v>
      </c>
      <c r="AV68" s="534">
        <f>'C3LPG Balance'!BB68</f>
        <v>0</v>
      </c>
      <c r="AW68" s="534">
        <f>'C3LPG Balance'!BC68</f>
        <v>0</v>
      </c>
      <c r="AX68" s="534">
        <f>'C3LPG Balance'!BD68</f>
        <v>0</v>
      </c>
      <c r="AY68" s="534">
        <f>'C3LPG Balance'!BE68</f>
        <v>0</v>
      </c>
      <c r="AZ68" s="534">
        <f>'C3LPG Balance'!BF68</f>
        <v>0</v>
      </c>
      <c r="BA68" s="534">
        <f>'C3LPG Balance'!BG68</f>
        <v>0</v>
      </c>
      <c r="BB68" s="534">
        <f>'C3LPG Balance'!BH68</f>
        <v>0</v>
      </c>
      <c r="BC68" s="534">
        <f>'C3LPG Balance'!BI68</f>
        <v>0</v>
      </c>
      <c r="BD68" s="534">
        <f>'C3LPG Balance'!BJ68</f>
        <v>0</v>
      </c>
      <c r="BE68" s="534">
        <f>'C3LPG Balance'!BK68</f>
        <v>0</v>
      </c>
      <c r="BF68" s="534">
        <f>'C3LPG Balance'!BL68</f>
        <v>0</v>
      </c>
      <c r="BG68" s="588"/>
    </row>
    <row r="69" spans="1:59" ht="10.199999999999999" customHeight="1">
      <c r="A69" s="533" t="s">
        <v>284</v>
      </c>
      <c r="B69" s="832" t="str">
        <f>'C3LPG Balance'!C69</f>
        <v>Atlas</v>
      </c>
      <c r="C69" s="832" t="str">
        <f>'C3LPG Balance'!D69</f>
        <v>PTT TANK</v>
      </c>
      <c r="D69" s="539"/>
      <c r="E69" s="539"/>
      <c r="F69" s="539"/>
      <c r="G69" s="539"/>
      <c r="H69" s="539"/>
      <c r="I69" s="539"/>
      <c r="J69" s="539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16">
        <f>'C3LPG Balance'!AQ70</f>
        <v>0</v>
      </c>
      <c r="AL69" s="534">
        <f>'C3LPG Balance'!AR70</f>
        <v>0</v>
      </c>
      <c r="AM69" s="534">
        <f>'C3LPG Balance'!AS70</f>
        <v>0</v>
      </c>
      <c r="AN69" s="534">
        <f>'C3LPG Balance'!AT70</f>
        <v>0</v>
      </c>
      <c r="AO69" s="534">
        <f>'C3LPG Balance'!AU70</f>
        <v>0</v>
      </c>
      <c r="AP69" s="534">
        <f>'C3LPG Balance'!AV70</f>
        <v>0</v>
      </c>
      <c r="AQ69" s="534">
        <f>'C3LPG Balance'!AW70</f>
        <v>0</v>
      </c>
      <c r="AR69" s="534">
        <f>'C3LPG Balance'!AX70</f>
        <v>0</v>
      </c>
      <c r="AS69" s="534">
        <f>'C3LPG Balance'!AY70</f>
        <v>0</v>
      </c>
      <c r="AT69" s="555">
        <f>'C3LPG Balance'!AZ70</f>
        <v>0</v>
      </c>
      <c r="AU69" s="534">
        <f>'C3LPG Balance'!BA69</f>
        <v>0</v>
      </c>
      <c r="AV69" s="534">
        <f>'C3LPG Balance'!BB69</f>
        <v>0</v>
      </c>
      <c r="AW69" s="534">
        <f>'C3LPG Balance'!BC69</f>
        <v>0</v>
      </c>
      <c r="AX69" s="534">
        <f>'C3LPG Balance'!BD69</f>
        <v>0</v>
      </c>
      <c r="AY69" s="534">
        <f>'C3LPG Balance'!BE69</f>
        <v>0</v>
      </c>
      <c r="AZ69" s="534">
        <f>'C3LPG Balance'!BF69</f>
        <v>0</v>
      </c>
      <c r="BA69" s="534">
        <f>'C3LPG Balance'!BG69</f>
        <v>0</v>
      </c>
      <c r="BB69" s="534">
        <f>'C3LPG Balance'!BH69</f>
        <v>0</v>
      </c>
      <c r="BC69" s="534">
        <f>'C3LPG Balance'!BI69</f>
        <v>0</v>
      </c>
      <c r="BD69" s="534">
        <f>'C3LPG Balance'!BJ69</f>
        <v>0</v>
      </c>
      <c r="BE69" s="534">
        <f>'C3LPG Balance'!BK69</f>
        <v>0</v>
      </c>
      <c r="BF69" s="534">
        <f>'C3LPG Balance'!BL69</f>
        <v>0</v>
      </c>
      <c r="BG69" s="588"/>
    </row>
    <row r="70" spans="1:59" ht="10.199999999999999" customHeight="1">
      <c r="A70" s="533" t="s">
        <v>284</v>
      </c>
      <c r="B70" s="832" t="str">
        <f>'C3LPG Balance'!C70</f>
        <v>ESSO</v>
      </c>
      <c r="C70" s="832" t="str">
        <f>'C3LPG Balance'!D70</f>
        <v>MT</v>
      </c>
      <c r="D70" s="539"/>
      <c r="E70" s="539"/>
      <c r="F70" s="539"/>
      <c r="G70" s="539"/>
      <c r="H70" s="539"/>
      <c r="I70" s="539"/>
      <c r="J70" s="539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7"/>
      <c r="V70" s="537"/>
      <c r="W70" s="537"/>
      <c r="X70" s="537"/>
      <c r="Y70" s="537"/>
      <c r="Z70" s="537"/>
      <c r="AA70" s="537"/>
      <c r="AB70" s="537"/>
      <c r="AC70" s="537"/>
      <c r="AD70" s="537"/>
      <c r="AE70" s="537"/>
      <c r="AF70" s="537"/>
      <c r="AG70" s="537"/>
      <c r="AH70" s="537"/>
      <c r="AI70" s="537"/>
      <c r="AJ70" s="537"/>
      <c r="AK70" s="516">
        <f>'C3LPG Balance'!AQ71</f>
        <v>0</v>
      </c>
      <c r="AL70" s="534">
        <f>'C3LPG Balance'!AR71</f>
        <v>0</v>
      </c>
      <c r="AM70" s="534">
        <f>'C3LPG Balance'!AS71</f>
        <v>0</v>
      </c>
      <c r="AN70" s="534">
        <f>'C3LPG Balance'!AT71</f>
        <v>0</v>
      </c>
      <c r="AO70" s="534">
        <f>'C3LPG Balance'!AU71</f>
        <v>0</v>
      </c>
      <c r="AP70" s="534">
        <f>'C3LPG Balance'!AV71</f>
        <v>0</v>
      </c>
      <c r="AQ70" s="534">
        <f>'C3LPG Balance'!AW71</f>
        <v>0</v>
      </c>
      <c r="AR70" s="534">
        <f>'C3LPG Balance'!AX71</f>
        <v>0</v>
      </c>
      <c r="AS70" s="534">
        <f>'C3LPG Balance'!AY71</f>
        <v>0</v>
      </c>
      <c r="AT70" s="555">
        <f>'C3LPG Balance'!AZ71</f>
        <v>0</v>
      </c>
      <c r="AU70" s="534">
        <f>'C3LPG Balance'!BA70</f>
        <v>0</v>
      </c>
      <c r="AV70" s="534">
        <f>'C3LPG Balance'!BB70</f>
        <v>0</v>
      </c>
      <c r="AW70" s="534">
        <f>'C3LPG Balance'!BC70</f>
        <v>0</v>
      </c>
      <c r="AX70" s="534">
        <f>'C3LPG Balance'!BD70</f>
        <v>0</v>
      </c>
      <c r="AY70" s="534">
        <f>'C3LPG Balance'!BE70</f>
        <v>0</v>
      </c>
      <c r="AZ70" s="534">
        <f>'C3LPG Balance'!BF70</f>
        <v>0</v>
      </c>
      <c r="BA70" s="534">
        <f>'C3LPG Balance'!BG70</f>
        <v>0</v>
      </c>
      <c r="BB70" s="534">
        <f>'C3LPG Balance'!BH70</f>
        <v>0</v>
      </c>
      <c r="BC70" s="534">
        <f>'C3LPG Balance'!BI70</f>
        <v>0</v>
      </c>
      <c r="BD70" s="534">
        <f>'C3LPG Balance'!BJ70</f>
        <v>0</v>
      </c>
      <c r="BE70" s="534">
        <f>'C3LPG Balance'!BK70</f>
        <v>0</v>
      </c>
      <c r="BF70" s="534">
        <f>'C3LPG Balance'!BL70</f>
        <v>0</v>
      </c>
      <c r="BG70" s="588"/>
    </row>
    <row r="71" spans="1:59" ht="10.199999999999999" customHeight="1">
      <c r="A71" s="533" t="s">
        <v>284</v>
      </c>
      <c r="B71" s="832" t="str">
        <f>'C3LPG Balance'!C71</f>
        <v>ESSO</v>
      </c>
      <c r="C71" s="832" t="str">
        <f>'C3LPG Balance'!D71</f>
        <v>PTT TANK</v>
      </c>
      <c r="D71" s="539"/>
      <c r="E71" s="539"/>
      <c r="F71" s="539"/>
      <c r="G71" s="539"/>
      <c r="H71" s="539"/>
      <c r="I71" s="539"/>
      <c r="J71" s="539"/>
      <c r="K71" s="537"/>
      <c r="L71" s="537"/>
      <c r="M71" s="537"/>
      <c r="N71" s="537"/>
      <c r="O71" s="537"/>
      <c r="P71" s="537"/>
      <c r="Q71" s="537"/>
      <c r="R71" s="537"/>
      <c r="S71" s="537"/>
      <c r="T71" s="537"/>
      <c r="U71" s="537"/>
      <c r="V71" s="537"/>
      <c r="W71" s="537"/>
      <c r="X71" s="537"/>
      <c r="Y71" s="537"/>
      <c r="Z71" s="537"/>
      <c r="AA71" s="537"/>
      <c r="AB71" s="537"/>
      <c r="AC71" s="537"/>
      <c r="AD71" s="537"/>
      <c r="AE71" s="537"/>
      <c r="AF71" s="537"/>
      <c r="AG71" s="537"/>
      <c r="AH71" s="537"/>
      <c r="AI71" s="537"/>
      <c r="AJ71" s="537"/>
      <c r="AK71" s="516">
        <f>'C3LPG Balance'!AQ72</f>
        <v>0</v>
      </c>
      <c r="AL71" s="534">
        <f>'C3LPG Balance'!AR72</f>
        <v>0</v>
      </c>
      <c r="AM71" s="534">
        <f>'C3LPG Balance'!AS72</f>
        <v>0</v>
      </c>
      <c r="AN71" s="534">
        <f>'C3LPG Balance'!AT72</f>
        <v>0</v>
      </c>
      <c r="AO71" s="534">
        <f>'C3LPG Balance'!AU72</f>
        <v>0</v>
      </c>
      <c r="AP71" s="534">
        <f>'C3LPG Balance'!AV72</f>
        <v>0</v>
      </c>
      <c r="AQ71" s="534">
        <f>'C3LPG Balance'!AW72</f>
        <v>0</v>
      </c>
      <c r="AR71" s="534">
        <f>'C3LPG Balance'!AX72</f>
        <v>0</v>
      </c>
      <c r="AS71" s="534">
        <f>'C3LPG Balance'!AY72</f>
        <v>0</v>
      </c>
      <c r="AT71" s="555">
        <f>'C3LPG Balance'!AZ72</f>
        <v>0</v>
      </c>
      <c r="AU71" s="534">
        <f>'C3LPG Balance'!BA71</f>
        <v>0</v>
      </c>
      <c r="AV71" s="534">
        <f>'C3LPG Balance'!BB71</f>
        <v>0</v>
      </c>
      <c r="AW71" s="534">
        <f>'C3LPG Balance'!BC71</f>
        <v>0</v>
      </c>
      <c r="AX71" s="534">
        <f>'C3LPG Balance'!BD71</f>
        <v>0</v>
      </c>
      <c r="AY71" s="534">
        <f>'C3LPG Balance'!BE71</f>
        <v>0</v>
      </c>
      <c r="AZ71" s="534">
        <f>'C3LPG Balance'!BF71</f>
        <v>0</v>
      </c>
      <c r="BA71" s="534">
        <f>'C3LPG Balance'!BG71</f>
        <v>0</v>
      </c>
      <c r="BB71" s="534">
        <f>'C3LPG Balance'!BH71</f>
        <v>0</v>
      </c>
      <c r="BC71" s="534">
        <f>'C3LPG Balance'!BI71</f>
        <v>0</v>
      </c>
      <c r="BD71" s="534">
        <f>'C3LPG Balance'!BJ71</f>
        <v>0</v>
      </c>
      <c r="BE71" s="534">
        <f>'C3LPG Balance'!BK71</f>
        <v>0</v>
      </c>
      <c r="BF71" s="534">
        <f>'C3LPG Balance'!BL71</f>
        <v>0</v>
      </c>
      <c r="BG71" s="588"/>
    </row>
    <row r="72" spans="1:59" ht="10.199999999999999" customHeight="1">
      <c r="A72" s="533" t="s">
        <v>284</v>
      </c>
      <c r="B72" s="832" t="str">
        <f>'C3LPG Balance'!C72</f>
        <v>Orchid</v>
      </c>
      <c r="C72" s="832" t="str">
        <f>'C3LPG Balance'!D72</f>
        <v>PTT TANK</v>
      </c>
      <c r="D72" s="539"/>
      <c r="E72" s="539"/>
      <c r="F72" s="539"/>
      <c r="G72" s="539"/>
      <c r="H72" s="539"/>
      <c r="I72" s="539"/>
      <c r="J72" s="539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16"/>
      <c r="AL72" s="534">
        <f>'C3LPG Balance'!AR74</f>
        <v>1.4</v>
      </c>
      <c r="AM72" s="534">
        <f>'C3LPG Balance'!AS74</f>
        <v>0</v>
      </c>
      <c r="AN72" s="534">
        <f>'C3LPG Balance'!AT74</f>
        <v>0</v>
      </c>
      <c r="AO72" s="534">
        <f>'C3LPG Balance'!AU74</f>
        <v>0</v>
      </c>
      <c r="AP72" s="534">
        <f>'C3LPG Balance'!AV74</f>
        <v>3</v>
      </c>
      <c r="AQ72" s="534">
        <f>'C3LPG Balance'!AW74</f>
        <v>3.64</v>
      </c>
      <c r="AR72" s="534">
        <f>'C3LPG Balance'!AX74</f>
        <v>6.0600000000000005</v>
      </c>
      <c r="AS72" s="534">
        <f>'C3LPG Balance'!AY74</f>
        <v>6.06</v>
      </c>
      <c r="AT72" s="555">
        <f>'C3LPG Balance'!AZ74</f>
        <v>6.07</v>
      </c>
      <c r="AU72" s="534">
        <f>'C3LPG Balance'!BA72</f>
        <v>0</v>
      </c>
      <c r="AV72" s="534">
        <f>'C3LPG Balance'!BB72</f>
        <v>0</v>
      </c>
      <c r="AW72" s="534">
        <f>'C3LPG Balance'!BC72</f>
        <v>0</v>
      </c>
      <c r="AX72" s="534">
        <f>'C3LPG Balance'!BD72</f>
        <v>0</v>
      </c>
      <c r="AY72" s="534">
        <f>'C3LPG Balance'!BE72</f>
        <v>0</v>
      </c>
      <c r="AZ72" s="534">
        <f>'C3LPG Balance'!BF72</f>
        <v>0</v>
      </c>
      <c r="BA72" s="534">
        <f>'C3LPG Balance'!BG72</f>
        <v>0</v>
      </c>
      <c r="BB72" s="534">
        <f>'C3LPG Balance'!BH72</f>
        <v>0</v>
      </c>
      <c r="BC72" s="534">
        <f>'C3LPG Balance'!BI72</f>
        <v>0</v>
      </c>
      <c r="BD72" s="534">
        <f>'C3LPG Balance'!BJ72</f>
        <v>0</v>
      </c>
      <c r="BE72" s="534">
        <f>'C3LPG Balance'!BK72</f>
        <v>0</v>
      </c>
      <c r="BF72" s="534">
        <f>'C3LPG Balance'!BL72</f>
        <v>0</v>
      </c>
      <c r="BG72" s="588"/>
    </row>
    <row r="73" spans="1:59" ht="10.199999999999999" customHeight="1">
      <c r="A73" s="533" t="s">
        <v>314</v>
      </c>
      <c r="B73" s="832" t="str">
        <f>'C3LPG Balance'!C74</f>
        <v>PTTOR</v>
      </c>
      <c r="C73" s="832" t="str">
        <f>'C3LPG Balance'!D74</f>
        <v xml:space="preserve">SPRC </v>
      </c>
      <c r="D73" s="539"/>
      <c r="E73" s="539"/>
      <c r="F73" s="539"/>
      <c r="G73" s="539"/>
      <c r="H73" s="539"/>
      <c r="I73" s="539"/>
      <c r="J73" s="539"/>
      <c r="K73" s="537"/>
      <c r="L73" s="537"/>
      <c r="M73" s="537"/>
      <c r="N73" s="537"/>
      <c r="O73" s="537"/>
      <c r="P73" s="537"/>
      <c r="Q73" s="537"/>
      <c r="R73" s="537"/>
      <c r="S73" s="537"/>
      <c r="T73" s="537"/>
      <c r="U73" s="537"/>
      <c r="V73" s="537"/>
      <c r="W73" s="537"/>
      <c r="X73" s="537"/>
      <c r="Y73" s="537"/>
      <c r="Z73" s="537"/>
      <c r="AA73" s="537"/>
      <c r="AB73" s="537"/>
      <c r="AC73" s="537"/>
      <c r="AD73" s="537"/>
      <c r="AE73" s="537"/>
      <c r="AF73" s="537"/>
      <c r="AG73" s="537"/>
      <c r="AH73" s="537"/>
      <c r="AI73" s="537"/>
      <c r="AJ73" s="537"/>
      <c r="AK73" s="516">
        <f>'C3LPG Balance'!AQ75</f>
        <v>0</v>
      </c>
      <c r="AL73" s="534">
        <f>'C3LPG Balance'!AR75</f>
        <v>0</v>
      </c>
      <c r="AM73" s="534">
        <f>'C3LPG Balance'!AS75</f>
        <v>0</v>
      </c>
      <c r="AN73" s="534">
        <f>'C3LPG Balance'!AT75</f>
        <v>0</v>
      </c>
      <c r="AO73" s="534">
        <f>'C3LPG Balance'!AU75</f>
        <v>0</v>
      </c>
      <c r="AP73" s="534">
        <f>'C3LPG Balance'!AV75</f>
        <v>0</v>
      </c>
      <c r="AQ73" s="534">
        <f>'C3LPG Balance'!AW75</f>
        <v>0</v>
      </c>
      <c r="AR73" s="534">
        <f>'C3LPG Balance'!AX75</f>
        <v>0</v>
      </c>
      <c r="AS73" s="534">
        <f>'C3LPG Balance'!AY75</f>
        <v>0</v>
      </c>
      <c r="AT73" s="555">
        <f>'C3LPG Balance'!AZ75</f>
        <v>0</v>
      </c>
      <c r="AU73" s="534">
        <f>'C3LPG Balance'!BA74</f>
        <v>3.5399999999999991</v>
      </c>
      <c r="AV73" s="534">
        <f>'C3LPG Balance'!BB74</f>
        <v>1.9999999999999996</v>
      </c>
      <c r="AW73" s="534">
        <f>'C3LPG Balance'!BC74</f>
        <v>2</v>
      </c>
      <c r="AX73" s="534">
        <f>'C3LPG Balance'!BD74</f>
        <v>2</v>
      </c>
      <c r="AY73" s="534">
        <f>'C3LPG Balance'!BE74</f>
        <v>2.0000000000000004</v>
      </c>
      <c r="AZ73" s="534">
        <f>'C3LPG Balance'!BF74</f>
        <v>1.9999999999999996</v>
      </c>
      <c r="BA73" s="534">
        <f>'C3LPG Balance'!BG74</f>
        <v>1.9999999999999996</v>
      </c>
      <c r="BB73" s="534">
        <f>'C3LPG Balance'!BH74</f>
        <v>1.9999999999999996</v>
      </c>
      <c r="BC73" s="534">
        <f>'C3LPG Balance'!BI74</f>
        <v>1.9999999999999996</v>
      </c>
      <c r="BD73" s="534">
        <f>'C3LPG Balance'!BJ74</f>
        <v>1.9999999999999996</v>
      </c>
      <c r="BE73" s="534">
        <f>'C3LPG Balance'!BK74</f>
        <v>1.9999999999999996</v>
      </c>
      <c r="BF73" s="534">
        <f>'C3LPG Balance'!BL74</f>
        <v>1.9999999999999996</v>
      </c>
      <c r="BG73" s="588"/>
    </row>
    <row r="74" spans="1:59" ht="10.199999999999999" customHeight="1">
      <c r="A74" s="533" t="s">
        <v>314</v>
      </c>
      <c r="B74" s="832" t="str">
        <f>'C3LPG Balance'!C75</f>
        <v>PAP</v>
      </c>
      <c r="C74" s="832" t="str">
        <f>'C3LPG Balance'!D75</f>
        <v xml:space="preserve">SPRC </v>
      </c>
      <c r="D74" s="539"/>
      <c r="E74" s="539"/>
      <c r="F74" s="539"/>
      <c r="G74" s="539"/>
      <c r="H74" s="539"/>
      <c r="I74" s="539"/>
      <c r="J74" s="539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16">
        <f>'C3LPG Balance'!AQ76</f>
        <v>4.4799999999999995</v>
      </c>
      <c r="AL74" s="534">
        <f>'C3LPG Balance'!AR76</f>
        <v>2.9</v>
      </c>
      <c r="AM74" s="534">
        <f>'C3LPG Balance'!AS76</f>
        <v>3</v>
      </c>
      <c r="AN74" s="534">
        <f>'C3LPG Balance'!AT76</f>
        <v>3.6</v>
      </c>
      <c r="AO74" s="534">
        <f>'C3LPG Balance'!AU76</f>
        <v>3.5</v>
      </c>
      <c r="AP74" s="534">
        <f>'C3LPG Balance'!AV76</f>
        <v>0</v>
      </c>
      <c r="AQ74" s="534">
        <f>'C3LPG Balance'!AW76</f>
        <v>0.6</v>
      </c>
      <c r="AR74" s="534">
        <f>'C3LPG Balance'!AX76</f>
        <v>0</v>
      </c>
      <c r="AS74" s="534">
        <f>'C3LPG Balance'!AY76</f>
        <v>0</v>
      </c>
      <c r="AT74" s="555">
        <f>'C3LPG Balance'!AZ76</f>
        <v>0.6</v>
      </c>
      <c r="AU74" s="534">
        <f>'C3LPG Balance'!BA75</f>
        <v>0</v>
      </c>
      <c r="AV74" s="534">
        <f>'C3LPG Balance'!BB75</f>
        <v>0</v>
      </c>
      <c r="AW74" s="534">
        <f>'C3LPG Balance'!BC75</f>
        <v>0</v>
      </c>
      <c r="AX74" s="534">
        <f>'C3LPG Balance'!BD75</f>
        <v>0</v>
      </c>
      <c r="AY74" s="534">
        <f>'C3LPG Balance'!BE75</f>
        <v>0</v>
      </c>
      <c r="AZ74" s="534">
        <f>'C3LPG Balance'!BF75</f>
        <v>0</v>
      </c>
      <c r="BA74" s="534">
        <f>'C3LPG Balance'!BG75</f>
        <v>0</v>
      </c>
      <c r="BB74" s="534">
        <f>'C3LPG Balance'!BH75</f>
        <v>0</v>
      </c>
      <c r="BC74" s="534">
        <f>'C3LPG Balance'!BI75</f>
        <v>0</v>
      </c>
      <c r="BD74" s="534">
        <f>'C3LPG Balance'!BJ75</f>
        <v>0</v>
      </c>
      <c r="BE74" s="534">
        <f>'C3LPG Balance'!BK75</f>
        <v>0</v>
      </c>
      <c r="BF74" s="534">
        <f>'C3LPG Balance'!BL75</f>
        <v>0</v>
      </c>
      <c r="BG74" s="588"/>
    </row>
    <row r="75" spans="1:59" ht="10.199999999999999" customHeight="1">
      <c r="A75" s="533" t="s">
        <v>314</v>
      </c>
      <c r="B75" s="832" t="str">
        <f>'C3LPG Balance'!C76</f>
        <v>WP</v>
      </c>
      <c r="C75" s="832" t="str">
        <f>'C3LPG Balance'!D76</f>
        <v xml:space="preserve">SPRC </v>
      </c>
      <c r="D75" s="539"/>
      <c r="E75" s="539"/>
      <c r="F75" s="539"/>
      <c r="G75" s="539"/>
      <c r="H75" s="539"/>
      <c r="I75" s="539"/>
      <c r="J75" s="539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16"/>
      <c r="AL75" s="534"/>
      <c r="AM75" s="534"/>
      <c r="AN75" s="534"/>
      <c r="AO75" s="534"/>
      <c r="AP75" s="534"/>
      <c r="AQ75" s="534"/>
      <c r="AR75" s="534">
        <f>'C3LPG Balance'!AX77</f>
        <v>0</v>
      </c>
      <c r="AS75" s="534">
        <f>'C3LPG Balance'!AY77</f>
        <v>0</v>
      </c>
      <c r="AT75" s="555">
        <f>'C3LPG Balance'!AZ77</f>
        <v>0</v>
      </c>
      <c r="AU75" s="534">
        <f>'C3LPG Balance'!BA76</f>
        <v>4.83</v>
      </c>
      <c r="AV75" s="534">
        <f>'C3LPG Balance'!BB76</f>
        <v>4.4800000000000004</v>
      </c>
      <c r="AW75" s="534">
        <f>'C3LPG Balance'!BC76</f>
        <v>5.07</v>
      </c>
      <c r="AX75" s="534">
        <f>'C3LPG Balance'!BD76</f>
        <v>5.07</v>
      </c>
      <c r="AY75" s="534">
        <f>'C3LPG Balance'!BE76</f>
        <v>3.78</v>
      </c>
      <c r="AZ75" s="534">
        <f>'C3LPG Balance'!BF76</f>
        <v>3.47</v>
      </c>
      <c r="BA75" s="534">
        <f>'C3LPG Balance'!BG76</f>
        <v>3.47</v>
      </c>
      <c r="BB75" s="534">
        <f>'C3LPG Balance'!BH76</f>
        <v>3.47</v>
      </c>
      <c r="BC75" s="534">
        <f>'C3LPG Balance'!BI76</f>
        <v>3.47</v>
      </c>
      <c r="BD75" s="534">
        <f>'C3LPG Balance'!BJ76</f>
        <v>3.47</v>
      </c>
      <c r="BE75" s="534">
        <f>'C3LPG Balance'!BK76</f>
        <v>3.47</v>
      </c>
      <c r="BF75" s="534">
        <f>'C3LPG Balance'!BL76</f>
        <v>3.47</v>
      </c>
      <c r="BG75" s="588"/>
    </row>
    <row r="76" spans="1:59" ht="10.199999999999999" customHeight="1">
      <c r="A76" s="533" t="s">
        <v>314</v>
      </c>
      <c r="B76" s="832" t="str">
        <f>'C3LPG Balance'!C77</f>
        <v>Atlas</v>
      </c>
      <c r="C76" s="832" t="str">
        <f>'C3LPG Balance'!D77</f>
        <v xml:space="preserve">SPRC </v>
      </c>
      <c r="D76" s="539"/>
      <c r="E76" s="539"/>
      <c r="F76" s="539"/>
      <c r="G76" s="539"/>
      <c r="H76" s="539"/>
      <c r="I76" s="539"/>
      <c r="J76" s="539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16">
        <f>'C3LPG Balance'!AQ78</f>
        <v>6.0449999999999999</v>
      </c>
      <c r="AL76" s="534">
        <f>'C3LPG Balance'!AR78</f>
        <v>5.25</v>
      </c>
      <c r="AM76" s="534">
        <f>'C3LPG Balance'!AS78</f>
        <v>4.5999999999999996</v>
      </c>
      <c r="AN76" s="534">
        <f>'C3LPG Balance'!AT78</f>
        <v>5.4</v>
      </c>
      <c r="AO76" s="534">
        <f>'C3LPG Balance'!AU78</f>
        <v>5.7</v>
      </c>
      <c r="AP76" s="534">
        <f>'C3LPG Balance'!AV78</f>
        <v>5.58</v>
      </c>
      <c r="AQ76" s="534">
        <f>'C3LPG Balance'!AW78</f>
        <v>5.4</v>
      </c>
      <c r="AR76" s="534">
        <f>'C3LPG Balance'!AX78</f>
        <v>5.58</v>
      </c>
      <c r="AS76" s="534">
        <f>'C3LPG Balance'!AY78</f>
        <v>5.4</v>
      </c>
      <c r="AT76" s="555">
        <f>'C3LPG Balance'!AZ78</f>
        <v>5.58</v>
      </c>
      <c r="AU76" s="534">
        <f>'C3LPG Balance'!BA77</f>
        <v>0</v>
      </c>
      <c r="AV76" s="534">
        <f>'C3LPG Balance'!BB77</f>
        <v>0</v>
      </c>
      <c r="AW76" s="534">
        <f>'C3LPG Balance'!BC77</f>
        <v>0</v>
      </c>
      <c r="AX76" s="534">
        <f>'C3LPG Balance'!BD77</f>
        <v>0</v>
      </c>
      <c r="AY76" s="534">
        <f>'C3LPG Balance'!BE77</f>
        <v>0</v>
      </c>
      <c r="AZ76" s="534">
        <f>'C3LPG Balance'!BF77</f>
        <v>0</v>
      </c>
      <c r="BA76" s="534">
        <f>'C3LPG Balance'!BG77</f>
        <v>0</v>
      </c>
      <c r="BB76" s="534">
        <f>'C3LPG Balance'!BH77</f>
        <v>0</v>
      </c>
      <c r="BC76" s="534">
        <f>'C3LPG Balance'!BI77</f>
        <v>0</v>
      </c>
      <c r="BD76" s="534">
        <f>'C3LPG Balance'!BJ77</f>
        <v>0</v>
      </c>
      <c r="BE76" s="534">
        <f>'C3LPG Balance'!BK77</f>
        <v>0</v>
      </c>
      <c r="BF76" s="534">
        <f>'C3LPG Balance'!BL77</f>
        <v>0</v>
      </c>
      <c r="BG76" s="588"/>
    </row>
    <row r="77" spans="1:59" ht="10.199999999999999" customHeight="1">
      <c r="A77" s="533" t="s">
        <v>315</v>
      </c>
      <c r="B77" s="832" t="str">
        <f>'C3LPG Balance'!C78</f>
        <v>PTTOR</v>
      </c>
      <c r="C77" s="832" t="str">
        <f>'C3LPG Balance'!D78</f>
        <v>PTTEP/LKB (Truck)</v>
      </c>
      <c r="D77" s="539"/>
      <c r="E77" s="539"/>
      <c r="F77" s="539"/>
      <c r="G77" s="539"/>
      <c r="H77" s="539"/>
      <c r="I77" s="539"/>
      <c r="J77" s="539"/>
      <c r="K77" s="537"/>
      <c r="L77" s="537"/>
      <c r="M77" s="537"/>
      <c r="N77" s="537"/>
      <c r="O77" s="537"/>
      <c r="P77" s="537"/>
      <c r="Q77" s="537"/>
      <c r="R77" s="537"/>
      <c r="S77" s="537"/>
      <c r="T77" s="537"/>
      <c r="U77" s="537"/>
      <c r="V77" s="537"/>
      <c r="W77" s="537"/>
      <c r="X77" s="537"/>
      <c r="Y77" s="537"/>
      <c r="Z77" s="537"/>
      <c r="AA77" s="537"/>
      <c r="AB77" s="537"/>
      <c r="AC77" s="537"/>
      <c r="AD77" s="537"/>
      <c r="AE77" s="537"/>
      <c r="AF77" s="537"/>
      <c r="AG77" s="537"/>
      <c r="AH77" s="537"/>
      <c r="AI77" s="537"/>
      <c r="AJ77" s="537"/>
      <c r="AK77" s="516">
        <f>'C3LPG Balance'!AQ79</f>
        <v>17</v>
      </c>
      <c r="AL77" s="519">
        <f>'C3LPG Balance'!AR79</f>
        <v>16.5</v>
      </c>
      <c r="AM77" s="534">
        <f>'C3LPG Balance'!AS79</f>
        <v>15</v>
      </c>
      <c r="AN77" s="534">
        <f>'C3LPG Balance'!AT79</f>
        <v>14.5</v>
      </c>
      <c r="AO77" s="534">
        <f>'C3LPG Balance'!AU79</f>
        <v>15.5</v>
      </c>
      <c r="AP77" s="534">
        <f>'C3LPG Balance'!AV79</f>
        <v>13.04</v>
      </c>
      <c r="AQ77" s="534">
        <f>'C3LPG Balance'!AW79</f>
        <v>17.2</v>
      </c>
      <c r="AR77" s="534">
        <f>'C3LPG Balance'!AX79</f>
        <v>16.739999999999998</v>
      </c>
      <c r="AS77" s="534">
        <f>'C3LPG Balance'!AY79</f>
        <v>16.2</v>
      </c>
      <c r="AT77" s="555">
        <f>'C3LPG Balance'!AZ79</f>
        <v>16.12</v>
      </c>
      <c r="AU77" s="534">
        <f>'C3LPG Balance'!BA78</f>
        <v>5.89</v>
      </c>
      <c r="AV77" s="534">
        <f>'C3LPG Balance'!BB78</f>
        <v>5.32</v>
      </c>
      <c r="AW77" s="534">
        <f>'C3LPG Balance'!BC78</f>
        <v>5.89</v>
      </c>
      <c r="AX77" s="534">
        <f>'C3LPG Balance'!BD78</f>
        <v>5.7</v>
      </c>
      <c r="AY77" s="534">
        <f>'C3LPG Balance'!BE78</f>
        <v>5.89</v>
      </c>
      <c r="AZ77" s="534">
        <f>'C3LPG Balance'!BF78</f>
        <v>5.7</v>
      </c>
      <c r="BA77" s="534">
        <f>'C3LPG Balance'!BG78</f>
        <v>5.83</v>
      </c>
      <c r="BB77" s="534">
        <f>'C3LPG Balance'!BH78</f>
        <v>5.83</v>
      </c>
      <c r="BC77" s="534">
        <f>'C3LPG Balance'!BI78</f>
        <v>5.83</v>
      </c>
      <c r="BD77" s="534">
        <f>'C3LPG Balance'!BJ78</f>
        <v>5.83</v>
      </c>
      <c r="BE77" s="534">
        <f>'C3LPG Balance'!BK78</f>
        <v>5.83</v>
      </c>
      <c r="BF77" s="534">
        <f>'C3LPG Balance'!BL78</f>
        <v>5.83</v>
      </c>
      <c r="BG77" s="588"/>
    </row>
    <row r="78" spans="1:59" ht="10.199999999999999" customHeight="1">
      <c r="A78" s="533" t="s">
        <v>316</v>
      </c>
      <c r="B78" s="832" t="str">
        <f>'C3LPG Balance'!C79</f>
        <v>PTTOR</v>
      </c>
      <c r="C78" s="832" t="str">
        <f>'C3LPG Balance'!D79</f>
        <v>GSP KHM</v>
      </c>
      <c r="D78" s="539"/>
      <c r="E78" s="539"/>
      <c r="F78" s="539"/>
      <c r="G78" s="539"/>
      <c r="H78" s="539"/>
      <c r="I78" s="539"/>
      <c r="J78" s="539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16"/>
      <c r="AL78" s="519"/>
      <c r="AM78" s="534"/>
      <c r="AN78" s="534"/>
      <c r="AO78" s="534"/>
      <c r="AP78" s="534"/>
      <c r="AQ78" s="534"/>
      <c r="AR78" s="534"/>
      <c r="AS78" s="534"/>
      <c r="AT78" s="555"/>
      <c r="AU78" s="519">
        <f>'C3LPG Balance'!BA79</f>
        <v>11</v>
      </c>
      <c r="AV78" s="519">
        <f>'C3LPG Balance'!BB79</f>
        <v>6.72</v>
      </c>
      <c r="AW78" s="519">
        <f>'C3LPG Balance'!BC79</f>
        <v>15.56</v>
      </c>
      <c r="AX78" s="519">
        <f>'C3LPG Balance'!BD79</f>
        <v>15</v>
      </c>
      <c r="AY78" s="519">
        <f>'C3LPG Balance'!BE79</f>
        <v>15.5</v>
      </c>
      <c r="AZ78" s="519">
        <f>'C3LPG Balance'!BF79</f>
        <v>15</v>
      </c>
      <c r="BA78" s="519">
        <f>'C3LPG Balance'!BG79</f>
        <v>9.41</v>
      </c>
      <c r="BB78" s="519">
        <f>'C3LPG Balance'!BH79</f>
        <v>13.19</v>
      </c>
      <c r="BC78" s="519">
        <f>'C3LPG Balance'!BI79</f>
        <v>15</v>
      </c>
      <c r="BD78" s="519">
        <f>'C3LPG Balance'!BJ79</f>
        <v>15.5</v>
      </c>
      <c r="BE78" s="519">
        <f>'C3LPG Balance'!BK79</f>
        <v>15</v>
      </c>
      <c r="BF78" s="519">
        <f>'C3LPG Balance'!BL79</f>
        <v>15.08</v>
      </c>
      <c r="BG78" s="588"/>
    </row>
    <row r="79" spans="1:59" ht="10.199999999999999" customHeight="1">
      <c r="A79" s="941" t="s">
        <v>16</v>
      </c>
      <c r="B79" s="939"/>
      <c r="C79" s="940"/>
      <c r="D79" s="522" t="e">
        <f t="shared" ref="D79:J79" si="9">SUM(D26:D29)</f>
        <v>#REF!</v>
      </c>
      <c r="E79" s="522" t="e">
        <f t="shared" si="9"/>
        <v>#REF!</v>
      </c>
      <c r="F79" s="522" t="e">
        <f t="shared" si="9"/>
        <v>#REF!</v>
      </c>
      <c r="G79" s="522" t="e">
        <f t="shared" si="9"/>
        <v>#REF!</v>
      </c>
      <c r="H79" s="522" t="e">
        <f t="shared" si="9"/>
        <v>#REF!</v>
      </c>
      <c r="I79" s="522" t="e">
        <f t="shared" si="9"/>
        <v>#REF!</v>
      </c>
      <c r="J79" s="522" t="e">
        <f t="shared" si="9"/>
        <v>#REF!</v>
      </c>
      <c r="K79" s="522" t="e">
        <f t="shared" ref="K79:AB79" si="10">SUM(K26:K33)</f>
        <v>#REF!</v>
      </c>
      <c r="L79" s="522" t="e">
        <f t="shared" si="10"/>
        <v>#REF!</v>
      </c>
      <c r="M79" s="522" t="e">
        <f t="shared" si="10"/>
        <v>#REF!</v>
      </c>
      <c r="N79" s="522" t="e">
        <f t="shared" si="10"/>
        <v>#REF!</v>
      </c>
      <c r="O79" s="522" t="e">
        <f t="shared" si="10"/>
        <v>#REF!</v>
      </c>
      <c r="P79" s="522" t="e">
        <f t="shared" si="10"/>
        <v>#REF!</v>
      </c>
      <c r="Q79" s="522" t="e">
        <f t="shared" si="10"/>
        <v>#REF!</v>
      </c>
      <c r="R79" s="522" t="e">
        <f t="shared" si="10"/>
        <v>#REF!</v>
      </c>
      <c r="S79" s="522" t="e">
        <f t="shared" si="10"/>
        <v>#REF!</v>
      </c>
      <c r="T79" s="522" t="e">
        <f t="shared" si="10"/>
        <v>#REF!</v>
      </c>
      <c r="U79" s="522" t="e">
        <f t="shared" si="10"/>
        <v>#REF!</v>
      </c>
      <c r="V79" s="522" t="e">
        <f t="shared" si="10"/>
        <v>#REF!</v>
      </c>
      <c r="W79" s="522" t="e">
        <f t="shared" si="10"/>
        <v>#REF!</v>
      </c>
      <c r="X79" s="522" t="e">
        <f t="shared" si="10"/>
        <v>#REF!</v>
      </c>
      <c r="Y79" s="522" t="e">
        <f t="shared" si="10"/>
        <v>#REF!</v>
      </c>
      <c r="Z79" s="522" t="e">
        <f t="shared" si="10"/>
        <v>#REF!</v>
      </c>
      <c r="AA79" s="522" t="e">
        <f t="shared" si="10"/>
        <v>#REF!</v>
      </c>
      <c r="AB79" s="522" t="e">
        <f t="shared" si="10"/>
        <v>#REF!</v>
      </c>
      <c r="AC79" s="522" t="e">
        <f>SUM(AC26:AC37)</f>
        <v>#REF!</v>
      </c>
      <c r="AD79" s="522" t="e">
        <f>SUM(AD26:AD37)</f>
        <v>#REF!</v>
      </c>
      <c r="AE79" s="522" t="e">
        <f>SUM(AE26:AE37)</f>
        <v>#REF!</v>
      </c>
      <c r="AF79" s="522" t="e">
        <f>SUM(AF26:AF37)</f>
        <v>#REF!</v>
      </c>
      <c r="AG79" s="522" t="e">
        <f>SUM(AG26:AG37)</f>
        <v>#REF!</v>
      </c>
      <c r="AH79" s="522" t="e">
        <f>SUM(AH26:AH38)</f>
        <v>#REF!</v>
      </c>
      <c r="AI79" s="522" t="e">
        <f>SUM(AI26:AI38)</f>
        <v>#REF!</v>
      </c>
      <c r="AJ79" s="522" t="e">
        <f>SUM(AJ26:AJ38)</f>
        <v>#REF!</v>
      </c>
      <c r="AK79" s="548">
        <f t="shared" ref="AK79:BF79" si="11">SUM(AK26:AK77)</f>
        <v>217.80512922</v>
      </c>
      <c r="AL79" s="523">
        <f t="shared" si="11"/>
        <v>178.34859381000001</v>
      </c>
      <c r="AM79" s="548">
        <f t="shared" si="11"/>
        <v>170.11859380999999</v>
      </c>
      <c r="AN79" s="548">
        <f t="shared" si="11"/>
        <v>182.86217382000004</v>
      </c>
      <c r="AO79" s="548">
        <f t="shared" si="11"/>
        <v>206.13</v>
      </c>
      <c r="AP79" s="548">
        <f t="shared" si="11"/>
        <v>211.97000000000003</v>
      </c>
      <c r="AQ79" s="548">
        <f t="shared" si="11"/>
        <v>216.23</v>
      </c>
      <c r="AR79" s="548">
        <f t="shared" si="11"/>
        <v>227.23080756000002</v>
      </c>
      <c r="AS79" s="548">
        <f t="shared" si="11"/>
        <v>219.96572164999998</v>
      </c>
      <c r="AT79" s="548">
        <f t="shared" si="11"/>
        <v>221.61999999999998</v>
      </c>
      <c r="AU79" s="523">
        <f t="shared" si="11"/>
        <v>196.84568340999999</v>
      </c>
      <c r="AV79" s="548">
        <f t="shared" si="11"/>
        <v>191.74555589999997</v>
      </c>
      <c r="AW79" s="548">
        <f t="shared" si="11"/>
        <v>202.36716010000001</v>
      </c>
      <c r="AX79" s="548">
        <f t="shared" si="11"/>
        <v>203.47122306999995</v>
      </c>
      <c r="AY79" s="548">
        <f t="shared" si="11"/>
        <v>207.14415579999996</v>
      </c>
      <c r="AZ79" s="548">
        <f t="shared" si="11"/>
        <v>202.79094530999998</v>
      </c>
      <c r="BA79" s="548">
        <f t="shared" si="11"/>
        <v>168.21631850000003</v>
      </c>
      <c r="BB79" s="548">
        <f t="shared" si="11"/>
        <v>213.84081603999999</v>
      </c>
      <c r="BC79" s="548">
        <f t="shared" si="11"/>
        <v>209.48266554</v>
      </c>
      <c r="BD79" s="548">
        <f t="shared" si="11"/>
        <v>212.62105473</v>
      </c>
      <c r="BE79" s="548">
        <f t="shared" si="11"/>
        <v>212.91222617</v>
      </c>
      <c r="BF79" s="548">
        <f t="shared" si="11"/>
        <v>214.66722930999998</v>
      </c>
    </row>
    <row r="80" spans="1:59" ht="10.199999999999999" customHeight="1">
      <c r="A80" s="941" t="s">
        <v>342</v>
      </c>
      <c r="B80" s="939"/>
      <c r="C80" s="940"/>
      <c r="D80" s="602"/>
      <c r="E80" s="602"/>
      <c r="F80" s="602"/>
      <c r="G80" s="602"/>
      <c r="H80" s="602"/>
      <c r="I80" s="602"/>
      <c r="J80" s="602"/>
      <c r="K80" s="602"/>
      <c r="L80" s="602"/>
      <c r="M80" s="602"/>
      <c r="N80" s="602"/>
      <c r="O80" s="602"/>
      <c r="P80" s="602"/>
      <c r="Q80" s="602"/>
      <c r="R80" s="602"/>
      <c r="S80" s="602"/>
      <c r="T80" s="602"/>
      <c r="U80" s="602"/>
      <c r="V80" s="602"/>
      <c r="W80" s="602"/>
      <c r="X80" s="602"/>
      <c r="Y80" s="602"/>
      <c r="Z80" s="602"/>
      <c r="AA80" s="602"/>
      <c r="AB80" s="602"/>
      <c r="AC80" s="602"/>
      <c r="AD80" s="602"/>
      <c r="AE80" s="602"/>
      <c r="AF80" s="602"/>
      <c r="AG80" s="602"/>
      <c r="AH80" s="602"/>
      <c r="AI80" s="602"/>
      <c r="AJ80" s="602"/>
      <c r="AK80" s="548">
        <f t="shared" ref="AK80:BF80" si="12">SUM(AK56:AK71)</f>
        <v>7</v>
      </c>
      <c r="AL80" s="548">
        <f t="shared" si="12"/>
        <v>7</v>
      </c>
      <c r="AM80" s="548">
        <f t="shared" si="12"/>
        <v>6</v>
      </c>
      <c r="AN80" s="548">
        <f t="shared" si="12"/>
        <v>0</v>
      </c>
      <c r="AO80" s="548">
        <f t="shared" si="12"/>
        <v>4</v>
      </c>
      <c r="AP80" s="548">
        <f t="shared" si="12"/>
        <v>1.8</v>
      </c>
      <c r="AQ80" s="548">
        <f t="shared" si="12"/>
        <v>0</v>
      </c>
      <c r="AR80" s="548">
        <f t="shared" si="12"/>
        <v>0</v>
      </c>
      <c r="AS80" s="548">
        <f t="shared" si="12"/>
        <v>13</v>
      </c>
      <c r="AT80" s="548">
        <f t="shared" si="12"/>
        <v>11</v>
      </c>
      <c r="AU80" s="548">
        <f t="shared" si="12"/>
        <v>19</v>
      </c>
      <c r="AV80" s="548">
        <f t="shared" si="12"/>
        <v>3</v>
      </c>
      <c r="AW80" s="548">
        <f t="shared" si="12"/>
        <v>0</v>
      </c>
      <c r="AX80" s="548">
        <f t="shared" si="12"/>
        <v>0</v>
      </c>
      <c r="AY80" s="548">
        <f t="shared" si="12"/>
        <v>0</v>
      </c>
      <c r="AZ80" s="548">
        <f t="shared" si="12"/>
        <v>0</v>
      </c>
      <c r="BA80" s="548">
        <f t="shared" si="12"/>
        <v>0</v>
      </c>
      <c r="BB80" s="548">
        <f t="shared" si="12"/>
        <v>0</v>
      </c>
      <c r="BC80" s="548">
        <f t="shared" si="12"/>
        <v>0</v>
      </c>
      <c r="BD80" s="548">
        <f t="shared" si="12"/>
        <v>0</v>
      </c>
      <c r="BE80" s="548">
        <f t="shared" si="12"/>
        <v>0</v>
      </c>
      <c r="BF80" s="548">
        <f t="shared" si="12"/>
        <v>0</v>
      </c>
    </row>
    <row r="81" spans="1:58" ht="10.199999999999999" customHeight="1">
      <c r="A81" s="942" t="s">
        <v>322</v>
      </c>
      <c r="B81" s="943"/>
      <c r="C81" s="943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7"/>
      <c r="AB81" s="587"/>
      <c r="AC81" s="587"/>
      <c r="AD81" s="587"/>
      <c r="AE81" s="587"/>
      <c r="AF81" s="587"/>
      <c r="AG81" s="587"/>
      <c r="AH81" s="587"/>
      <c r="AI81" s="587"/>
      <c r="AJ81" s="587"/>
      <c r="AK81" s="587"/>
      <c r="AL81" s="587"/>
      <c r="AM81" s="587"/>
      <c r="AN81" s="587"/>
      <c r="AO81" s="587"/>
      <c r="AP81" s="587"/>
      <c r="AQ81" s="587"/>
      <c r="AR81" s="587"/>
      <c r="AS81" s="587"/>
      <c r="AT81" s="587"/>
      <c r="AU81" s="587"/>
      <c r="AV81" s="587"/>
      <c r="AW81" s="587"/>
      <c r="AX81" s="587"/>
      <c r="AY81" s="587"/>
      <c r="AZ81" s="587"/>
      <c r="BA81" s="587"/>
      <c r="BB81" s="591"/>
      <c r="BC81" s="591"/>
      <c r="BD81" s="593"/>
      <c r="BE81" s="593"/>
      <c r="BF81" s="592"/>
    </row>
    <row r="82" spans="1:58" ht="10.199999999999999" customHeight="1">
      <c r="A82" s="944" t="s">
        <v>107</v>
      </c>
      <c r="B82" s="945"/>
      <c r="C82" s="946"/>
      <c r="D82" s="403">
        <v>2017</v>
      </c>
      <c r="E82" s="403"/>
      <c r="F82" s="895">
        <v>2017</v>
      </c>
      <c r="G82" s="896"/>
      <c r="H82" s="896"/>
      <c r="I82" s="896"/>
      <c r="J82" s="897"/>
      <c r="K82" s="404">
        <v>2018</v>
      </c>
      <c r="L82" s="404">
        <v>2018</v>
      </c>
      <c r="M82" s="404">
        <v>2018</v>
      </c>
      <c r="N82" s="403">
        <v>2018</v>
      </c>
      <c r="O82" s="403"/>
      <c r="P82" s="404">
        <v>2018</v>
      </c>
      <c r="Q82" s="917">
        <v>2018</v>
      </c>
      <c r="R82" s="917"/>
      <c r="S82" s="917"/>
      <c r="T82" s="917"/>
      <c r="U82" s="917"/>
      <c r="V82" s="917"/>
      <c r="W82" s="404">
        <v>2019</v>
      </c>
      <c r="X82" s="404">
        <v>2019</v>
      </c>
      <c r="Y82" s="403">
        <v>2019</v>
      </c>
      <c r="Z82" s="404">
        <v>2019</v>
      </c>
      <c r="AA82" s="403">
        <v>2019</v>
      </c>
      <c r="AB82" s="404">
        <v>2019</v>
      </c>
      <c r="AC82" s="403">
        <v>2019</v>
      </c>
      <c r="AD82" s="404">
        <v>2019</v>
      </c>
      <c r="AE82" s="403">
        <v>2019</v>
      </c>
      <c r="AF82" s="917">
        <v>2019</v>
      </c>
      <c r="AG82" s="917"/>
      <c r="AH82" s="917"/>
      <c r="AI82" s="404">
        <v>2020</v>
      </c>
      <c r="AJ82" s="405"/>
      <c r="AK82" s="404">
        <v>2020</v>
      </c>
      <c r="AL82" s="404">
        <v>2020</v>
      </c>
      <c r="AM82" s="405"/>
      <c r="AN82" s="404">
        <v>2020</v>
      </c>
      <c r="AO82" s="404">
        <v>2020</v>
      </c>
      <c r="AP82" s="917">
        <v>2020</v>
      </c>
      <c r="AQ82" s="917"/>
      <c r="AR82" s="917"/>
      <c r="AS82" s="917"/>
      <c r="AT82" s="917"/>
      <c r="AU82" s="895">
        <v>2021</v>
      </c>
      <c r="AV82" s="896"/>
      <c r="AW82" s="896"/>
      <c r="AX82" s="896"/>
      <c r="AY82" s="896"/>
      <c r="AZ82" s="896"/>
      <c r="BA82" s="896"/>
      <c r="BB82" s="896"/>
      <c r="BC82" s="896"/>
      <c r="BD82" s="896"/>
      <c r="BE82" s="896"/>
      <c r="BF82" s="897"/>
    </row>
    <row r="83" spans="1:58" ht="10.199999999999999" customHeight="1">
      <c r="A83" s="918" t="s">
        <v>108</v>
      </c>
      <c r="B83" s="947"/>
      <c r="C83" s="948"/>
      <c r="D83" s="510" t="str">
        <f t="shared" ref="D83:AI83" si="13">D9</f>
        <v>JUN</v>
      </c>
      <c r="E83" s="510" t="str">
        <f t="shared" si="13"/>
        <v>JUL</v>
      </c>
      <c r="F83" s="510" t="str">
        <f t="shared" si="13"/>
        <v>AUG</v>
      </c>
      <c r="G83" s="510" t="str">
        <f t="shared" si="13"/>
        <v>SEP</v>
      </c>
      <c r="H83" s="510" t="str">
        <f t="shared" si="13"/>
        <v>OCT</v>
      </c>
      <c r="I83" s="510" t="str">
        <f t="shared" si="13"/>
        <v>NOV</v>
      </c>
      <c r="J83" s="510" t="str">
        <f t="shared" si="13"/>
        <v>DEC</v>
      </c>
      <c r="K83" s="510" t="str">
        <f t="shared" si="13"/>
        <v>JAN</v>
      </c>
      <c r="L83" s="510" t="str">
        <f t="shared" si="13"/>
        <v>FEB</v>
      </c>
      <c r="M83" s="510" t="str">
        <f t="shared" si="13"/>
        <v>MAR</v>
      </c>
      <c r="N83" s="510" t="str">
        <f t="shared" si="13"/>
        <v>APR</v>
      </c>
      <c r="O83" s="510" t="str">
        <f t="shared" si="13"/>
        <v>MAY</v>
      </c>
      <c r="P83" s="510" t="str">
        <f t="shared" si="13"/>
        <v>JUN</v>
      </c>
      <c r="Q83" s="510" t="str">
        <f t="shared" si="13"/>
        <v>JUL</v>
      </c>
      <c r="R83" s="510" t="str">
        <f t="shared" si="13"/>
        <v>AUG</v>
      </c>
      <c r="S83" s="510" t="str">
        <f t="shared" si="13"/>
        <v>SEP</v>
      </c>
      <c r="T83" s="510" t="str">
        <f t="shared" si="13"/>
        <v>OCT</v>
      </c>
      <c r="U83" s="510" t="str">
        <f t="shared" si="13"/>
        <v>NOV</v>
      </c>
      <c r="V83" s="510" t="str">
        <f t="shared" si="13"/>
        <v>DEC</v>
      </c>
      <c r="W83" s="510" t="str">
        <f t="shared" si="13"/>
        <v>JAN</v>
      </c>
      <c r="X83" s="510" t="str">
        <f t="shared" si="13"/>
        <v>FEB</v>
      </c>
      <c r="Y83" s="510" t="str">
        <f t="shared" si="13"/>
        <v>MAR</v>
      </c>
      <c r="Z83" s="510" t="str">
        <f t="shared" si="13"/>
        <v>APR</v>
      </c>
      <c r="AA83" s="510" t="str">
        <f t="shared" si="13"/>
        <v>MAY</v>
      </c>
      <c r="AB83" s="510" t="str">
        <f t="shared" si="13"/>
        <v>JUN</v>
      </c>
      <c r="AC83" s="510" t="str">
        <f t="shared" si="13"/>
        <v>JUL</v>
      </c>
      <c r="AD83" s="510" t="str">
        <f t="shared" si="13"/>
        <v>AUG</v>
      </c>
      <c r="AE83" s="510" t="str">
        <f t="shared" si="13"/>
        <v>SEP</v>
      </c>
      <c r="AF83" s="510" t="str">
        <f t="shared" si="13"/>
        <v>OCT</v>
      </c>
      <c r="AG83" s="510" t="str">
        <f t="shared" si="13"/>
        <v>NOV</v>
      </c>
      <c r="AH83" s="510" t="str">
        <f t="shared" si="13"/>
        <v>DEC</v>
      </c>
      <c r="AI83" s="510" t="str">
        <f t="shared" si="13"/>
        <v>JAN</v>
      </c>
      <c r="AJ83" s="510" t="str">
        <f t="shared" ref="AJ83:BF83" si="14">AJ9</f>
        <v>FEB</v>
      </c>
      <c r="AK83" s="510" t="str">
        <f t="shared" si="14"/>
        <v>MAR</v>
      </c>
      <c r="AL83" s="510" t="str">
        <f t="shared" si="14"/>
        <v>APR</v>
      </c>
      <c r="AM83" s="510" t="str">
        <f t="shared" si="14"/>
        <v>MAY</v>
      </c>
      <c r="AN83" s="510" t="str">
        <f t="shared" si="14"/>
        <v>JUN</v>
      </c>
      <c r="AO83" s="510" t="str">
        <f t="shared" si="14"/>
        <v>JUL</v>
      </c>
      <c r="AP83" s="510" t="str">
        <f t="shared" si="14"/>
        <v>AUG</v>
      </c>
      <c r="AQ83" s="510" t="str">
        <f t="shared" si="14"/>
        <v>SEP</v>
      </c>
      <c r="AR83" s="510" t="str">
        <f t="shared" si="14"/>
        <v>OCT</v>
      </c>
      <c r="AS83" s="510" t="str">
        <f t="shared" si="14"/>
        <v>NOV</v>
      </c>
      <c r="AT83" s="510" t="str">
        <f t="shared" si="14"/>
        <v>DEC</v>
      </c>
      <c r="AU83" s="510" t="str">
        <f t="shared" si="14"/>
        <v>JAN</v>
      </c>
      <c r="AV83" s="510" t="str">
        <f t="shared" si="14"/>
        <v>FEB</v>
      </c>
      <c r="AW83" s="510" t="str">
        <f t="shared" si="14"/>
        <v>MAR</v>
      </c>
      <c r="AX83" s="510" t="str">
        <f t="shared" si="14"/>
        <v>APR</v>
      </c>
      <c r="AY83" s="510" t="str">
        <f t="shared" si="14"/>
        <v>MAY</v>
      </c>
      <c r="AZ83" s="510" t="str">
        <f t="shared" si="14"/>
        <v>JUN</v>
      </c>
      <c r="BA83" s="510" t="str">
        <f t="shared" si="14"/>
        <v>JUL</v>
      </c>
      <c r="BB83" s="510" t="str">
        <f t="shared" si="14"/>
        <v>AUG</v>
      </c>
      <c r="BC83" s="510" t="str">
        <f t="shared" si="14"/>
        <v>SEP</v>
      </c>
      <c r="BD83" s="510" t="str">
        <f t="shared" si="14"/>
        <v>OCT</v>
      </c>
      <c r="BE83" s="510" t="str">
        <f t="shared" si="14"/>
        <v>NOV</v>
      </c>
      <c r="BF83" s="510" t="str">
        <f t="shared" si="14"/>
        <v>DEC</v>
      </c>
    </row>
    <row r="84" spans="1:58" ht="10.199999999999999" customHeight="1">
      <c r="A84" s="543" t="s">
        <v>241</v>
      </c>
      <c r="B84" s="544"/>
      <c r="C84" s="594"/>
      <c r="D84" s="598">
        <f>'NGL Balance'!H14</f>
        <v>0</v>
      </c>
      <c r="E84" s="529">
        <f>'NGL Balance'!I14</f>
        <v>23</v>
      </c>
      <c r="F84" s="529">
        <f>'NGL Balance'!J14</f>
        <v>25</v>
      </c>
      <c r="G84" s="529">
        <f>'NGL Balance'!K14</f>
        <v>21.5</v>
      </c>
      <c r="H84" s="529">
        <f>'NGL Balance'!L14</f>
        <v>27.8</v>
      </c>
      <c r="I84" s="529">
        <f>'NGL Balance'!M14</f>
        <v>27.8</v>
      </c>
      <c r="J84" s="529">
        <f>'NGL Balance'!N14</f>
        <v>33.179000000000002</v>
      </c>
      <c r="K84" s="529">
        <f>'NGL Balance'!O14</f>
        <v>31</v>
      </c>
      <c r="L84" s="529">
        <f>'NGL Balance'!P14</f>
        <v>29.4</v>
      </c>
      <c r="M84" s="529">
        <f>'NGL Balance'!Q14</f>
        <v>21.6</v>
      </c>
      <c r="N84" s="529">
        <f>'NGL Balance'!R14</f>
        <v>27.78</v>
      </c>
      <c r="O84" s="529">
        <f>'NGL Balance'!S14</f>
        <v>23</v>
      </c>
      <c r="P84" s="529">
        <f>'NGL Balance'!T14</f>
        <v>28.56</v>
      </c>
      <c r="Q84" s="529">
        <f>'NGL Balance'!U14</f>
        <v>29.32</v>
      </c>
      <c r="R84" s="529">
        <f>'NGL Balance'!V14</f>
        <v>24</v>
      </c>
      <c r="S84" s="529">
        <f>'NGL Balance'!W14</f>
        <v>18.5</v>
      </c>
      <c r="T84" s="529">
        <f>'NGL Balance'!X14</f>
        <v>22.2</v>
      </c>
      <c r="U84" s="529">
        <f>'NGL Balance'!Y14</f>
        <v>33.950617283950614</v>
      </c>
      <c r="V84" s="529">
        <f>'NGL Balance'!Z14</f>
        <v>30.092592592592592</v>
      </c>
      <c r="W84" s="529">
        <f>'NGL Balance'!AA14</f>
        <v>18.518518518518519</v>
      </c>
      <c r="X84" s="529">
        <f>'NGL Balance'!AB14</f>
        <v>23.148148148148149</v>
      </c>
      <c r="Y84" s="529">
        <f>'NGL Balance'!AC14</f>
        <v>32.407407407407405</v>
      </c>
      <c r="Z84" s="529">
        <f>'NGL Balance'!AD14</f>
        <v>29.320987654320987</v>
      </c>
      <c r="AA84" s="529">
        <f>'NGL Balance'!AE14</f>
        <v>26.234567901234566</v>
      </c>
      <c r="AB84" s="529">
        <f>'NGL Balance'!AF14</f>
        <v>29.320987654320987</v>
      </c>
      <c r="AC84" s="529">
        <f>'NGL Balance'!AG14</f>
        <v>28.549382716049383</v>
      </c>
      <c r="AD84" s="529">
        <f>'NGL Balance'!AH14</f>
        <v>30.864197530864196</v>
      </c>
      <c r="AE84" s="529">
        <f>'NGL Balance'!AI14</f>
        <v>29.320987654320987</v>
      </c>
      <c r="AF84" s="529">
        <f>'NGL Balance'!AJ14</f>
        <v>27.777777777777779</v>
      </c>
      <c r="AG84" s="529">
        <f>'NGL Balance'!AK14</f>
        <v>27.006172839506171</v>
      </c>
      <c r="AH84" s="529">
        <f>'NGL Balance'!AL14</f>
        <v>32.407407407407405</v>
      </c>
      <c r="AI84" s="529">
        <f>'NGL Balance'!AM14</f>
        <v>29.320987654320987</v>
      </c>
      <c r="AJ84" s="529">
        <f>'NGL Balance'!AN14</f>
        <v>19.290123456790123</v>
      </c>
      <c r="AK84" s="513">
        <f>'NGL Balance'!AO14</f>
        <v>38.888888888888886</v>
      </c>
      <c r="AL84" s="513">
        <f>'NGL Balance'!AP14</f>
        <v>23.148148148148149</v>
      </c>
      <c r="AM84" s="513">
        <f>'NGL Balance'!AQ14</f>
        <v>13.888888888888889</v>
      </c>
      <c r="AN84" s="513">
        <f>'NGL Balance'!AR14</f>
        <v>7.716049382716049</v>
      </c>
      <c r="AO84" s="513">
        <f>'NGL Balance'!AS14</f>
        <v>7.716049382716049</v>
      </c>
      <c r="AP84" s="513">
        <f>'NGL Balance'!AT14</f>
        <v>23.148148148148149</v>
      </c>
      <c r="AQ84" s="513">
        <f>'NGL Balance'!AU14</f>
        <v>35.493827160493829</v>
      </c>
      <c r="AR84" s="513">
        <f>'NGL Balance'!AV14</f>
        <v>39.351851851851848</v>
      </c>
      <c r="AS84" s="513">
        <f>'NGL Balance'!AW14</f>
        <v>30.864197530864196</v>
      </c>
      <c r="AT84" s="513">
        <f>'NGL Balance'!AX14</f>
        <v>33.950617283950614</v>
      </c>
      <c r="AU84" s="513">
        <f>'NGL Balance'!AY14</f>
        <v>37.808641975308639</v>
      </c>
      <c r="AV84" s="513">
        <f>'NGL Balance'!AZ14</f>
        <v>35.493827160493829</v>
      </c>
      <c r="AW84" s="513">
        <f>'NGL Balance'!BA14</f>
        <v>38.580246913580247</v>
      </c>
      <c r="AX84" s="513">
        <f>'NGL Balance'!BB14</f>
        <v>32.407407407407405</v>
      </c>
      <c r="AY84" s="513">
        <f>'NGL Balance'!BC14</f>
        <v>37.037037037037038</v>
      </c>
      <c r="AZ84" s="513">
        <f>'NGL Balance'!BD14</f>
        <v>33.950617283950614</v>
      </c>
      <c r="BA84" s="513">
        <f>'NGL Balance'!BE14</f>
        <v>27.777777777777779</v>
      </c>
      <c r="BB84" s="513">
        <f>'NGL Balance'!BF14</f>
        <v>33.950617283950614</v>
      </c>
      <c r="BC84" s="513">
        <f>'NGL Balance'!BG14</f>
        <v>30.864197530864196</v>
      </c>
      <c r="BD84" s="513">
        <f>'NGL Balance'!BH14</f>
        <v>26.234567901234566</v>
      </c>
      <c r="BE84" s="513">
        <f>'NGL Balance'!BI14</f>
        <v>30.864197530864196</v>
      </c>
      <c r="BF84" s="513">
        <f>'NGL Balance'!BJ14</f>
        <v>33.950617283950614</v>
      </c>
    </row>
    <row r="85" spans="1:58" ht="10.199999999999999" customHeight="1">
      <c r="A85" s="936" t="s">
        <v>339</v>
      </c>
      <c r="B85" s="937"/>
      <c r="C85" s="595"/>
      <c r="D85" s="599">
        <f>'NGL Balance'!F15</f>
        <v>53</v>
      </c>
      <c r="E85" s="512">
        <f>'NGL Balance'!I15</f>
        <v>56</v>
      </c>
      <c r="F85" s="512">
        <f>'NGL Balance'!J15</f>
        <v>56</v>
      </c>
      <c r="G85" s="512">
        <f>'NGL Balance'!K15</f>
        <v>53</v>
      </c>
      <c r="H85" s="512">
        <f>'NGL Balance'!L15</f>
        <v>58</v>
      </c>
      <c r="I85" s="512">
        <f>'NGL Balance'!M15</f>
        <v>56</v>
      </c>
      <c r="J85" s="512">
        <f>'NGL Balance'!N15</f>
        <v>55</v>
      </c>
      <c r="K85" s="512">
        <f>'NGL Balance'!O15</f>
        <v>55.111111111111114</v>
      </c>
      <c r="L85" s="512">
        <f>'NGL Balance'!P15</f>
        <v>49.777777777777771</v>
      </c>
      <c r="M85" s="512">
        <f>'NGL Balance'!Q15</f>
        <v>55.111111111111114</v>
      </c>
      <c r="N85" s="512">
        <f>'NGL Balance'!R15</f>
        <v>53.333333333333329</v>
      </c>
      <c r="O85" s="512">
        <f>'NGL Balance'!S15</f>
        <v>55.111111111111114</v>
      </c>
      <c r="P85" s="512">
        <f>'NGL Balance'!T15</f>
        <v>53.333333333333329</v>
      </c>
      <c r="Q85" s="512">
        <f>'NGL Balance'!U15</f>
        <v>55.111111111111114</v>
      </c>
      <c r="R85" s="512">
        <f>'NGL Balance'!V15</f>
        <v>55.111111111111114</v>
      </c>
      <c r="S85" s="512">
        <f>'NGL Balance'!W15</f>
        <v>53.333333333333329</v>
      </c>
      <c r="T85" s="512">
        <f>'NGL Balance'!X15</f>
        <v>43.5</v>
      </c>
      <c r="U85" s="512">
        <f>'NGL Balance'!Y15</f>
        <v>40</v>
      </c>
      <c r="V85" s="512">
        <f>'NGL Balance'!Z15</f>
        <v>55.111111111111114</v>
      </c>
      <c r="W85" s="512">
        <f>'NGL Balance'!AA15</f>
        <v>45</v>
      </c>
      <c r="X85" s="512">
        <f>'NGL Balance'!AB15</f>
        <v>48</v>
      </c>
      <c r="Y85" s="512">
        <f>'NGL Balance'!AC15</f>
        <v>55</v>
      </c>
      <c r="Z85" s="512">
        <f>'NGL Balance'!AD15</f>
        <v>53</v>
      </c>
      <c r="AA85" s="512">
        <f>'NGL Balance'!AE15</f>
        <v>55</v>
      </c>
      <c r="AB85" s="512">
        <f>'NGL Balance'!AF15</f>
        <v>53</v>
      </c>
      <c r="AC85" s="512">
        <f>'NGL Balance'!AG15</f>
        <v>55</v>
      </c>
      <c r="AD85" s="512">
        <f>'NGL Balance'!AH15</f>
        <v>55</v>
      </c>
      <c r="AE85" s="512">
        <f>'NGL Balance'!AI15</f>
        <v>51.5</v>
      </c>
      <c r="AF85" s="512">
        <f>'NGL Balance'!AJ15</f>
        <v>55.111111111111114</v>
      </c>
      <c r="AG85" s="512">
        <f>'NGL Balance'!AK15</f>
        <v>53.333333333333336</v>
      </c>
      <c r="AH85" s="512">
        <f>'NGL Balance'!AL15</f>
        <v>55</v>
      </c>
      <c r="AI85" s="512">
        <f>'NGL Balance'!AM15</f>
        <v>55</v>
      </c>
      <c r="AJ85" s="512">
        <f>'NGL Balance'!AN15</f>
        <v>51.555555555555564</v>
      </c>
      <c r="AK85" s="534">
        <f>'NGL Balance'!AO15</f>
        <v>43.6</v>
      </c>
      <c r="AL85" s="534">
        <f>'NGL Balance'!AP15</f>
        <v>42.2</v>
      </c>
      <c r="AM85" s="534">
        <f>'NGL Balance'!AQ15</f>
        <v>42.2</v>
      </c>
      <c r="AN85" s="534">
        <f>'NGL Balance'!AR15</f>
        <v>53.333333333333329</v>
      </c>
      <c r="AO85" s="534">
        <f>'NGL Balance'!AS15</f>
        <v>58.857999999999997</v>
      </c>
      <c r="AP85" s="534">
        <f>'NGL Balance'!AT15</f>
        <v>55.111111111111114</v>
      </c>
      <c r="AQ85" s="534">
        <f>'NGL Balance'!AU15</f>
        <v>42.222222222222221</v>
      </c>
      <c r="AR85" s="534">
        <f>'NGL Balance'!AV15</f>
        <v>43.629629629629626</v>
      </c>
      <c r="AS85" s="534">
        <f>'NGL Balance'!AW15</f>
        <v>40.002222222222223</v>
      </c>
      <c r="AT85" s="534">
        <f>'NGL Balance'!AX15</f>
        <v>40.599629629629625</v>
      </c>
      <c r="AU85" s="534">
        <f>'NGL Balance'!AY15</f>
        <v>45</v>
      </c>
      <c r="AV85" s="534">
        <f>'NGL Balance'!AZ15</f>
        <v>39</v>
      </c>
      <c r="AW85" s="534">
        <f>'NGL Balance'!BA15</f>
        <v>43.629629629629626</v>
      </c>
      <c r="AX85" s="534">
        <f>'NGL Balance'!BB15</f>
        <v>42.222222222222221</v>
      </c>
      <c r="AY85" s="534">
        <f>'NGL Balance'!BC15</f>
        <v>43.629629629629626</v>
      </c>
      <c r="AZ85" s="534">
        <f>'NGL Balance'!BD15</f>
        <v>42</v>
      </c>
      <c r="BA85" s="534">
        <f>'NGL Balance'!BE15</f>
        <v>33</v>
      </c>
      <c r="BB85" s="534">
        <f>'NGL Balance'!BF15</f>
        <v>43</v>
      </c>
      <c r="BC85" s="534">
        <f>'NGL Balance'!BG15</f>
        <v>42</v>
      </c>
      <c r="BD85" s="534">
        <f>'NGL Balance'!BH15</f>
        <v>39.037037037037038</v>
      </c>
      <c r="BE85" s="534">
        <f>'NGL Balance'!BI15</f>
        <v>42</v>
      </c>
      <c r="BF85" s="534">
        <f>'NGL Balance'!BJ15</f>
        <v>43</v>
      </c>
    </row>
    <row r="86" spans="1:58" ht="10.199999999999999" customHeight="1">
      <c r="A86" s="830" t="s">
        <v>124</v>
      </c>
      <c r="B86" s="546"/>
      <c r="C86" s="595"/>
      <c r="D86" s="599">
        <v>0</v>
      </c>
      <c r="E86" s="512">
        <v>0</v>
      </c>
      <c r="F86" s="512">
        <v>0</v>
      </c>
      <c r="G86" s="512">
        <v>0</v>
      </c>
      <c r="H86" s="512">
        <v>0</v>
      </c>
      <c r="I86" s="512">
        <v>0</v>
      </c>
      <c r="J86" s="512">
        <v>0</v>
      </c>
      <c r="K86" s="512">
        <v>0</v>
      </c>
      <c r="L86" s="512">
        <v>0</v>
      </c>
      <c r="M86" s="512">
        <v>0</v>
      </c>
      <c r="N86" s="512">
        <v>0</v>
      </c>
      <c r="O86" s="512">
        <v>0</v>
      </c>
      <c r="P86" s="512">
        <v>0</v>
      </c>
      <c r="Q86" s="512">
        <v>0</v>
      </c>
      <c r="R86" s="512">
        <v>0</v>
      </c>
      <c r="S86" s="512">
        <v>0</v>
      </c>
      <c r="T86" s="512">
        <v>0</v>
      </c>
      <c r="U86" s="512">
        <v>0</v>
      </c>
      <c r="V86" s="512">
        <v>0</v>
      </c>
      <c r="W86" s="512">
        <v>0</v>
      </c>
      <c r="X86" s="512">
        <v>0</v>
      </c>
      <c r="Y86" s="512">
        <v>0</v>
      </c>
      <c r="Z86" s="512">
        <v>0</v>
      </c>
      <c r="AA86" s="512">
        <v>0</v>
      </c>
      <c r="AB86" s="512">
        <v>0</v>
      </c>
      <c r="AC86" s="512">
        <v>0</v>
      </c>
      <c r="AD86" s="512">
        <v>0</v>
      </c>
      <c r="AE86" s="512">
        <v>0</v>
      </c>
      <c r="AF86" s="512">
        <v>0</v>
      </c>
      <c r="AG86" s="512">
        <v>0</v>
      </c>
      <c r="AH86" s="512">
        <v>0</v>
      </c>
      <c r="AI86" s="512">
        <v>0</v>
      </c>
      <c r="AJ86" s="512">
        <v>0</v>
      </c>
      <c r="AK86" s="534">
        <v>0</v>
      </c>
      <c r="AL86" s="534">
        <v>0</v>
      </c>
      <c r="AM86" s="534">
        <v>0</v>
      </c>
      <c r="AN86" s="534">
        <v>0</v>
      </c>
      <c r="AO86" s="534">
        <v>0</v>
      </c>
      <c r="AP86" s="534">
        <v>0</v>
      </c>
      <c r="AQ86" s="534">
        <v>0</v>
      </c>
      <c r="AR86" s="534">
        <f>'NGL Balance'!AV16</f>
        <v>0</v>
      </c>
      <c r="AS86" s="534">
        <f>'NGL Balance'!AW16</f>
        <v>0</v>
      </c>
      <c r="AT86" s="534">
        <f>'NGL Balance'!AX16</f>
        <v>0</v>
      </c>
      <c r="AU86" s="534">
        <f>'NGL Balance'!AY16</f>
        <v>0</v>
      </c>
      <c r="AV86" s="534">
        <f>'NGL Balance'!AZ16</f>
        <v>0</v>
      </c>
      <c r="AW86" s="534">
        <f>'NGL Balance'!BA16</f>
        <v>0</v>
      </c>
      <c r="AX86" s="534">
        <f>'NGL Balance'!BB16</f>
        <v>0</v>
      </c>
      <c r="AY86" s="534">
        <f>'NGL Balance'!BC16</f>
        <v>0</v>
      </c>
      <c r="AZ86" s="534">
        <f>'NGL Balance'!BD16</f>
        <v>0</v>
      </c>
      <c r="BA86" s="534">
        <f>'NGL Balance'!BE16</f>
        <v>0</v>
      </c>
      <c r="BB86" s="534">
        <f>'NGL Balance'!BF16</f>
        <v>0</v>
      </c>
      <c r="BC86" s="534">
        <f>'NGL Balance'!BG16</f>
        <v>0</v>
      </c>
      <c r="BD86" s="534">
        <f>'NGL Balance'!BH16</f>
        <v>0</v>
      </c>
      <c r="BE86" s="534">
        <f>'NGL Balance'!BI16</f>
        <v>0</v>
      </c>
      <c r="BF86" s="534">
        <f>'NGL Balance'!BJ16</f>
        <v>0</v>
      </c>
    </row>
    <row r="87" spans="1:58" ht="10.199999999999999" customHeight="1">
      <c r="A87" s="545" t="s">
        <v>192</v>
      </c>
      <c r="B87" s="546"/>
      <c r="C87" s="595"/>
      <c r="D87" s="599">
        <f>'NGL Balance'!H18</f>
        <v>10</v>
      </c>
      <c r="E87" s="512">
        <f>'NGL Balance'!I18</f>
        <v>2</v>
      </c>
      <c r="F87" s="512">
        <f>'NGL Balance'!J18</f>
        <v>0</v>
      </c>
      <c r="G87" s="512">
        <f>'NGL Balance'!K18</f>
        <v>0</v>
      </c>
      <c r="H87" s="512">
        <f>'NGL Balance'!L18</f>
        <v>0</v>
      </c>
      <c r="I87" s="512">
        <f>'NGL Balance'!M18</f>
        <v>0</v>
      </c>
      <c r="J87" s="512">
        <f>'NGL Balance'!N18</f>
        <v>0</v>
      </c>
      <c r="K87" s="512">
        <f>'NGL Balance'!O18</f>
        <v>0</v>
      </c>
      <c r="L87" s="512">
        <f>'NGL Balance'!P18</f>
        <v>0</v>
      </c>
      <c r="M87" s="512">
        <f>'NGL Balance'!Q18</f>
        <v>0</v>
      </c>
      <c r="N87" s="512">
        <f>'NGL Balance'!R18</f>
        <v>0</v>
      </c>
      <c r="O87" s="512">
        <f>'NGL Balance'!S18</f>
        <v>0</v>
      </c>
      <c r="P87" s="512">
        <f>'NGL Balance'!T18</f>
        <v>0</v>
      </c>
      <c r="Q87" s="512">
        <f>'NGL Balance'!U18</f>
        <v>0</v>
      </c>
      <c r="R87" s="512">
        <f>'NGL Balance'!V18</f>
        <v>0</v>
      </c>
      <c r="S87" s="512">
        <f>'NGL Balance'!W18</f>
        <v>0</v>
      </c>
      <c r="T87" s="512">
        <f>'NGL Balance'!X18</f>
        <v>0</v>
      </c>
      <c r="U87" s="512">
        <f>'NGL Balance'!Y18</f>
        <v>0</v>
      </c>
      <c r="V87" s="512">
        <f>'NGL Balance'!Z18</f>
        <v>0</v>
      </c>
      <c r="W87" s="512">
        <f>'NGL Balance'!AA18</f>
        <v>0</v>
      </c>
      <c r="X87" s="512">
        <f>'NGL Balance'!AB18</f>
        <v>0</v>
      </c>
      <c r="Y87" s="512">
        <f>'NGL Balance'!AC18</f>
        <v>0</v>
      </c>
      <c r="Z87" s="512">
        <f>'NGL Balance'!AD18</f>
        <v>0</v>
      </c>
      <c r="AA87" s="512">
        <f>'NGL Balance'!AE18</f>
        <v>0</v>
      </c>
      <c r="AB87" s="512">
        <f>'NGL Balance'!AF18</f>
        <v>0</v>
      </c>
      <c r="AC87" s="512">
        <f>'NGL Balance'!AG18</f>
        <v>0</v>
      </c>
      <c r="AD87" s="512">
        <f>'NGL Balance'!AH18</f>
        <v>0</v>
      </c>
      <c r="AE87" s="512">
        <f>'NGL Balance'!AI18</f>
        <v>0</v>
      </c>
      <c r="AF87" s="512">
        <f>'NGL Balance'!AJ18</f>
        <v>0</v>
      </c>
      <c r="AG87" s="512">
        <f>'NGL Balance'!AK18</f>
        <v>0</v>
      </c>
      <c r="AH87" s="512">
        <f>'NGL Balance'!AL18</f>
        <v>0</v>
      </c>
      <c r="AI87" s="512">
        <f>'NGL Balance'!AM18</f>
        <v>0</v>
      </c>
      <c r="AJ87" s="512">
        <f>'NGL Balance'!AN18</f>
        <v>1.9</v>
      </c>
      <c r="AK87" s="534">
        <f>'NGL Balance'!AO18</f>
        <v>0.6</v>
      </c>
      <c r="AL87" s="534">
        <f>'NGL Balance'!AP18</f>
        <v>0</v>
      </c>
      <c r="AM87" s="534">
        <f>'NGL Balance'!AQ18</f>
        <v>0</v>
      </c>
      <c r="AN87" s="534">
        <f>'NGL Balance'!AR18</f>
        <v>0</v>
      </c>
      <c r="AO87" s="534">
        <f>'NGL Balance'!AS18</f>
        <v>0</v>
      </c>
      <c r="AP87" s="534">
        <f>'NGL Balance'!AT18</f>
        <v>0</v>
      </c>
      <c r="AQ87" s="534">
        <f>'NGL Balance'!AU18</f>
        <v>0</v>
      </c>
      <c r="AR87" s="534">
        <f>'NGL Balance'!AV17</f>
        <v>0</v>
      </c>
      <c r="AS87" s="534">
        <f>'NGL Balance'!AW17</f>
        <v>0</v>
      </c>
      <c r="AT87" s="534">
        <f>'NGL Balance'!AX17</f>
        <v>0</v>
      </c>
      <c r="AU87" s="534">
        <f>'NGL Balance'!AY17</f>
        <v>0</v>
      </c>
      <c r="AV87" s="534">
        <f>'NGL Balance'!AZ17</f>
        <v>0</v>
      </c>
      <c r="AW87" s="534">
        <f>'NGL Balance'!BA17</f>
        <v>0</v>
      </c>
      <c r="AX87" s="534">
        <f>'NGL Balance'!BB17</f>
        <v>0</v>
      </c>
      <c r="AY87" s="534">
        <f>'NGL Balance'!BC17</f>
        <v>0</v>
      </c>
      <c r="AZ87" s="534">
        <f>'NGL Balance'!BD17</f>
        <v>0</v>
      </c>
      <c r="BA87" s="534">
        <f>'NGL Balance'!BE17</f>
        <v>0</v>
      </c>
      <c r="BB87" s="534">
        <f>'NGL Balance'!BF17</f>
        <v>0</v>
      </c>
      <c r="BC87" s="534">
        <f>'NGL Balance'!BG17</f>
        <v>0</v>
      </c>
      <c r="BD87" s="534">
        <f>'NGL Balance'!BH17</f>
        <v>0</v>
      </c>
      <c r="BE87" s="534">
        <f>'NGL Balance'!BI17</f>
        <v>0</v>
      </c>
      <c r="BF87" s="534">
        <f>'NGL Balance'!BJ17</f>
        <v>0</v>
      </c>
    </row>
    <row r="88" spans="1:58" ht="10.199999999999999" customHeight="1">
      <c r="A88" s="560" t="s">
        <v>320</v>
      </c>
      <c r="B88" s="596"/>
      <c r="C88" s="597"/>
      <c r="D88" s="599">
        <f>'NGL Balance'!H17</f>
        <v>10</v>
      </c>
      <c r="E88" s="512">
        <f>'NGL Balance'!I17</f>
        <v>0</v>
      </c>
      <c r="F88" s="512">
        <f>'NGL Balance'!J17</f>
        <v>0</v>
      </c>
      <c r="G88" s="512">
        <f>'NGL Balance'!K17</f>
        <v>0</v>
      </c>
      <c r="H88" s="512">
        <f>'NGL Balance'!L17</f>
        <v>0</v>
      </c>
      <c r="I88" s="512">
        <f>'NGL Balance'!M17</f>
        <v>5</v>
      </c>
      <c r="J88" s="512">
        <f>'NGL Balance'!N17</f>
        <v>5</v>
      </c>
      <c r="K88" s="512">
        <f>'NGL Balance'!O17</f>
        <v>0</v>
      </c>
      <c r="L88" s="512">
        <f>'NGL Balance'!P17</f>
        <v>4.2</v>
      </c>
      <c r="M88" s="512">
        <f>'NGL Balance'!Q17</f>
        <v>0</v>
      </c>
      <c r="N88" s="512">
        <f>'NGL Balance'!R17</f>
        <v>0</v>
      </c>
      <c r="O88" s="512">
        <f>'NGL Balance'!S17</f>
        <v>0</v>
      </c>
      <c r="P88" s="512">
        <f>'NGL Balance'!T17</f>
        <v>0</v>
      </c>
      <c r="Q88" s="512">
        <f>'NGL Balance'!U17</f>
        <v>1.9</v>
      </c>
      <c r="R88" s="512">
        <f>'NGL Balance'!V17</f>
        <v>0</v>
      </c>
      <c r="S88" s="512">
        <f>'NGL Balance'!W17</f>
        <v>0</v>
      </c>
      <c r="T88" s="512">
        <f>'NGL Balance'!X17</f>
        <v>1.9</v>
      </c>
      <c r="U88" s="512">
        <f>'NGL Balance'!Y17</f>
        <v>1.9</v>
      </c>
      <c r="V88" s="512">
        <f>'NGL Balance'!Z17</f>
        <v>0</v>
      </c>
      <c r="W88" s="512">
        <f>'NGL Balance'!AA17</f>
        <v>0</v>
      </c>
      <c r="X88" s="512">
        <f>'NGL Balance'!AB17</f>
        <v>0</v>
      </c>
      <c r="Y88" s="512">
        <f>'NGL Balance'!AC17</f>
        <v>0</v>
      </c>
      <c r="Z88" s="512">
        <f>'NGL Balance'!AD17</f>
        <v>0</v>
      </c>
      <c r="AA88" s="512">
        <f>'NGL Balance'!AE17</f>
        <v>0</v>
      </c>
      <c r="AB88" s="512">
        <f>'NGL Balance'!AF17</f>
        <v>0</v>
      </c>
      <c r="AC88" s="512">
        <f>'NGL Balance'!AG17</f>
        <v>0</v>
      </c>
      <c r="AD88" s="512">
        <f>'NGL Balance'!AH17</f>
        <v>0</v>
      </c>
      <c r="AE88" s="512">
        <f>'NGL Balance'!AI17</f>
        <v>0</v>
      </c>
      <c r="AF88" s="512">
        <f>'NGL Balance'!AJ17</f>
        <v>0</v>
      </c>
      <c r="AG88" s="512">
        <f>'NGL Balance'!AK17</f>
        <v>0</v>
      </c>
      <c r="AH88" s="512">
        <f>'NGL Balance'!AL17</f>
        <v>0</v>
      </c>
      <c r="AI88" s="512">
        <f>'NGL Balance'!AM17</f>
        <v>0</v>
      </c>
      <c r="AJ88" s="512">
        <f>'NGL Balance'!AN17</f>
        <v>0</v>
      </c>
      <c r="AK88" s="534">
        <f>'NGL Balance'!AO17</f>
        <v>1.9</v>
      </c>
      <c r="AL88" s="534">
        <f>'NGL Balance'!AP17</f>
        <v>0</v>
      </c>
      <c r="AM88" s="534">
        <f>'NGL Balance'!AQ17</f>
        <v>0</v>
      </c>
      <c r="AN88" s="534">
        <f>'NGL Balance'!AR17</f>
        <v>0</v>
      </c>
      <c r="AO88" s="534">
        <f>'NGL Balance'!AS17</f>
        <v>0</v>
      </c>
      <c r="AP88" s="534">
        <f>'NGL Balance'!AT17</f>
        <v>0</v>
      </c>
      <c r="AQ88" s="534">
        <f>'NGL Balance'!AU17</f>
        <v>0</v>
      </c>
      <c r="AR88" s="534">
        <f>'NGL Balance'!AV18</f>
        <v>0</v>
      </c>
      <c r="AS88" s="534">
        <f>'NGL Balance'!AW18</f>
        <v>0</v>
      </c>
      <c r="AT88" s="534">
        <f>'NGL Balance'!AX18</f>
        <v>1.9</v>
      </c>
      <c r="AU88" s="534">
        <f>'NGL Balance'!AY18</f>
        <v>0.6</v>
      </c>
      <c r="AV88" s="534">
        <f>'NGL Balance'!AZ18</f>
        <v>0</v>
      </c>
      <c r="AW88" s="534">
        <f>'NGL Balance'!BA18</f>
        <v>0</v>
      </c>
      <c r="AX88" s="534">
        <f>'NGL Balance'!BB18</f>
        <v>0</v>
      </c>
      <c r="AY88" s="534">
        <f>'NGL Balance'!BC18</f>
        <v>0</v>
      </c>
      <c r="AZ88" s="534">
        <f>'NGL Balance'!BD18</f>
        <v>0</v>
      </c>
      <c r="BA88" s="534">
        <f>'NGL Balance'!BE18</f>
        <v>1.8</v>
      </c>
      <c r="BB88" s="534">
        <f>'NGL Balance'!BF18</f>
        <v>0</v>
      </c>
      <c r="BC88" s="534">
        <f>'NGL Balance'!BG18</f>
        <v>0</v>
      </c>
      <c r="BD88" s="534">
        <f>'NGL Balance'!BH18</f>
        <v>0</v>
      </c>
      <c r="BE88" s="534">
        <f>'NGL Balance'!BI18</f>
        <v>0</v>
      </c>
      <c r="BF88" s="534">
        <f>'NGL Balance'!BJ18</f>
        <v>0</v>
      </c>
    </row>
    <row r="89" spans="1:58" ht="10.199999999999999" customHeight="1">
      <c r="A89" s="545" t="s">
        <v>125</v>
      </c>
      <c r="B89" s="486"/>
      <c r="C89" s="486"/>
      <c r="D89" s="537">
        <f>'NGL Balance'!F27</f>
        <v>2.1</v>
      </c>
      <c r="E89" s="537">
        <f>'NGL Balance'!I27</f>
        <v>0</v>
      </c>
      <c r="F89" s="537">
        <f>'NGL Balance'!J27</f>
        <v>1.8</v>
      </c>
      <c r="G89" s="537">
        <f>'NGL Balance'!K27</f>
        <v>1.8</v>
      </c>
      <c r="H89" s="537">
        <f>'NGL Balance'!L27</f>
        <v>0</v>
      </c>
      <c r="I89" s="537">
        <f>'NGL Balance'!M27</f>
        <v>3.6</v>
      </c>
      <c r="J89" s="537">
        <f>'NGL Balance'!N27</f>
        <v>2.54</v>
      </c>
      <c r="K89" s="537">
        <v>0</v>
      </c>
      <c r="L89" s="537">
        <f>'NGL Balance'!P27</f>
        <v>1.8</v>
      </c>
      <c r="M89" s="537">
        <f>'NGL Balance'!Q27</f>
        <v>1.9</v>
      </c>
      <c r="N89" s="537">
        <f>'NGL Balance'!R27</f>
        <v>1.9</v>
      </c>
      <c r="O89" s="537">
        <f>'NGL Balance'!S27</f>
        <v>0</v>
      </c>
      <c r="P89" s="537">
        <f>'NGL Balance'!T27</f>
        <v>3.8</v>
      </c>
      <c r="Q89" s="537">
        <f>'NGL Balance'!U27</f>
        <v>1.9</v>
      </c>
      <c r="R89" s="537">
        <f>'NGL Balance'!V27</f>
        <v>3.8</v>
      </c>
      <c r="S89" s="537">
        <f>'NGL Balance'!W27</f>
        <v>1.9</v>
      </c>
      <c r="T89" s="537">
        <f>'NGL Balance'!X27</f>
        <v>1.9</v>
      </c>
      <c r="U89" s="537">
        <f>'NGL Balance'!Y27</f>
        <v>1.9</v>
      </c>
      <c r="V89" s="537">
        <f>'NGL Balance'!Z27</f>
        <v>3.8</v>
      </c>
      <c r="W89" s="537">
        <f>'NGL Balance'!AA27</f>
        <v>3.8</v>
      </c>
      <c r="X89" s="537">
        <f>'NGL Balance'!AB27</f>
        <v>5.6999999999999993</v>
      </c>
      <c r="Y89" s="537">
        <f>'NGL Balance'!AC27</f>
        <v>7.6</v>
      </c>
      <c r="Z89" s="537">
        <f>'NGL Balance'!AD27</f>
        <v>5.6999999999999993</v>
      </c>
      <c r="AA89" s="537">
        <f>'NGL Balance'!AE27</f>
        <v>5.6999999999999993</v>
      </c>
      <c r="AB89" s="537">
        <f>'NGL Balance'!AF27</f>
        <v>5.6999999999999993</v>
      </c>
      <c r="AC89" s="537">
        <f>'NGL Balance'!AG27</f>
        <v>5.6999999999999993</v>
      </c>
      <c r="AD89" s="537">
        <f>'NGL Balance'!AH27</f>
        <v>5.6999999999999993</v>
      </c>
      <c r="AE89" s="537">
        <f>'NGL Balance'!AI27</f>
        <v>5.6999999999999993</v>
      </c>
      <c r="AF89" s="537">
        <f>'NGL Balance'!AJ27</f>
        <v>3.8</v>
      </c>
      <c r="AG89" s="537">
        <f>'NGL Balance'!AK27</f>
        <v>3.8</v>
      </c>
      <c r="AH89" s="537">
        <f>'NGL Balance'!AL27</f>
        <v>5.6999999999999993</v>
      </c>
      <c r="AI89" s="537">
        <f>'NGL Balance'!AM27</f>
        <v>5.6999999999999993</v>
      </c>
      <c r="AJ89" s="537">
        <f>'NGL Balance'!AN27</f>
        <v>5.6999999999999993</v>
      </c>
      <c r="AK89" s="577">
        <f>'NGL Balance'!AO27</f>
        <v>5.6999999999999993</v>
      </c>
      <c r="AL89" s="577">
        <f>'NGL Balance'!AP27</f>
        <v>5.6999999999999993</v>
      </c>
      <c r="AM89" s="577">
        <f>'NGL Balance'!AQ27</f>
        <v>5.6999999999999993</v>
      </c>
      <c r="AN89" s="577">
        <f>'NGL Balance'!AR27</f>
        <v>3.8</v>
      </c>
      <c r="AO89" s="577">
        <f>'NGL Balance'!AS27</f>
        <v>5.6999999999999993</v>
      </c>
      <c r="AP89" s="577">
        <f>'NGL Balance'!AT27</f>
        <v>5.6999999999999993</v>
      </c>
      <c r="AQ89" s="577">
        <f>'NGL Balance'!AU27</f>
        <v>5.6999999999999993</v>
      </c>
      <c r="AR89" s="577">
        <f>'NGL Balance'!AV27</f>
        <v>5.6999999999999993</v>
      </c>
      <c r="AS89" s="577">
        <f>'NGL Balance'!AW27</f>
        <v>5.6999999999999993</v>
      </c>
      <c r="AT89" s="577">
        <f>'NGL Balance'!AX27</f>
        <v>3.8</v>
      </c>
      <c r="AU89" s="577">
        <f>'NGL Balance'!AY27</f>
        <v>1.9</v>
      </c>
      <c r="AV89" s="577">
        <f>'NGL Balance'!AZ27</f>
        <v>0</v>
      </c>
      <c r="AW89" s="577">
        <f>'NGL Balance'!BA27</f>
        <v>1.9</v>
      </c>
      <c r="AX89" s="577">
        <f>'NGL Balance'!BB27</f>
        <v>1.9</v>
      </c>
      <c r="AY89" s="577">
        <f>'NGL Balance'!BC27</f>
        <v>1.9</v>
      </c>
      <c r="AZ89" s="577">
        <f>'NGL Balance'!BD27</f>
        <v>1.9</v>
      </c>
      <c r="BA89" s="577">
        <f>'NGL Balance'!BE27</f>
        <v>0</v>
      </c>
      <c r="BB89" s="577">
        <f>'NGL Balance'!BF27</f>
        <v>1.9</v>
      </c>
      <c r="BC89" s="577">
        <f>'NGL Balance'!BG27</f>
        <v>1.9</v>
      </c>
      <c r="BD89" s="577">
        <f>'NGL Balance'!BH27</f>
        <v>1.9</v>
      </c>
      <c r="BE89" s="577">
        <f>'NGL Balance'!BI27</f>
        <v>1.9</v>
      </c>
      <c r="BF89" s="577">
        <f>'NGL Balance'!BJ27</f>
        <v>1.9</v>
      </c>
    </row>
    <row r="90" spans="1:58" ht="10.199999999999999" customHeight="1">
      <c r="A90" s="545" t="s">
        <v>470</v>
      </c>
      <c r="B90" s="486"/>
      <c r="C90" s="486"/>
      <c r="D90" s="537">
        <f>'NGL Balance'!F28</f>
        <v>3.06</v>
      </c>
      <c r="E90" s="537">
        <f>'NGL Balance'!I28</f>
        <v>4.34</v>
      </c>
      <c r="F90" s="537">
        <f>'NGL Balance'!J28</f>
        <v>2.54</v>
      </c>
      <c r="G90" s="537">
        <v>2.8</v>
      </c>
      <c r="H90" s="537">
        <v>0</v>
      </c>
      <c r="I90" s="537">
        <f>'NGL Balance'!M28</f>
        <v>0</v>
      </c>
      <c r="J90" s="537">
        <f>'NGL Balance'!N28</f>
        <v>1.8</v>
      </c>
      <c r="K90" s="537">
        <v>3.6</v>
      </c>
      <c r="L90" s="537">
        <f>'NGL Balance'!P28</f>
        <v>2.6800000000000006</v>
      </c>
      <c r="M90" s="537">
        <f>'NGL Balance'!Q28</f>
        <v>1.8</v>
      </c>
      <c r="N90" s="537">
        <f>'NGL Balance'!R28</f>
        <v>3.6</v>
      </c>
      <c r="O90" s="537">
        <f>'NGL Balance'!S28</f>
        <v>1.8</v>
      </c>
      <c r="P90" s="537">
        <f>'NGL Balance'!T28</f>
        <v>0</v>
      </c>
      <c r="Q90" s="537">
        <f>'NGL Balance'!U28</f>
        <v>1.8</v>
      </c>
      <c r="R90" s="537">
        <f>'NGL Balance'!V28</f>
        <v>1.8</v>
      </c>
      <c r="S90" s="537">
        <f>'NGL Balance'!W28</f>
        <v>3.6</v>
      </c>
      <c r="T90" s="537">
        <f>'NGL Balance'!X28</f>
        <v>1.8</v>
      </c>
      <c r="U90" s="537">
        <f>'NGL Balance'!Y28</f>
        <v>1.8</v>
      </c>
      <c r="V90" s="537">
        <f>'NGL Balance'!Z28</f>
        <v>1.8</v>
      </c>
      <c r="W90" s="537">
        <f>'NGL Balance'!AA28</f>
        <v>0</v>
      </c>
      <c r="X90" s="537">
        <f>'NGL Balance'!AB28</f>
        <v>0</v>
      </c>
      <c r="Y90" s="537">
        <f>'NGL Balance'!AC28</f>
        <v>0</v>
      </c>
      <c r="Z90" s="537">
        <f>'NGL Balance'!AD28</f>
        <v>0</v>
      </c>
      <c r="AA90" s="537">
        <f>'NGL Balance'!AE28</f>
        <v>0</v>
      </c>
      <c r="AB90" s="537">
        <f>'NGL Balance'!AF28</f>
        <v>0</v>
      </c>
      <c r="AC90" s="537">
        <f>'NGL Balance'!AG28</f>
        <v>0</v>
      </c>
      <c r="AD90" s="537">
        <f>'NGL Balance'!AH28</f>
        <v>0</v>
      </c>
      <c r="AE90" s="537">
        <f>'NGL Balance'!AI28</f>
        <v>0</v>
      </c>
      <c r="AF90" s="537">
        <f>'NGL Balance'!AJ28</f>
        <v>0</v>
      </c>
      <c r="AG90" s="537">
        <f>'NGL Balance'!AK28</f>
        <v>0</v>
      </c>
      <c r="AH90" s="537">
        <f>'NGL Balance'!AL28</f>
        <v>0</v>
      </c>
      <c r="AI90" s="537">
        <f>'NGL Balance'!AM28</f>
        <v>0</v>
      </c>
      <c r="AJ90" s="537">
        <f>'NGL Balance'!AN28</f>
        <v>0</v>
      </c>
      <c r="AK90" s="549">
        <f>'NGL Balance'!AO28</f>
        <v>0</v>
      </c>
      <c r="AL90" s="549">
        <f>'NGL Balance'!AP28</f>
        <v>0</v>
      </c>
      <c r="AM90" s="549">
        <f>'NGL Balance'!AQ28</f>
        <v>0</v>
      </c>
      <c r="AN90" s="549">
        <f>'NGL Balance'!AR28</f>
        <v>0</v>
      </c>
      <c r="AO90" s="549">
        <f>'NGL Balance'!AS28</f>
        <v>0</v>
      </c>
      <c r="AP90" s="549">
        <f>'NGL Balance'!AT28</f>
        <v>0</v>
      </c>
      <c r="AQ90" s="549">
        <f>'NGL Balance'!AU28</f>
        <v>0</v>
      </c>
      <c r="AR90" s="549">
        <f>'NGL Balance'!AV28</f>
        <v>0</v>
      </c>
      <c r="AS90" s="549">
        <f>'NGL Balance'!AW28</f>
        <v>0</v>
      </c>
      <c r="AT90" s="549">
        <f>'NGL Balance'!AX28</f>
        <v>1.9</v>
      </c>
      <c r="AU90" s="549">
        <f>'NGL Balance'!AY28</f>
        <v>1.9</v>
      </c>
      <c r="AV90" s="549">
        <f>'NGL Balance'!AZ28</f>
        <v>1.9</v>
      </c>
      <c r="AW90" s="549">
        <f>'NGL Balance'!BA28</f>
        <v>3.8</v>
      </c>
      <c r="AX90" s="549">
        <f>'NGL Balance'!BB28</f>
        <v>3.8</v>
      </c>
      <c r="AY90" s="549">
        <f>'NGL Balance'!BC28</f>
        <v>3.8</v>
      </c>
      <c r="AZ90" s="549">
        <f>'NGL Balance'!BD28</f>
        <v>3.8</v>
      </c>
      <c r="BA90" s="549">
        <f>'NGL Balance'!BE28</f>
        <v>1.9</v>
      </c>
      <c r="BB90" s="549">
        <f>'NGL Balance'!BF28</f>
        <v>1.9</v>
      </c>
      <c r="BC90" s="549">
        <f>'NGL Balance'!BG28</f>
        <v>3.8</v>
      </c>
      <c r="BD90" s="549">
        <f>'NGL Balance'!BH28</f>
        <v>3.8</v>
      </c>
      <c r="BE90" s="549">
        <f>'NGL Balance'!BI28</f>
        <v>3.8</v>
      </c>
      <c r="BF90" s="549">
        <f>'NGL Balance'!BJ28</f>
        <v>3.8</v>
      </c>
    </row>
    <row r="91" spans="1:58" ht="10.199999999999999" customHeight="1">
      <c r="A91" s="941" t="s">
        <v>16</v>
      </c>
      <c r="B91" s="939"/>
      <c r="C91" s="940"/>
      <c r="D91" s="522">
        <f t="shared" ref="D91:AJ91" si="15">D89+D90</f>
        <v>5.16</v>
      </c>
      <c r="E91" s="522">
        <f t="shared" si="15"/>
        <v>4.34</v>
      </c>
      <c r="F91" s="522">
        <f t="shared" si="15"/>
        <v>4.34</v>
      </c>
      <c r="G91" s="522">
        <f t="shared" si="15"/>
        <v>4.5999999999999996</v>
      </c>
      <c r="H91" s="522">
        <f t="shared" si="15"/>
        <v>0</v>
      </c>
      <c r="I91" s="522">
        <f t="shared" si="15"/>
        <v>3.6</v>
      </c>
      <c r="J91" s="522">
        <f t="shared" si="15"/>
        <v>4.34</v>
      </c>
      <c r="K91" s="522">
        <f t="shared" si="15"/>
        <v>3.6</v>
      </c>
      <c r="L91" s="522">
        <f t="shared" si="15"/>
        <v>4.4800000000000004</v>
      </c>
      <c r="M91" s="522">
        <f t="shared" si="15"/>
        <v>3.7</v>
      </c>
      <c r="N91" s="522">
        <f t="shared" si="15"/>
        <v>5.5</v>
      </c>
      <c r="O91" s="522">
        <f t="shared" ref="O91:U91" si="16">O89+O90</f>
        <v>1.8</v>
      </c>
      <c r="P91" s="522">
        <f t="shared" si="16"/>
        <v>3.8</v>
      </c>
      <c r="Q91" s="522">
        <f t="shared" si="16"/>
        <v>3.7</v>
      </c>
      <c r="R91" s="522">
        <f t="shared" si="16"/>
        <v>5.6</v>
      </c>
      <c r="S91" s="522">
        <f t="shared" si="16"/>
        <v>5.5</v>
      </c>
      <c r="T91" s="522">
        <f t="shared" si="16"/>
        <v>3.7</v>
      </c>
      <c r="U91" s="522">
        <f t="shared" si="16"/>
        <v>3.7</v>
      </c>
      <c r="V91" s="522">
        <f t="shared" si="15"/>
        <v>5.6</v>
      </c>
      <c r="W91" s="522">
        <f t="shared" si="15"/>
        <v>3.8</v>
      </c>
      <c r="X91" s="522">
        <f t="shared" si="15"/>
        <v>5.6999999999999993</v>
      </c>
      <c r="Y91" s="522">
        <f t="shared" si="15"/>
        <v>7.6</v>
      </c>
      <c r="Z91" s="522">
        <f t="shared" si="15"/>
        <v>5.6999999999999993</v>
      </c>
      <c r="AA91" s="522">
        <f t="shared" si="15"/>
        <v>5.6999999999999993</v>
      </c>
      <c r="AB91" s="522">
        <f t="shared" si="15"/>
        <v>5.6999999999999993</v>
      </c>
      <c r="AC91" s="522">
        <f t="shared" si="15"/>
        <v>5.6999999999999993</v>
      </c>
      <c r="AD91" s="522">
        <f t="shared" si="15"/>
        <v>5.6999999999999993</v>
      </c>
      <c r="AE91" s="522">
        <f t="shared" si="15"/>
        <v>5.6999999999999993</v>
      </c>
      <c r="AF91" s="522">
        <f t="shared" si="15"/>
        <v>3.8</v>
      </c>
      <c r="AG91" s="522">
        <f t="shared" si="15"/>
        <v>3.8</v>
      </c>
      <c r="AH91" s="522">
        <f t="shared" si="15"/>
        <v>5.6999999999999993</v>
      </c>
      <c r="AI91" s="522">
        <f t="shared" si="15"/>
        <v>5.6999999999999993</v>
      </c>
      <c r="AJ91" s="522">
        <f t="shared" si="15"/>
        <v>5.6999999999999993</v>
      </c>
      <c r="AK91" s="548">
        <f>SUM(AK84:AK90)</f>
        <v>90.688888888888883</v>
      </c>
      <c r="AL91" s="548">
        <f t="shared" ref="AL91:BF91" si="17">SUM(AL84:AL90)</f>
        <v>71.048148148148158</v>
      </c>
      <c r="AM91" s="548">
        <f t="shared" si="17"/>
        <v>61.788888888888891</v>
      </c>
      <c r="AN91" s="548">
        <f t="shared" si="17"/>
        <v>64.849382716049377</v>
      </c>
      <c r="AO91" s="548">
        <f t="shared" si="17"/>
        <v>72.274049382716044</v>
      </c>
      <c r="AP91" s="548">
        <f t="shared" si="17"/>
        <v>83.959259259259269</v>
      </c>
      <c r="AQ91" s="548">
        <f t="shared" si="17"/>
        <v>83.416049382716054</v>
      </c>
      <c r="AR91" s="548">
        <f t="shared" si="17"/>
        <v>88.68148148148147</v>
      </c>
      <c r="AS91" s="548">
        <f t="shared" si="17"/>
        <v>76.566419753086421</v>
      </c>
      <c r="AT91" s="548">
        <f t="shared" si="17"/>
        <v>82.150246913580247</v>
      </c>
      <c r="AU91" s="548">
        <f t="shared" si="17"/>
        <v>87.208641975308637</v>
      </c>
      <c r="AV91" s="548">
        <f t="shared" si="17"/>
        <v>76.393827160493828</v>
      </c>
      <c r="AW91" s="548">
        <f t="shared" si="17"/>
        <v>87.909876543209876</v>
      </c>
      <c r="AX91" s="548">
        <f>SUM(AX84:AX90)</f>
        <v>80.329629629629622</v>
      </c>
      <c r="AY91" s="548">
        <f t="shared" si="17"/>
        <v>86.36666666666666</v>
      </c>
      <c r="AZ91" s="548">
        <f t="shared" si="17"/>
        <v>81.650617283950609</v>
      </c>
      <c r="BA91" s="548">
        <f t="shared" si="17"/>
        <v>64.477777777777774</v>
      </c>
      <c r="BB91" s="548">
        <f t="shared" si="17"/>
        <v>80.750617283950618</v>
      </c>
      <c r="BC91" s="548">
        <f t="shared" si="17"/>
        <v>78.564197530864206</v>
      </c>
      <c r="BD91" s="548">
        <f t="shared" si="17"/>
        <v>70.971604938271611</v>
      </c>
      <c r="BE91" s="548">
        <f t="shared" si="17"/>
        <v>78.564197530864206</v>
      </c>
      <c r="BF91" s="548">
        <f t="shared" si="17"/>
        <v>82.650617283950609</v>
      </c>
    </row>
    <row r="92" spans="1:58" ht="10.199999999999999" customHeight="1">
      <c r="A92" s="949" t="s">
        <v>255</v>
      </c>
      <c r="B92" s="950"/>
      <c r="C92" s="950"/>
      <c r="D92" s="488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  <c r="AA92" s="488"/>
      <c r="AB92" s="488"/>
      <c r="AC92" s="488"/>
      <c r="AD92" s="488"/>
      <c r="AE92" s="488"/>
      <c r="AF92" s="488"/>
      <c r="AG92" s="488"/>
      <c r="AH92" s="488"/>
      <c r="AI92" s="488"/>
      <c r="AJ92" s="488"/>
      <c r="AK92" s="488"/>
      <c r="AL92" s="488"/>
      <c r="AM92" s="488"/>
      <c r="AN92" s="488"/>
      <c r="AO92" s="488"/>
      <c r="AP92" s="488"/>
      <c r="AQ92" s="488"/>
      <c r="AR92" s="488"/>
      <c r="AS92" s="488"/>
      <c r="AT92" s="488"/>
      <c r="AU92" s="488"/>
      <c r="AV92" s="488"/>
      <c r="AW92" s="488"/>
      <c r="AX92" s="488"/>
      <c r="AY92" s="488"/>
      <c r="AZ92" s="488"/>
      <c r="BA92" s="488"/>
      <c r="BB92" s="505"/>
      <c r="BC92" s="505"/>
      <c r="BD92" s="505"/>
      <c r="BE92" s="505"/>
      <c r="BF92" s="576"/>
    </row>
    <row r="93" spans="1:58" ht="10.199999999999999" customHeight="1">
      <c r="A93" s="944" t="s">
        <v>107</v>
      </c>
      <c r="B93" s="945"/>
      <c r="C93" s="946"/>
      <c r="D93" s="403">
        <v>2017</v>
      </c>
      <c r="E93" s="403"/>
      <c r="F93" s="895">
        <v>2017</v>
      </c>
      <c r="G93" s="896"/>
      <c r="H93" s="896"/>
      <c r="I93" s="896"/>
      <c r="J93" s="897"/>
      <c r="K93" s="404">
        <v>2018</v>
      </c>
      <c r="L93" s="404">
        <v>2018</v>
      </c>
      <c r="M93" s="404">
        <v>2018</v>
      </c>
      <c r="N93" s="403">
        <v>2018</v>
      </c>
      <c r="O93" s="403"/>
      <c r="P93" s="404">
        <v>2018</v>
      </c>
      <c r="Q93" s="917">
        <v>2018</v>
      </c>
      <c r="R93" s="917"/>
      <c r="S93" s="917"/>
      <c r="T93" s="917"/>
      <c r="U93" s="917"/>
      <c r="V93" s="917"/>
      <c r="W93" s="404">
        <v>2019</v>
      </c>
      <c r="X93" s="404">
        <v>2019</v>
      </c>
      <c r="Y93" s="403">
        <v>2019</v>
      </c>
      <c r="Z93" s="404">
        <v>2019</v>
      </c>
      <c r="AA93" s="403">
        <v>2019</v>
      </c>
      <c r="AB93" s="404">
        <v>2019</v>
      </c>
      <c r="AC93" s="403">
        <v>2019</v>
      </c>
      <c r="AD93" s="404">
        <v>2019</v>
      </c>
      <c r="AE93" s="403">
        <v>2019</v>
      </c>
      <c r="AF93" s="917">
        <v>2019</v>
      </c>
      <c r="AG93" s="917"/>
      <c r="AH93" s="917"/>
      <c r="AI93" s="404">
        <v>2020</v>
      </c>
      <c r="AJ93" s="405"/>
      <c r="AK93" s="404">
        <v>2020</v>
      </c>
      <c r="AL93" s="404">
        <v>2020</v>
      </c>
      <c r="AM93" s="405"/>
      <c r="AN93" s="404">
        <v>2020</v>
      </c>
      <c r="AO93" s="404">
        <v>2020</v>
      </c>
      <c r="AP93" s="917">
        <v>2020</v>
      </c>
      <c r="AQ93" s="917"/>
      <c r="AR93" s="917"/>
      <c r="AS93" s="917"/>
      <c r="AT93" s="917"/>
      <c r="AU93" s="895">
        <v>2021</v>
      </c>
      <c r="AV93" s="896"/>
      <c r="AW93" s="896"/>
      <c r="AX93" s="896"/>
      <c r="AY93" s="896"/>
      <c r="AZ93" s="896"/>
      <c r="BA93" s="896"/>
      <c r="BB93" s="896"/>
      <c r="BC93" s="896"/>
      <c r="BD93" s="896"/>
      <c r="BE93" s="896"/>
      <c r="BF93" s="897"/>
    </row>
    <row r="94" spans="1:58" ht="10.199999999999999" customHeight="1">
      <c r="A94" s="921" t="s">
        <v>108</v>
      </c>
      <c r="B94" s="919"/>
      <c r="C94" s="920"/>
      <c r="D94" s="831" t="str">
        <f t="shared" ref="D94:BF94" si="18">D83</f>
        <v>JUN</v>
      </c>
      <c r="E94" s="831" t="str">
        <f t="shared" si="18"/>
        <v>JUL</v>
      </c>
      <c r="F94" s="831" t="str">
        <f t="shared" si="18"/>
        <v>AUG</v>
      </c>
      <c r="G94" s="831" t="str">
        <f t="shared" si="18"/>
        <v>SEP</v>
      </c>
      <c r="H94" s="831" t="str">
        <f t="shared" si="18"/>
        <v>OCT</v>
      </c>
      <c r="I94" s="831" t="str">
        <f t="shared" si="18"/>
        <v>NOV</v>
      </c>
      <c r="J94" s="831" t="str">
        <f t="shared" si="18"/>
        <v>DEC</v>
      </c>
      <c r="K94" s="831" t="str">
        <f t="shared" si="18"/>
        <v>JAN</v>
      </c>
      <c r="L94" s="831" t="str">
        <f t="shared" si="18"/>
        <v>FEB</v>
      </c>
      <c r="M94" s="831" t="str">
        <f t="shared" si="18"/>
        <v>MAR</v>
      </c>
      <c r="N94" s="831" t="str">
        <f t="shared" si="18"/>
        <v>APR</v>
      </c>
      <c r="O94" s="831" t="str">
        <f t="shared" si="18"/>
        <v>MAY</v>
      </c>
      <c r="P94" s="831" t="str">
        <f t="shared" si="18"/>
        <v>JUN</v>
      </c>
      <c r="Q94" s="831" t="str">
        <f t="shared" si="18"/>
        <v>JUL</v>
      </c>
      <c r="R94" s="831" t="str">
        <f t="shared" si="18"/>
        <v>AUG</v>
      </c>
      <c r="S94" s="831" t="str">
        <f t="shared" si="18"/>
        <v>SEP</v>
      </c>
      <c r="T94" s="831" t="str">
        <f t="shared" si="18"/>
        <v>OCT</v>
      </c>
      <c r="U94" s="831" t="str">
        <f t="shared" si="18"/>
        <v>NOV</v>
      </c>
      <c r="V94" s="831" t="str">
        <f t="shared" si="18"/>
        <v>DEC</v>
      </c>
      <c r="W94" s="831" t="str">
        <f t="shared" si="18"/>
        <v>JAN</v>
      </c>
      <c r="X94" s="831" t="str">
        <f t="shared" si="18"/>
        <v>FEB</v>
      </c>
      <c r="Y94" s="831" t="str">
        <f t="shared" si="18"/>
        <v>MAR</v>
      </c>
      <c r="Z94" s="831" t="str">
        <f t="shared" si="18"/>
        <v>APR</v>
      </c>
      <c r="AA94" s="831" t="str">
        <f t="shared" si="18"/>
        <v>MAY</v>
      </c>
      <c r="AB94" s="831" t="str">
        <f t="shared" si="18"/>
        <v>JUN</v>
      </c>
      <c r="AC94" s="831" t="str">
        <f t="shared" si="18"/>
        <v>JUL</v>
      </c>
      <c r="AD94" s="831" t="str">
        <f t="shared" si="18"/>
        <v>AUG</v>
      </c>
      <c r="AE94" s="831" t="str">
        <f t="shared" si="18"/>
        <v>SEP</v>
      </c>
      <c r="AF94" s="831" t="str">
        <f t="shared" si="18"/>
        <v>OCT</v>
      </c>
      <c r="AG94" s="831" t="str">
        <f t="shared" si="18"/>
        <v>NOV</v>
      </c>
      <c r="AH94" s="831" t="str">
        <f t="shared" si="18"/>
        <v>DEC</v>
      </c>
      <c r="AI94" s="831" t="str">
        <f t="shared" si="18"/>
        <v>JAN</v>
      </c>
      <c r="AJ94" s="831" t="str">
        <f t="shared" si="18"/>
        <v>FEB</v>
      </c>
      <c r="AK94" s="831" t="str">
        <f t="shared" si="18"/>
        <v>MAR</v>
      </c>
      <c r="AL94" s="831" t="str">
        <f t="shared" si="18"/>
        <v>APR</v>
      </c>
      <c r="AM94" s="831" t="str">
        <f t="shared" si="18"/>
        <v>MAY</v>
      </c>
      <c r="AN94" s="831" t="str">
        <f t="shared" si="18"/>
        <v>JUN</v>
      </c>
      <c r="AO94" s="831" t="str">
        <f t="shared" si="18"/>
        <v>JUL</v>
      </c>
      <c r="AP94" s="831" t="str">
        <f t="shared" si="18"/>
        <v>AUG</v>
      </c>
      <c r="AQ94" s="831" t="str">
        <f t="shared" si="18"/>
        <v>SEP</v>
      </c>
      <c r="AR94" s="831" t="str">
        <f t="shared" si="18"/>
        <v>OCT</v>
      </c>
      <c r="AS94" s="831" t="str">
        <f t="shared" si="18"/>
        <v>NOV</v>
      </c>
      <c r="AT94" s="831" t="str">
        <f t="shared" si="18"/>
        <v>DEC</v>
      </c>
      <c r="AU94" s="831" t="str">
        <f t="shared" si="18"/>
        <v>JAN</v>
      </c>
      <c r="AV94" s="831" t="str">
        <f t="shared" si="18"/>
        <v>FEB</v>
      </c>
      <c r="AW94" s="831" t="str">
        <f t="shared" si="18"/>
        <v>MAR</v>
      </c>
      <c r="AX94" s="831" t="str">
        <f>AX83</f>
        <v>APR</v>
      </c>
      <c r="AY94" s="831" t="str">
        <f t="shared" si="18"/>
        <v>MAY</v>
      </c>
      <c r="AZ94" s="831" t="str">
        <f t="shared" si="18"/>
        <v>JUN</v>
      </c>
      <c r="BA94" s="831" t="str">
        <f t="shared" si="18"/>
        <v>JUL</v>
      </c>
      <c r="BB94" s="831" t="str">
        <f t="shared" si="18"/>
        <v>AUG</v>
      </c>
      <c r="BC94" s="831" t="str">
        <f t="shared" si="18"/>
        <v>SEP</v>
      </c>
      <c r="BD94" s="831" t="str">
        <f t="shared" si="18"/>
        <v>OCT</v>
      </c>
      <c r="BE94" s="831" t="str">
        <f t="shared" si="18"/>
        <v>NOV</v>
      </c>
      <c r="BF94" s="831" t="str">
        <f t="shared" si="18"/>
        <v>DEC</v>
      </c>
    </row>
    <row r="95" spans="1:58" ht="10.199999999999999" customHeight="1">
      <c r="A95" s="543" t="s">
        <v>88</v>
      </c>
      <c r="B95" s="544"/>
      <c r="C95" s="544"/>
      <c r="D95" s="529" t="e">
        <f>#REF!</f>
        <v>#REF!</v>
      </c>
      <c r="E95" s="529" t="e">
        <f>#REF!</f>
        <v>#REF!</v>
      </c>
      <c r="F95" s="529" t="e">
        <f>#REF!</f>
        <v>#REF!</v>
      </c>
      <c r="G95" s="529" t="e">
        <f>#REF!</f>
        <v>#REF!</v>
      </c>
      <c r="H95" s="529" t="e">
        <f>#REF!</f>
        <v>#REF!</v>
      </c>
      <c r="I95" s="529" t="e">
        <f>#REF!</f>
        <v>#REF!</v>
      </c>
      <c r="J95" s="529" t="e">
        <f>#REF!</f>
        <v>#REF!</v>
      </c>
      <c r="K95" s="529" t="e">
        <f>#REF!</f>
        <v>#REF!</v>
      </c>
      <c r="L95" s="529" t="e">
        <f>#REF!</f>
        <v>#REF!</v>
      </c>
      <c r="M95" s="529" t="e">
        <f>#REF!</f>
        <v>#REF!</v>
      </c>
      <c r="N95" s="529" t="e">
        <f>#REF!</f>
        <v>#REF!</v>
      </c>
      <c r="O95" s="529" t="e">
        <f>#REF!</f>
        <v>#REF!</v>
      </c>
      <c r="P95" s="529" t="e">
        <f>#REF!</f>
        <v>#REF!</v>
      </c>
      <c r="Q95" s="529" t="e">
        <f>#REF!</f>
        <v>#REF!</v>
      </c>
      <c r="R95" s="529" t="e">
        <f>#REF!</f>
        <v>#REF!</v>
      </c>
      <c r="S95" s="529" t="e">
        <f>#REF!</f>
        <v>#REF!</v>
      </c>
      <c r="T95" s="529" t="e">
        <f>#REF!</f>
        <v>#REF!</v>
      </c>
      <c r="U95" s="529" t="e">
        <f>#REF!</f>
        <v>#REF!</v>
      </c>
      <c r="V95" s="529" t="e">
        <f>#REF!</f>
        <v>#REF!</v>
      </c>
      <c r="W95" s="529">
        <f>'Pentane Balance'!AA7</f>
        <v>4.0919999999999996</v>
      </c>
      <c r="X95" s="529">
        <f>'Pentane Balance'!AB7</f>
        <v>3.6960000000000002</v>
      </c>
      <c r="Y95" s="529">
        <f>'Pentane Balance'!AC7</f>
        <v>4.0919999999999996</v>
      </c>
      <c r="Z95" s="529">
        <f>'Pentane Balance'!AD7</f>
        <v>3.96</v>
      </c>
      <c r="AA95" s="529">
        <f>'Pentane Balance'!AE7</f>
        <v>4.0919999999999996</v>
      </c>
      <c r="AB95" s="529">
        <f>'Pentane Balance'!AF7</f>
        <v>3.96</v>
      </c>
      <c r="AC95" s="529">
        <f>'Pentane Balance'!AG7</f>
        <v>4.0919999999999996</v>
      </c>
      <c r="AD95" s="529">
        <f>'Pentane Balance'!AH7</f>
        <v>4.0919999999999996</v>
      </c>
      <c r="AE95" s="529">
        <f>'Pentane Balance'!AI7</f>
        <v>3.96</v>
      </c>
      <c r="AF95" s="529">
        <f>'Pentane Balance'!AJ7</f>
        <v>4.4640000000000004</v>
      </c>
      <c r="AG95" s="529">
        <f>'Pentane Balance'!AK7</f>
        <v>4.32</v>
      </c>
      <c r="AH95" s="529">
        <f>'Pentane Balance'!AL7</f>
        <v>4.8360000000000003</v>
      </c>
      <c r="AI95" s="529">
        <f>'Pentane Balance'!AM7</f>
        <v>4.8360000000000003</v>
      </c>
      <c r="AJ95" s="529">
        <f>'Pentane Balance'!AN7</f>
        <v>4.524</v>
      </c>
      <c r="AK95" s="513">
        <f>'Pentane Balance'!AO7</f>
        <v>4.8360000000000003</v>
      </c>
      <c r="AL95" s="513">
        <f>'Pentane Balance'!AP7</f>
        <v>4.68</v>
      </c>
      <c r="AM95" s="513">
        <f>'Pentane Balance'!AQ7</f>
        <v>4.4640000000000004</v>
      </c>
      <c r="AN95" s="513">
        <f>'Pentane Balance'!AR7</f>
        <v>2.16</v>
      </c>
      <c r="AO95" s="513">
        <f>'Pentane Balance'!AS7</f>
        <v>2.2320000000000002</v>
      </c>
      <c r="AP95" s="513">
        <f>'Pentane Balance'!AT7</f>
        <v>2.2320000000000002</v>
      </c>
      <c r="AQ95" s="513">
        <f>'Pentane Balance'!AU7</f>
        <v>2.16</v>
      </c>
      <c r="AR95" s="513">
        <f>'Pentane Balance'!AV7</f>
        <v>2.2320000000000002</v>
      </c>
      <c r="AS95" s="513">
        <f>'Pentane Balance'!AW7</f>
        <v>2.16</v>
      </c>
      <c r="AT95" s="513">
        <f>'Pentane Balance'!AX7</f>
        <v>2.2320000000000002</v>
      </c>
      <c r="AU95" s="513">
        <f>'Pentane Balance'!AY7</f>
        <v>2.2320000000000002</v>
      </c>
      <c r="AV95" s="513">
        <f>'Pentane Balance'!AZ7</f>
        <v>4.032</v>
      </c>
      <c r="AW95" s="513">
        <f>'Pentane Balance'!BA7</f>
        <v>4.4640000000000004</v>
      </c>
      <c r="AX95" s="513">
        <f>'Pentane Balance'!BB7</f>
        <v>4.32</v>
      </c>
      <c r="AY95" s="513">
        <f>'Pentane Balance'!BC7</f>
        <v>4.4640000000000004</v>
      </c>
      <c r="AZ95" s="513">
        <f>'Pentane Balance'!BD7</f>
        <v>4.32</v>
      </c>
      <c r="BA95" s="513">
        <f>'Pentane Balance'!BE7</f>
        <v>4.4640000000000004</v>
      </c>
      <c r="BB95" s="513">
        <f>'Pentane Balance'!BF7</f>
        <v>4.4640000000000004</v>
      </c>
      <c r="BC95" s="513">
        <f>'Pentane Balance'!BG7</f>
        <v>4.32</v>
      </c>
      <c r="BD95" s="513">
        <f>'Pentane Balance'!BH7</f>
        <v>4.4640000000000004</v>
      </c>
      <c r="BE95" s="513">
        <f>'Pentane Balance'!BI7</f>
        <v>4.32</v>
      </c>
      <c r="BF95" s="513">
        <f>'Pentane Balance'!BJ7</f>
        <v>4.4640000000000004</v>
      </c>
    </row>
    <row r="96" spans="1:58" ht="10.199999999999999" customHeight="1">
      <c r="A96" s="941" t="s">
        <v>16</v>
      </c>
      <c r="B96" s="939"/>
      <c r="C96" s="940"/>
      <c r="D96" s="522" t="e">
        <f>SUM(D95)</f>
        <v>#REF!</v>
      </c>
      <c r="E96" s="522" t="e">
        <f t="shared" ref="E96:BF96" si="19">SUM(E95)</f>
        <v>#REF!</v>
      </c>
      <c r="F96" s="522" t="e">
        <f t="shared" si="19"/>
        <v>#REF!</v>
      </c>
      <c r="G96" s="522" t="e">
        <f t="shared" si="19"/>
        <v>#REF!</v>
      </c>
      <c r="H96" s="522" t="e">
        <f t="shared" si="19"/>
        <v>#REF!</v>
      </c>
      <c r="I96" s="522" t="e">
        <f t="shared" si="19"/>
        <v>#REF!</v>
      </c>
      <c r="J96" s="522" t="e">
        <f t="shared" si="19"/>
        <v>#REF!</v>
      </c>
      <c r="K96" s="522" t="e">
        <f t="shared" si="19"/>
        <v>#REF!</v>
      </c>
      <c r="L96" s="522" t="e">
        <f t="shared" si="19"/>
        <v>#REF!</v>
      </c>
      <c r="M96" s="522" t="e">
        <f t="shared" si="19"/>
        <v>#REF!</v>
      </c>
      <c r="N96" s="522" t="e">
        <f t="shared" si="19"/>
        <v>#REF!</v>
      </c>
      <c r="O96" s="522" t="e">
        <f t="shared" ref="O96:U96" si="20">SUM(O95)</f>
        <v>#REF!</v>
      </c>
      <c r="P96" s="522" t="e">
        <f t="shared" si="20"/>
        <v>#REF!</v>
      </c>
      <c r="Q96" s="522" t="e">
        <f t="shared" si="20"/>
        <v>#REF!</v>
      </c>
      <c r="R96" s="522" t="e">
        <f t="shared" si="20"/>
        <v>#REF!</v>
      </c>
      <c r="S96" s="522" t="e">
        <f t="shared" si="20"/>
        <v>#REF!</v>
      </c>
      <c r="T96" s="522" t="e">
        <f t="shared" si="20"/>
        <v>#REF!</v>
      </c>
      <c r="U96" s="522" t="e">
        <f t="shared" si="20"/>
        <v>#REF!</v>
      </c>
      <c r="V96" s="522" t="e">
        <f t="shared" si="19"/>
        <v>#REF!</v>
      </c>
      <c r="W96" s="522">
        <f t="shared" si="19"/>
        <v>4.0919999999999996</v>
      </c>
      <c r="X96" s="522">
        <f t="shared" si="19"/>
        <v>3.6960000000000002</v>
      </c>
      <c r="Y96" s="522">
        <f t="shared" si="19"/>
        <v>4.0919999999999996</v>
      </c>
      <c r="Z96" s="522">
        <f t="shared" si="19"/>
        <v>3.96</v>
      </c>
      <c r="AA96" s="522">
        <f t="shared" si="19"/>
        <v>4.0919999999999996</v>
      </c>
      <c r="AB96" s="522">
        <f t="shared" si="19"/>
        <v>3.96</v>
      </c>
      <c r="AC96" s="522">
        <f t="shared" si="19"/>
        <v>4.0919999999999996</v>
      </c>
      <c r="AD96" s="522">
        <f t="shared" si="19"/>
        <v>4.0919999999999996</v>
      </c>
      <c r="AE96" s="522">
        <f t="shared" si="19"/>
        <v>3.96</v>
      </c>
      <c r="AF96" s="522">
        <f t="shared" si="19"/>
        <v>4.4640000000000004</v>
      </c>
      <c r="AG96" s="522">
        <f t="shared" si="19"/>
        <v>4.32</v>
      </c>
      <c r="AH96" s="522">
        <f t="shared" si="19"/>
        <v>4.8360000000000003</v>
      </c>
      <c r="AI96" s="522">
        <f t="shared" si="19"/>
        <v>4.8360000000000003</v>
      </c>
      <c r="AJ96" s="522">
        <f t="shared" si="19"/>
        <v>4.524</v>
      </c>
      <c r="AK96" s="548">
        <f t="shared" si="19"/>
        <v>4.8360000000000003</v>
      </c>
      <c r="AL96" s="548">
        <f t="shared" si="19"/>
        <v>4.68</v>
      </c>
      <c r="AM96" s="548">
        <f t="shared" si="19"/>
        <v>4.4640000000000004</v>
      </c>
      <c r="AN96" s="548">
        <f t="shared" si="19"/>
        <v>2.16</v>
      </c>
      <c r="AO96" s="548">
        <f t="shared" si="19"/>
        <v>2.2320000000000002</v>
      </c>
      <c r="AP96" s="548">
        <f t="shared" si="19"/>
        <v>2.2320000000000002</v>
      </c>
      <c r="AQ96" s="548">
        <f t="shared" si="19"/>
        <v>2.16</v>
      </c>
      <c r="AR96" s="548">
        <f t="shared" si="19"/>
        <v>2.2320000000000002</v>
      </c>
      <c r="AS96" s="548">
        <f t="shared" si="19"/>
        <v>2.16</v>
      </c>
      <c r="AT96" s="548">
        <f t="shared" si="19"/>
        <v>2.2320000000000002</v>
      </c>
      <c r="AU96" s="548">
        <f t="shared" si="19"/>
        <v>2.2320000000000002</v>
      </c>
      <c r="AV96" s="548">
        <f t="shared" si="19"/>
        <v>4.032</v>
      </c>
      <c r="AW96" s="548">
        <f t="shared" si="19"/>
        <v>4.4640000000000004</v>
      </c>
      <c r="AX96" s="548">
        <f>SUM(AX95)</f>
        <v>4.32</v>
      </c>
      <c r="AY96" s="548">
        <f t="shared" si="19"/>
        <v>4.4640000000000004</v>
      </c>
      <c r="AZ96" s="548">
        <f t="shared" si="19"/>
        <v>4.32</v>
      </c>
      <c r="BA96" s="548">
        <f t="shared" si="19"/>
        <v>4.4640000000000004</v>
      </c>
      <c r="BB96" s="548">
        <f t="shared" si="19"/>
        <v>4.4640000000000004</v>
      </c>
      <c r="BC96" s="548">
        <f t="shared" si="19"/>
        <v>4.32</v>
      </c>
      <c r="BD96" s="548">
        <f t="shared" si="19"/>
        <v>4.4640000000000004</v>
      </c>
      <c r="BE96" s="548">
        <f t="shared" si="19"/>
        <v>4.32</v>
      </c>
      <c r="BF96" s="548">
        <f t="shared" si="19"/>
        <v>4.4640000000000004</v>
      </c>
    </row>
    <row r="97" spans="1:58" ht="10.199999999999999" customHeight="1">
      <c r="A97" s="640" t="s">
        <v>323</v>
      </c>
      <c r="B97" s="551"/>
      <c r="C97" s="551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552"/>
      <c r="Q97" s="552"/>
      <c r="R97" s="552"/>
      <c r="S97" s="552"/>
      <c r="T97" s="552"/>
      <c r="U97" s="552"/>
      <c r="V97" s="552"/>
      <c r="W97" s="552"/>
      <c r="X97" s="552"/>
      <c r="Y97" s="552"/>
      <c r="Z97" s="552"/>
      <c r="AA97" s="552"/>
      <c r="AB97" s="552"/>
      <c r="AC97" s="552"/>
      <c r="AD97" s="552"/>
      <c r="AE97" s="552"/>
      <c r="AF97" s="552"/>
      <c r="AG97" s="552"/>
      <c r="AH97" s="552"/>
      <c r="AI97" s="552"/>
      <c r="AJ97" s="552"/>
      <c r="AK97" s="552"/>
      <c r="AL97" s="552"/>
      <c r="AM97" s="552"/>
      <c r="AN97" s="552"/>
      <c r="AO97" s="552"/>
      <c r="AP97" s="552"/>
      <c r="AQ97" s="552"/>
      <c r="AR97" s="552"/>
      <c r="AS97" s="552"/>
      <c r="AT97" s="552"/>
      <c r="AU97" s="552"/>
      <c r="AV97" s="552"/>
      <c r="AW97" s="552"/>
      <c r="AX97" s="552"/>
      <c r="AY97" s="552"/>
      <c r="AZ97" s="552"/>
      <c r="BA97" s="552"/>
      <c r="BB97" s="552"/>
      <c r="BC97" s="552"/>
      <c r="BD97" s="552"/>
      <c r="BE97" s="552"/>
      <c r="BF97" s="552"/>
    </row>
    <row r="101" spans="1:58">
      <c r="C101" s="585"/>
      <c r="D101" s="585"/>
      <c r="E101" s="585"/>
      <c r="F101" s="585"/>
      <c r="G101" s="585"/>
      <c r="H101" s="585"/>
      <c r="I101" s="585"/>
      <c r="J101" s="585"/>
      <c r="K101" s="585"/>
      <c r="L101" s="585"/>
      <c r="M101" s="585"/>
      <c r="N101" s="585"/>
      <c r="O101" s="585"/>
      <c r="P101" s="585"/>
      <c r="Q101" s="585"/>
      <c r="R101" s="585"/>
      <c r="S101" s="585"/>
      <c r="T101" s="585"/>
      <c r="U101" s="585"/>
      <c r="V101" s="585"/>
      <c r="W101" s="585"/>
      <c r="X101" s="585"/>
      <c r="Y101" s="585"/>
      <c r="Z101" s="585"/>
      <c r="AA101" s="585"/>
      <c r="AB101" s="585"/>
      <c r="AC101" s="585"/>
      <c r="AD101" s="585"/>
      <c r="AE101" s="585"/>
      <c r="AF101" s="585"/>
      <c r="AG101" s="585"/>
      <c r="AH101" s="585"/>
      <c r="AI101" s="585"/>
      <c r="AJ101" s="585"/>
      <c r="AK101" s="585"/>
      <c r="AL101" s="585"/>
      <c r="AM101" s="585"/>
      <c r="AN101" s="585"/>
      <c r="AO101" s="585"/>
      <c r="AP101" s="585"/>
      <c r="AQ101" s="585"/>
      <c r="AR101" s="585"/>
      <c r="AS101" s="585"/>
      <c r="AT101" s="585"/>
      <c r="AU101" s="585"/>
      <c r="AV101" s="585"/>
      <c r="AW101" s="585"/>
      <c r="AX101" s="585"/>
      <c r="AY101" s="585"/>
      <c r="AZ101" s="585"/>
      <c r="BA101" s="585"/>
      <c r="BB101" s="585"/>
      <c r="BC101" s="585"/>
      <c r="BD101" s="585"/>
      <c r="BE101" s="585"/>
      <c r="BF101" s="585"/>
    </row>
    <row r="102" spans="1:58"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585"/>
      <c r="Q102" s="585"/>
      <c r="R102" s="585"/>
      <c r="S102" s="585"/>
      <c r="T102" s="585"/>
      <c r="U102" s="585"/>
      <c r="V102" s="585"/>
      <c r="W102" s="585"/>
      <c r="X102" s="585"/>
      <c r="Y102" s="585"/>
      <c r="Z102" s="585"/>
      <c r="AA102" s="585"/>
      <c r="AB102" s="585"/>
      <c r="AC102" s="585"/>
      <c r="AD102" s="585"/>
      <c r="AE102" s="585"/>
      <c r="AF102" s="585"/>
      <c r="AG102" s="585"/>
      <c r="AH102" s="585"/>
      <c r="AI102" s="585"/>
      <c r="AJ102" s="585"/>
      <c r="AK102" s="585"/>
      <c r="AL102" s="585"/>
      <c r="AM102" s="585"/>
      <c r="AN102" s="585"/>
      <c r="AO102" s="585"/>
      <c r="AP102" s="585"/>
      <c r="AQ102" s="585"/>
      <c r="AR102" s="585"/>
      <c r="AS102" s="585"/>
      <c r="AT102" s="585"/>
      <c r="AU102" s="585"/>
      <c r="AV102" s="585"/>
      <c r="AW102" s="585"/>
      <c r="AX102" s="585"/>
      <c r="AY102" s="585"/>
      <c r="AZ102" s="585"/>
      <c r="BA102" s="585"/>
      <c r="BB102" s="585"/>
      <c r="BC102" s="585"/>
      <c r="BD102" s="585"/>
      <c r="BE102" s="585"/>
      <c r="BF102" s="585"/>
    </row>
    <row r="103" spans="1:58"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585"/>
      <c r="Q103" s="585"/>
      <c r="R103" s="585"/>
      <c r="S103" s="585"/>
      <c r="T103" s="585"/>
      <c r="U103" s="585"/>
      <c r="V103" s="585"/>
      <c r="W103" s="585"/>
      <c r="X103" s="585"/>
      <c r="Y103" s="585"/>
      <c r="Z103" s="585"/>
      <c r="AA103" s="585"/>
      <c r="AB103" s="585"/>
      <c r="AC103" s="585"/>
      <c r="AD103" s="585"/>
      <c r="AE103" s="585"/>
      <c r="AF103" s="585"/>
      <c r="AG103" s="585"/>
      <c r="AH103" s="585"/>
      <c r="AI103" s="585"/>
      <c r="AJ103" s="585"/>
      <c r="AK103" s="585"/>
      <c r="AL103" s="585"/>
      <c r="AM103" s="585"/>
      <c r="AN103" s="585"/>
      <c r="AO103" s="585"/>
      <c r="AP103" s="585"/>
      <c r="AQ103" s="585"/>
      <c r="AR103" s="585"/>
      <c r="AS103" s="585"/>
      <c r="AT103" s="585"/>
      <c r="AU103" s="585"/>
      <c r="AV103" s="585"/>
      <c r="AW103" s="585"/>
      <c r="AX103" s="585"/>
      <c r="AY103" s="585"/>
      <c r="AZ103" s="585"/>
      <c r="BA103" s="585"/>
      <c r="BB103" s="585"/>
      <c r="BC103" s="585"/>
      <c r="BD103" s="585"/>
      <c r="BE103" s="585"/>
      <c r="BF103" s="585"/>
    </row>
  </sheetData>
  <mergeCells count="46">
    <mergeCell ref="AU8:BF8"/>
    <mergeCell ref="T1:AZ1"/>
    <mergeCell ref="T2:AZ2"/>
    <mergeCell ref="T5:AZ5"/>
    <mergeCell ref="BA5:BF5"/>
    <mergeCell ref="T6:AZ6"/>
    <mergeCell ref="BA6:BF6"/>
    <mergeCell ref="A8:C8"/>
    <mergeCell ref="F8:J8"/>
    <mergeCell ref="Q8:V8"/>
    <mergeCell ref="AF8:AH8"/>
    <mergeCell ref="AP8:AT8"/>
    <mergeCell ref="A16:C16"/>
    <mergeCell ref="A9:C9"/>
    <mergeCell ref="B10:C10"/>
    <mergeCell ref="B11:C11"/>
    <mergeCell ref="B12:C12"/>
    <mergeCell ref="A13:C13"/>
    <mergeCell ref="A15:C15"/>
    <mergeCell ref="F15:J15"/>
    <mergeCell ref="Q15:V15"/>
    <mergeCell ref="AF15:AH15"/>
    <mergeCell ref="AP15:AT15"/>
    <mergeCell ref="AU15:BF15"/>
    <mergeCell ref="A85:B85"/>
    <mergeCell ref="A25:C25"/>
    <mergeCell ref="A79:C79"/>
    <mergeCell ref="A80:C80"/>
    <mergeCell ref="A81:C81"/>
    <mergeCell ref="A82:C82"/>
    <mergeCell ref="Q82:V82"/>
    <mergeCell ref="AF82:AH82"/>
    <mergeCell ref="AP82:AT82"/>
    <mergeCell ref="AU82:BF82"/>
    <mergeCell ref="A83:C83"/>
    <mergeCell ref="F82:J82"/>
    <mergeCell ref="AP93:AT93"/>
    <mergeCell ref="AU93:BF93"/>
    <mergeCell ref="A94:C94"/>
    <mergeCell ref="A96:C96"/>
    <mergeCell ref="A91:C91"/>
    <mergeCell ref="A92:C92"/>
    <mergeCell ref="A93:C93"/>
    <mergeCell ref="F93:J93"/>
    <mergeCell ref="Q93:V93"/>
    <mergeCell ref="AF93:AH93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3"/>
  <sheetViews>
    <sheetView view="pageBreakPreview" topLeftCell="A19" zoomScale="115" zoomScaleNormal="70" zoomScaleSheetLayoutView="115" zoomScalePageLayoutView="40" workbookViewId="0">
      <selection activeCell="F13" sqref="F13"/>
    </sheetView>
  </sheetViews>
  <sheetFormatPr defaultColWidth="8.88671875" defaultRowHeight="12"/>
  <cols>
    <col min="1" max="1" width="16.88671875" style="553" customWidth="1"/>
    <col min="2" max="2" width="19.6640625" style="553" customWidth="1"/>
    <col min="3" max="3" width="17.33203125" style="553" bestFit="1" customWidth="1"/>
    <col min="4" max="5" width="7.88671875" style="554" customWidth="1"/>
    <col min="6" max="15" width="6.44140625" style="554" customWidth="1"/>
    <col min="16" max="16" width="9.109375" style="585" bestFit="1" customWidth="1"/>
    <col min="17" max="16384" width="8.88671875" style="585"/>
  </cols>
  <sheetData>
    <row r="1" spans="1:24" ht="12.6">
      <c r="A1" s="476" t="s">
        <v>129</v>
      </c>
      <c r="B1" s="477"/>
      <c r="C1" s="478"/>
      <c r="D1" s="954" t="s">
        <v>130</v>
      </c>
      <c r="E1" s="955"/>
      <c r="F1" s="955"/>
      <c r="G1" s="955"/>
      <c r="H1" s="955"/>
      <c r="I1" s="956"/>
      <c r="J1" s="481" t="s">
        <v>101</v>
      </c>
      <c r="K1" s="481" t="s">
        <v>502</v>
      </c>
      <c r="L1" s="481"/>
      <c r="M1" s="482"/>
      <c r="N1" s="482"/>
      <c r="O1" s="483"/>
    </row>
    <row r="2" spans="1:24" ht="12.6">
      <c r="A2" s="485" t="s">
        <v>331</v>
      </c>
      <c r="B2" s="486"/>
      <c r="C2" s="487"/>
      <c r="D2" s="904" t="s">
        <v>468</v>
      </c>
      <c r="E2" s="905"/>
      <c r="F2" s="905"/>
      <c r="G2" s="905"/>
      <c r="H2" s="905"/>
      <c r="I2" s="906"/>
      <c r="J2" s="493" t="s">
        <v>103</v>
      </c>
      <c r="K2" s="494" t="s">
        <v>501</v>
      </c>
      <c r="L2" s="495"/>
      <c r="M2" s="495"/>
      <c r="N2" s="495"/>
      <c r="O2" s="496"/>
    </row>
    <row r="3" spans="1:24">
      <c r="A3" s="497"/>
      <c r="B3" s="486"/>
      <c r="C3" s="487"/>
      <c r="D3" s="904" t="s">
        <v>144</v>
      </c>
      <c r="E3" s="905"/>
      <c r="F3" s="905"/>
      <c r="G3" s="905"/>
      <c r="H3" s="905"/>
      <c r="I3" s="906"/>
      <c r="J3" s="486" t="s">
        <v>104</v>
      </c>
      <c r="K3" s="486"/>
      <c r="L3" s="486"/>
      <c r="M3" s="486"/>
      <c r="N3" s="486"/>
      <c r="O3" s="487"/>
    </row>
    <row r="4" spans="1:24" ht="11.1" customHeight="1">
      <c r="A4" s="497"/>
      <c r="B4" s="486"/>
      <c r="C4" s="487"/>
      <c r="D4" s="489"/>
      <c r="E4" s="870"/>
      <c r="F4" s="870"/>
      <c r="G4" s="870"/>
      <c r="H4" s="870"/>
      <c r="I4" s="871"/>
      <c r="J4" s="870"/>
      <c r="K4" s="870"/>
      <c r="L4" s="870"/>
      <c r="M4" s="870"/>
      <c r="N4" s="870"/>
      <c r="O4" s="871"/>
    </row>
    <row r="5" spans="1:24" ht="8.4" customHeight="1">
      <c r="A5" s="497"/>
      <c r="B5" s="486"/>
      <c r="C5" s="487"/>
      <c r="D5" s="489"/>
      <c r="E5" s="870"/>
      <c r="F5" s="870"/>
      <c r="G5" s="870"/>
      <c r="H5" s="870"/>
      <c r="I5" s="871"/>
      <c r="J5" s="870"/>
      <c r="K5" s="870"/>
      <c r="L5" s="870"/>
      <c r="M5" s="870"/>
      <c r="N5" s="870"/>
      <c r="O5" s="871"/>
    </row>
    <row r="6" spans="1:24">
      <c r="A6" s="497"/>
      <c r="B6" s="486"/>
      <c r="C6" s="487"/>
      <c r="D6" s="904" t="s">
        <v>105</v>
      </c>
      <c r="E6" s="905"/>
      <c r="F6" s="905"/>
      <c r="G6" s="905"/>
      <c r="H6" s="905"/>
      <c r="I6" s="906"/>
      <c r="J6" s="907" t="s">
        <v>155</v>
      </c>
      <c r="K6" s="907"/>
      <c r="L6" s="907"/>
      <c r="M6" s="907"/>
      <c r="N6" s="907"/>
      <c r="O6" s="908"/>
    </row>
    <row r="7" spans="1:24">
      <c r="A7" s="502"/>
      <c r="B7" s="503"/>
      <c r="C7" s="504"/>
      <c r="D7" s="909" t="s">
        <v>106</v>
      </c>
      <c r="E7" s="910"/>
      <c r="F7" s="910"/>
      <c r="G7" s="910"/>
      <c r="H7" s="910"/>
      <c r="I7" s="911"/>
      <c r="J7" s="912" t="s">
        <v>191</v>
      </c>
      <c r="K7" s="912"/>
      <c r="L7" s="912"/>
      <c r="M7" s="912"/>
      <c r="N7" s="912"/>
      <c r="O7" s="913"/>
      <c r="Q7" s="586"/>
    </row>
    <row r="8" spans="1:24" ht="12.6">
      <c r="A8" s="491" t="s">
        <v>253</v>
      </c>
      <c r="B8" s="503"/>
      <c r="C8" s="503"/>
      <c r="D8" s="505"/>
      <c r="E8" s="653"/>
      <c r="F8" s="505"/>
      <c r="G8" s="505"/>
      <c r="H8" s="505"/>
      <c r="I8" s="505"/>
      <c r="J8" s="505"/>
      <c r="K8" s="505"/>
      <c r="L8" s="505"/>
      <c r="M8" s="505"/>
      <c r="N8" s="505"/>
      <c r="O8" s="576"/>
      <c r="Q8" s="586"/>
    </row>
    <row r="9" spans="1:24" ht="12.6">
      <c r="A9" s="918" t="s">
        <v>108</v>
      </c>
      <c r="B9" s="947"/>
      <c r="C9" s="948"/>
      <c r="D9" s="528" t="s">
        <v>131</v>
      </c>
      <c r="E9" s="528" t="s">
        <v>132</v>
      </c>
      <c r="F9" s="951" t="s">
        <v>133</v>
      </c>
      <c r="G9" s="929"/>
      <c r="H9" s="929"/>
      <c r="I9" s="929"/>
      <c r="J9" s="929"/>
      <c r="K9" s="929"/>
      <c r="L9" s="929"/>
      <c r="M9" s="929"/>
      <c r="N9" s="929"/>
      <c r="O9" s="930"/>
      <c r="Q9" s="586"/>
    </row>
    <row r="10" spans="1:24">
      <c r="A10" s="511" t="s">
        <v>54</v>
      </c>
      <c r="B10" s="922" t="s">
        <v>302</v>
      </c>
      <c r="C10" s="923"/>
      <c r="D10" s="725"/>
      <c r="E10" s="810"/>
      <c r="F10" s="618"/>
      <c r="G10" s="646"/>
      <c r="H10" s="622"/>
      <c r="I10" s="622"/>
      <c r="J10" s="622"/>
      <c r="K10" s="622"/>
      <c r="L10" s="622"/>
      <c r="M10" s="622"/>
      <c r="N10" s="622"/>
      <c r="O10" s="623"/>
      <c r="Q10" s="586"/>
    </row>
    <row r="11" spans="1:24">
      <c r="A11" s="533" t="s">
        <v>53</v>
      </c>
      <c r="B11" s="957" t="s">
        <v>302</v>
      </c>
      <c r="C11" s="935"/>
      <c r="D11" s="555"/>
      <c r="E11" s="555"/>
      <c r="F11" s="641"/>
      <c r="G11" s="649"/>
      <c r="H11" s="624"/>
      <c r="I11" s="624"/>
      <c r="J11" s="624"/>
      <c r="K11" s="624"/>
      <c r="L11" s="624"/>
      <c r="M11" s="624"/>
      <c r="N11" s="624"/>
      <c r="O11" s="625"/>
      <c r="P11" s="586"/>
      <c r="Q11" s="586"/>
    </row>
    <row r="12" spans="1:24">
      <c r="A12" s="517" t="s">
        <v>53</v>
      </c>
      <c r="B12" s="958" t="s">
        <v>338</v>
      </c>
      <c r="C12" s="927"/>
      <c r="D12" s="519"/>
      <c r="E12" s="518"/>
      <c r="F12" s="648"/>
      <c r="G12" s="649"/>
      <c r="H12" s="624"/>
      <c r="I12" s="624"/>
      <c r="J12" s="624"/>
      <c r="K12" s="624"/>
      <c r="L12" s="624"/>
      <c r="M12" s="624"/>
      <c r="N12" s="624"/>
      <c r="O12" s="625"/>
      <c r="P12" s="586"/>
      <c r="Q12" s="586"/>
    </row>
    <row r="13" spans="1:24" ht="12.6">
      <c r="A13" s="928" t="s">
        <v>16</v>
      </c>
      <c r="B13" s="952"/>
      <c r="C13" s="953"/>
      <c r="D13" s="567">
        <f>SUM(D10:D12)</f>
        <v>0</v>
      </c>
      <c r="E13" s="567">
        <f>SUM(E10:E12)</f>
        <v>0</v>
      </c>
      <c r="F13" s="652"/>
      <c r="G13" s="626"/>
      <c r="H13" s="626"/>
      <c r="I13" s="626"/>
      <c r="J13" s="626"/>
      <c r="K13" s="626"/>
      <c r="L13" s="626"/>
      <c r="M13" s="626"/>
      <c r="N13" s="626"/>
      <c r="O13" s="627"/>
      <c r="P13" s="586"/>
      <c r="Q13" s="586"/>
    </row>
    <row r="14" spans="1:24" ht="12.6">
      <c r="A14" s="476" t="s">
        <v>254</v>
      </c>
      <c r="B14" s="477"/>
      <c r="C14" s="477"/>
      <c r="D14" s="525">
        <f>D16+D17</f>
        <v>0</v>
      </c>
      <c r="E14" s="563">
        <f t="shared" ref="E14:O14" si="0">E16+E17</f>
        <v>0</v>
      </c>
      <c r="F14" s="568">
        <f t="shared" si="0"/>
        <v>0</v>
      </c>
      <c r="G14" s="568">
        <f t="shared" si="0"/>
        <v>0</v>
      </c>
      <c r="H14" s="568">
        <f t="shared" si="0"/>
        <v>0</v>
      </c>
      <c r="I14" s="568">
        <f t="shared" si="0"/>
        <v>0</v>
      </c>
      <c r="J14" s="568">
        <f t="shared" si="0"/>
        <v>0</v>
      </c>
      <c r="K14" s="568">
        <f t="shared" si="0"/>
        <v>0</v>
      </c>
      <c r="L14" s="568">
        <f t="shared" si="0"/>
        <v>0</v>
      </c>
      <c r="M14" s="568">
        <f t="shared" si="0"/>
        <v>0</v>
      </c>
      <c r="N14" s="568">
        <f t="shared" si="0"/>
        <v>0</v>
      </c>
      <c r="O14" s="569">
        <f t="shared" si="0"/>
        <v>0</v>
      </c>
      <c r="P14" s="586"/>
      <c r="Q14" s="586"/>
    </row>
    <row r="15" spans="1:24" ht="12.6">
      <c r="A15" s="918" t="s">
        <v>108</v>
      </c>
      <c r="B15" s="919"/>
      <c r="C15" s="920"/>
      <c r="D15" s="528" t="str">
        <f>D9</f>
        <v>แผนเดิม</v>
      </c>
      <c r="E15" s="528" t="str">
        <f>E9</f>
        <v>แผนใหม่</v>
      </c>
      <c r="F15" s="951" t="s">
        <v>133</v>
      </c>
      <c r="G15" s="929"/>
      <c r="H15" s="929"/>
      <c r="I15" s="929"/>
      <c r="J15" s="929"/>
      <c r="K15" s="929"/>
      <c r="L15" s="929"/>
      <c r="M15" s="929"/>
      <c r="N15" s="929"/>
      <c r="O15" s="930"/>
      <c r="P15" s="586"/>
      <c r="Q15" s="586"/>
    </row>
    <row r="16" spans="1:24">
      <c r="A16" s="514" t="s">
        <v>317</v>
      </c>
      <c r="B16" s="924" t="s">
        <v>302</v>
      </c>
      <c r="C16" s="925"/>
      <c r="D16" s="516"/>
      <c r="E16" s="516"/>
      <c r="F16" s="618"/>
      <c r="G16" s="563"/>
      <c r="H16" s="563"/>
      <c r="I16" s="563"/>
      <c r="J16" s="563"/>
      <c r="K16" s="563"/>
      <c r="L16" s="563"/>
      <c r="M16" s="563"/>
      <c r="N16" s="563"/>
      <c r="O16" s="564"/>
      <c r="P16" s="586"/>
      <c r="Q16" s="586"/>
      <c r="R16" s="586"/>
      <c r="S16" s="586"/>
      <c r="T16" s="586"/>
      <c r="U16" s="586"/>
      <c r="V16" s="586"/>
      <c r="W16" s="586"/>
      <c r="X16" s="586"/>
    </row>
    <row r="17" spans="1:29">
      <c r="A17" s="533" t="s">
        <v>318</v>
      </c>
      <c r="B17" s="934" t="s">
        <v>302</v>
      </c>
      <c r="C17" s="935"/>
      <c r="D17" s="555"/>
      <c r="E17" s="555"/>
      <c r="F17" s="738"/>
      <c r="G17" s="565"/>
      <c r="H17" s="565"/>
      <c r="I17" s="565"/>
      <c r="J17" s="565"/>
      <c r="K17" s="565"/>
      <c r="L17" s="565"/>
      <c r="M17" s="565"/>
      <c r="N17" s="565"/>
      <c r="O17" s="566"/>
      <c r="P17" s="586"/>
      <c r="Q17" s="586"/>
      <c r="R17" s="586"/>
      <c r="S17" s="586"/>
      <c r="T17" s="586"/>
      <c r="U17" s="586"/>
      <c r="V17" s="586"/>
      <c r="W17" s="586"/>
      <c r="X17" s="586"/>
    </row>
    <row r="18" spans="1:29">
      <c r="A18" s="533" t="s">
        <v>317</v>
      </c>
      <c r="B18" s="934" t="s">
        <v>312</v>
      </c>
      <c r="C18" s="935"/>
      <c r="D18" s="534"/>
      <c r="E18" s="555"/>
      <c r="F18" s="738"/>
      <c r="G18" s="565"/>
      <c r="H18" s="565"/>
      <c r="I18" s="565"/>
      <c r="J18" s="565"/>
      <c r="K18" s="565"/>
      <c r="L18" s="565"/>
      <c r="M18" s="565"/>
      <c r="N18" s="565"/>
      <c r="O18" s="566"/>
      <c r="P18" s="586"/>
      <c r="Q18" s="586"/>
      <c r="R18" s="586"/>
      <c r="S18" s="586"/>
      <c r="T18" s="586"/>
      <c r="U18" s="586"/>
      <c r="V18" s="586"/>
      <c r="W18" s="586"/>
      <c r="X18" s="586"/>
    </row>
    <row r="19" spans="1:29">
      <c r="A19" s="533" t="s">
        <v>318</v>
      </c>
      <c r="B19" s="934" t="s">
        <v>339</v>
      </c>
      <c r="C19" s="935"/>
      <c r="D19" s="534"/>
      <c r="E19" s="555"/>
      <c r="F19" s="738"/>
      <c r="G19" s="565"/>
      <c r="H19" s="565"/>
      <c r="I19" s="565"/>
      <c r="J19" s="565"/>
      <c r="K19" s="565"/>
      <c r="L19" s="565"/>
      <c r="M19" s="565"/>
      <c r="N19" s="565"/>
      <c r="O19" s="566"/>
      <c r="P19" s="586"/>
      <c r="Q19" s="587"/>
    </row>
    <row r="20" spans="1:29">
      <c r="A20" s="533" t="s">
        <v>317</v>
      </c>
      <c r="B20" s="934" t="s">
        <v>121</v>
      </c>
      <c r="C20" s="935"/>
      <c r="D20" s="555"/>
      <c r="E20" s="555"/>
      <c r="F20" s="738"/>
      <c r="G20" s="565"/>
      <c r="H20" s="565"/>
      <c r="I20" s="565"/>
      <c r="J20" s="565"/>
      <c r="K20" s="565"/>
      <c r="L20" s="565"/>
      <c r="M20" s="565"/>
      <c r="N20" s="565"/>
      <c r="O20" s="566"/>
      <c r="P20" s="586"/>
      <c r="Q20" s="587"/>
    </row>
    <row r="21" spans="1:29">
      <c r="A21" s="517" t="s">
        <v>317</v>
      </c>
      <c r="B21" s="934" t="s">
        <v>122</v>
      </c>
      <c r="C21" s="935"/>
      <c r="D21" s="518">
        <v>23.3</v>
      </c>
      <c r="E21" s="518">
        <f>D21+2.9</f>
        <v>26.2</v>
      </c>
      <c r="F21" s="644" t="s">
        <v>506</v>
      </c>
      <c r="G21" s="565"/>
      <c r="H21" s="565"/>
      <c r="I21" s="565"/>
      <c r="J21" s="565"/>
      <c r="K21" s="565"/>
      <c r="L21" s="565"/>
      <c r="M21" s="565"/>
      <c r="N21" s="565"/>
      <c r="O21" s="566"/>
      <c r="P21" s="588"/>
      <c r="Q21" s="589"/>
      <c r="R21" s="586"/>
      <c r="S21" s="590"/>
      <c r="T21" s="590"/>
      <c r="U21" s="590"/>
      <c r="V21" s="590"/>
      <c r="W21" s="590"/>
      <c r="X21" s="590"/>
      <c r="Y21" s="590"/>
      <c r="Z21" s="590"/>
      <c r="AA21" s="590"/>
      <c r="AB21" s="590"/>
      <c r="AC21" s="590"/>
    </row>
    <row r="22" spans="1:29" ht="13.65" customHeight="1">
      <c r="A22" s="938" t="s">
        <v>16</v>
      </c>
      <c r="B22" s="939"/>
      <c r="C22" s="940"/>
      <c r="D22" s="583">
        <f>SUM(D16:D21)</f>
        <v>23.3</v>
      </c>
      <c r="E22" s="584">
        <f>SUM(E16:E21)</f>
        <v>26.2</v>
      </c>
      <c r="F22" s="619"/>
      <c r="G22" s="574"/>
      <c r="H22" s="574"/>
      <c r="I22" s="574"/>
      <c r="J22" s="574"/>
      <c r="K22" s="574"/>
      <c r="L22" s="574"/>
      <c r="M22" s="574"/>
      <c r="N22" s="574"/>
      <c r="O22" s="575"/>
      <c r="Q22" s="587"/>
    </row>
    <row r="23" spans="1:29" ht="13.65" customHeight="1">
      <c r="A23" s="921" t="s">
        <v>108</v>
      </c>
      <c r="B23" s="919"/>
      <c r="C23" s="920"/>
      <c r="D23" s="528" t="s">
        <v>131</v>
      </c>
      <c r="E23" s="528" t="s">
        <v>132</v>
      </c>
      <c r="F23" s="928" t="s">
        <v>133</v>
      </c>
      <c r="G23" s="952"/>
      <c r="H23" s="952"/>
      <c r="I23" s="952"/>
      <c r="J23" s="952"/>
      <c r="K23" s="952"/>
      <c r="L23" s="952"/>
      <c r="M23" s="952"/>
      <c r="N23" s="952"/>
      <c r="O23" s="953"/>
      <c r="Q23" s="587"/>
    </row>
    <row r="24" spans="1:29">
      <c r="A24" s="533" t="s">
        <v>317</v>
      </c>
      <c r="B24" s="876" t="str">
        <f>'C3LPG Balance'!C22</f>
        <v>PTTOR (C3)</v>
      </c>
      <c r="C24" s="876" t="str">
        <f>'C3LPG Balance'!D22</f>
        <v>GSP RY</v>
      </c>
      <c r="D24" s="516"/>
      <c r="E24" s="516"/>
      <c r="F24" s="643"/>
      <c r="G24" s="780"/>
      <c r="H24" s="780"/>
      <c r="I24" s="780"/>
      <c r="J24" s="780"/>
      <c r="K24" s="780"/>
      <c r="L24" s="780"/>
      <c r="M24" s="780"/>
      <c r="N24" s="780"/>
      <c r="O24" s="781"/>
      <c r="P24" s="585" t="s">
        <v>454</v>
      </c>
      <c r="Q24" s="587"/>
    </row>
    <row r="25" spans="1:29">
      <c r="A25" s="533" t="s">
        <v>318</v>
      </c>
      <c r="B25" s="876" t="str">
        <f>'C3LPG Balance'!C23</f>
        <v>PTTOR (LPG ไม่มีกลิ่น)</v>
      </c>
      <c r="C25" s="876" t="str">
        <f>'C3LPG Balance'!D23</f>
        <v>GSP RY</v>
      </c>
      <c r="D25" s="555"/>
      <c r="E25" s="555"/>
      <c r="F25" s="738"/>
      <c r="G25" s="727"/>
      <c r="H25" s="727"/>
      <c r="I25" s="727"/>
      <c r="J25" s="727"/>
      <c r="K25" s="727"/>
      <c r="L25" s="727"/>
      <c r="M25" s="727"/>
      <c r="N25" s="727"/>
      <c r="O25" s="782"/>
      <c r="Q25" s="587"/>
    </row>
    <row r="26" spans="1:29">
      <c r="A26" s="533" t="s">
        <v>319</v>
      </c>
      <c r="B26" s="876" t="str">
        <f>'C3LPG Balance'!C24</f>
        <v>PTTOR</v>
      </c>
      <c r="C26" s="876" t="str">
        <f>'C3LPG Balance'!D24</f>
        <v>MT</v>
      </c>
      <c r="D26" s="555">
        <v>0</v>
      </c>
      <c r="E26" s="555">
        <v>6</v>
      </c>
      <c r="F26" s="738" t="s">
        <v>515</v>
      </c>
      <c r="G26" s="783"/>
      <c r="H26" s="783"/>
      <c r="I26" s="727"/>
      <c r="J26" s="727"/>
      <c r="K26" s="727"/>
      <c r="L26" s="727"/>
      <c r="M26" s="727"/>
      <c r="N26" s="727"/>
      <c r="O26" s="782"/>
      <c r="P26" s="747">
        <f>E26+E27</f>
        <v>54.21</v>
      </c>
      <c r="Q26" s="587">
        <v>5</v>
      </c>
      <c r="R26" s="585">
        <v>24</v>
      </c>
    </row>
    <row r="27" spans="1:29">
      <c r="A27" s="533" t="s">
        <v>318</v>
      </c>
      <c r="B27" s="876" t="str">
        <f>'C3LPG Balance'!C28</f>
        <v>PTTOR</v>
      </c>
      <c r="C27" s="876" t="str">
        <f>'C3LPG Balance'!D28</f>
        <v>MT</v>
      </c>
      <c r="D27" s="555">
        <v>58</v>
      </c>
      <c r="E27" s="555">
        <v>48.21</v>
      </c>
      <c r="F27" s="738"/>
      <c r="G27" s="783"/>
      <c r="H27" s="783"/>
      <c r="I27" s="727"/>
      <c r="J27" s="727"/>
      <c r="K27" s="727"/>
      <c r="L27" s="727"/>
      <c r="M27" s="727"/>
      <c r="N27" s="727"/>
      <c r="O27" s="782"/>
      <c r="Q27" s="721">
        <v>43.3</v>
      </c>
      <c r="R27" s="585">
        <v>32.54</v>
      </c>
    </row>
    <row r="28" spans="1:29">
      <c r="A28" s="533" t="s">
        <v>318</v>
      </c>
      <c r="B28" s="876" t="str">
        <f>'C3LPG Balance'!C29</f>
        <v>PTTOR</v>
      </c>
      <c r="C28" s="876" t="str">
        <f>'C3LPG Balance'!D29</f>
        <v xml:space="preserve">BRP </v>
      </c>
      <c r="D28" s="555">
        <v>60.124494650000003</v>
      </c>
      <c r="E28" s="555">
        <v>61.92</v>
      </c>
      <c r="F28" s="738"/>
      <c r="G28" s="783"/>
      <c r="H28" s="783"/>
      <c r="I28" s="727"/>
      <c r="J28" s="727"/>
      <c r="K28" s="727"/>
      <c r="L28" s="727"/>
      <c r="M28" s="727"/>
      <c r="N28" s="727"/>
      <c r="O28" s="782"/>
      <c r="P28" s="746">
        <f>E27-D27</f>
        <v>-9.7899999999999991</v>
      </c>
      <c r="Q28" s="721">
        <v>53.6</v>
      </c>
      <c r="R28" s="585">
        <v>60.69</v>
      </c>
    </row>
    <row r="29" spans="1:29">
      <c r="A29" s="533" t="s">
        <v>318</v>
      </c>
      <c r="B29" s="876" t="str">
        <f>'C3LPG Balance'!C30</f>
        <v>PTTOR</v>
      </c>
      <c r="C29" s="876" t="str">
        <f>'C3LPG Balance'!D30</f>
        <v>PTT TANK</v>
      </c>
      <c r="D29" s="555">
        <v>12.4</v>
      </c>
      <c r="E29" s="555">
        <v>4.5</v>
      </c>
      <c r="F29" s="738"/>
      <c r="G29" s="783"/>
      <c r="H29" s="783"/>
      <c r="I29" s="727"/>
      <c r="J29" s="727"/>
      <c r="K29" s="727"/>
      <c r="L29" s="727"/>
      <c r="M29" s="727"/>
      <c r="N29" s="727"/>
      <c r="O29" s="782"/>
      <c r="P29" s="746">
        <f>E28-D28</f>
        <v>1.7955053499999991</v>
      </c>
      <c r="Q29" s="722">
        <f>SUM(Q26:Q28)</f>
        <v>101.9</v>
      </c>
      <c r="R29" s="722">
        <f>SUM(R26:R28)</f>
        <v>117.22999999999999</v>
      </c>
      <c r="S29" s="746">
        <f>R29-Q29</f>
        <v>15.329999999999984</v>
      </c>
    </row>
    <row r="30" spans="1:29">
      <c r="A30" s="533" t="s">
        <v>318</v>
      </c>
      <c r="B30" s="876" t="str">
        <f>'C3LPG Balance'!C31</f>
        <v>PTTOR</v>
      </c>
      <c r="C30" s="876" t="str">
        <f>'C3LPG Balance'!D31</f>
        <v>PTT TANK (Truck)</v>
      </c>
      <c r="D30" s="555">
        <v>0.6</v>
      </c>
      <c r="E30" s="555">
        <v>0.25</v>
      </c>
      <c r="F30" s="738"/>
      <c r="G30" s="783"/>
      <c r="H30" s="783"/>
      <c r="I30" s="727"/>
      <c r="J30" s="727"/>
      <c r="K30" s="727"/>
      <c r="L30" s="727"/>
      <c r="M30" s="727"/>
      <c r="N30" s="727"/>
      <c r="O30" s="782"/>
      <c r="P30" s="746"/>
      <c r="Q30" s="722"/>
      <c r="R30" s="722"/>
      <c r="S30" s="746"/>
    </row>
    <row r="31" spans="1:29">
      <c r="A31" s="533" t="s">
        <v>318</v>
      </c>
      <c r="B31" s="876" t="str">
        <f>'C3LPG Balance'!C32</f>
        <v>SGP</v>
      </c>
      <c r="C31" s="876" t="str">
        <f>'C3LPG Balance'!D32</f>
        <v>MT</v>
      </c>
      <c r="D31" s="555">
        <v>27</v>
      </c>
      <c r="E31" s="555">
        <v>25</v>
      </c>
      <c r="F31" s="738"/>
      <c r="G31" s="783"/>
      <c r="H31" s="783"/>
      <c r="I31" s="727"/>
      <c r="J31" s="727"/>
      <c r="K31" s="727"/>
      <c r="L31" s="727"/>
      <c r="M31" s="727"/>
      <c r="N31" s="727"/>
      <c r="O31" s="782"/>
      <c r="Q31" s="587"/>
    </row>
    <row r="32" spans="1:29">
      <c r="A32" s="533" t="s">
        <v>318</v>
      </c>
      <c r="B32" s="876" t="str">
        <f>'C3LPG Balance'!C33</f>
        <v>UGP</v>
      </c>
      <c r="C32" s="876" t="str">
        <f>'C3LPG Balance'!D33</f>
        <v>MT</v>
      </c>
      <c r="D32" s="555">
        <v>16</v>
      </c>
      <c r="E32" s="555">
        <v>15</v>
      </c>
      <c r="F32" s="738"/>
      <c r="G32" s="783"/>
      <c r="H32" s="783"/>
      <c r="I32" s="727"/>
      <c r="J32" s="727"/>
      <c r="K32" s="727"/>
      <c r="L32" s="727"/>
      <c r="M32" s="727"/>
      <c r="N32" s="727"/>
      <c r="O32" s="782"/>
      <c r="Q32" s="587"/>
    </row>
    <row r="33" spans="1:16">
      <c r="A33" s="533" t="s">
        <v>318</v>
      </c>
      <c r="B33" s="876" t="str">
        <f>'C3LPG Balance'!C34</f>
        <v>BCP</v>
      </c>
      <c r="C33" s="876" t="str">
        <f>'C3LPG Balance'!D34</f>
        <v>MT</v>
      </c>
      <c r="D33" s="555"/>
      <c r="E33" s="555"/>
      <c r="F33" s="815"/>
      <c r="G33" s="783"/>
      <c r="H33" s="783"/>
      <c r="I33" s="727"/>
      <c r="J33" s="727"/>
      <c r="K33" s="727"/>
      <c r="L33" s="727"/>
      <c r="M33" s="727"/>
      <c r="N33" s="727"/>
      <c r="O33" s="782"/>
    </row>
    <row r="34" spans="1:16">
      <c r="A34" s="533" t="s">
        <v>318</v>
      </c>
      <c r="B34" s="876" t="str">
        <f>'C3LPG Balance'!C35</f>
        <v>BCP</v>
      </c>
      <c r="C34" s="876" t="str">
        <f>'C3LPG Balance'!D35</f>
        <v>PTT TANK</v>
      </c>
      <c r="D34" s="555"/>
      <c r="E34" s="555"/>
      <c r="F34" s="815"/>
      <c r="G34" s="783"/>
      <c r="H34" s="783"/>
      <c r="I34" s="727"/>
      <c r="J34" s="727"/>
      <c r="K34" s="727"/>
      <c r="L34" s="727"/>
      <c r="M34" s="727"/>
      <c r="N34" s="727"/>
      <c r="O34" s="782"/>
    </row>
    <row r="35" spans="1:16">
      <c r="A35" s="533" t="s">
        <v>318</v>
      </c>
      <c r="B35" s="876" t="str">
        <f>'C3LPG Balance'!C36</f>
        <v>Big gas</v>
      </c>
      <c r="C35" s="876" t="str">
        <f>'C3LPG Balance'!D36</f>
        <v>MT</v>
      </c>
      <c r="D35" s="555"/>
      <c r="E35" s="555"/>
      <c r="F35" s="815"/>
      <c r="G35" s="783"/>
      <c r="H35" s="783"/>
      <c r="I35" s="727"/>
      <c r="J35" s="727"/>
      <c r="K35" s="727"/>
      <c r="L35" s="727"/>
      <c r="M35" s="727"/>
      <c r="N35" s="727"/>
      <c r="O35" s="782"/>
    </row>
    <row r="36" spans="1:16">
      <c r="A36" s="533" t="s">
        <v>318</v>
      </c>
      <c r="B36" s="876" t="str">
        <f>'C3LPG Balance'!C37</f>
        <v>Big gas</v>
      </c>
      <c r="C36" s="876" t="str">
        <f>'C3LPG Balance'!D37</f>
        <v>PTT TANK</v>
      </c>
      <c r="D36" s="555"/>
      <c r="E36" s="555"/>
      <c r="F36" s="815"/>
      <c r="G36" s="783"/>
      <c r="H36" s="783"/>
      <c r="I36" s="727"/>
      <c r="J36" s="727"/>
      <c r="K36" s="727"/>
      <c r="L36" s="727"/>
      <c r="M36" s="727"/>
      <c r="N36" s="727"/>
      <c r="O36" s="782"/>
      <c r="P36" s="588"/>
    </row>
    <row r="37" spans="1:16">
      <c r="A37" s="533" t="s">
        <v>318</v>
      </c>
      <c r="B37" s="876" t="str">
        <f>'C3LPG Balance'!C38</f>
        <v>PAP</v>
      </c>
      <c r="C37" s="876" t="str">
        <f>'C3LPG Balance'!D38</f>
        <v>MT</v>
      </c>
      <c r="D37" s="555"/>
      <c r="E37" s="555"/>
      <c r="F37" s="815"/>
      <c r="G37" s="783"/>
      <c r="H37" s="783"/>
      <c r="I37" s="727"/>
      <c r="J37" s="727"/>
      <c r="K37" s="727"/>
      <c r="L37" s="727"/>
      <c r="M37" s="727"/>
      <c r="N37" s="727"/>
      <c r="O37" s="782"/>
      <c r="P37" s="588"/>
    </row>
    <row r="38" spans="1:16">
      <c r="A38" s="533" t="s">
        <v>318</v>
      </c>
      <c r="B38" s="876" t="str">
        <f>'C3LPG Balance'!C39</f>
        <v>PAP</v>
      </c>
      <c r="C38" s="876" t="str">
        <f>'C3LPG Balance'!D39</f>
        <v>PTT TANK</v>
      </c>
      <c r="D38" s="555"/>
      <c r="E38" s="555"/>
      <c r="F38" s="815"/>
      <c r="G38" s="783"/>
      <c r="H38" s="783"/>
      <c r="I38" s="727"/>
      <c r="J38" s="727"/>
      <c r="K38" s="727"/>
      <c r="L38" s="727"/>
      <c r="M38" s="727"/>
      <c r="N38" s="727"/>
      <c r="O38" s="782"/>
      <c r="P38" s="588"/>
    </row>
    <row r="39" spans="1:16">
      <c r="A39" s="533" t="s">
        <v>318</v>
      </c>
      <c r="B39" s="876" t="str">
        <f>'C3LPG Balance'!C40</f>
        <v>PAP</v>
      </c>
      <c r="C39" s="876" t="str">
        <f>'C3LPG Balance'!D40</f>
        <v>PTT TANK (Truck)</v>
      </c>
      <c r="D39" s="555"/>
      <c r="E39" s="555"/>
      <c r="F39" s="815"/>
      <c r="G39" s="783"/>
      <c r="H39" s="783"/>
      <c r="I39" s="727"/>
      <c r="J39" s="727"/>
      <c r="K39" s="727"/>
      <c r="L39" s="727"/>
      <c r="M39" s="727"/>
      <c r="N39" s="727"/>
      <c r="O39" s="782"/>
      <c r="P39" s="588"/>
    </row>
    <row r="40" spans="1:16">
      <c r="A40" s="533" t="s">
        <v>318</v>
      </c>
      <c r="B40" s="876" t="str">
        <f>'C3LPG Balance'!C41</f>
        <v>WP</v>
      </c>
      <c r="C40" s="876" t="str">
        <f>'C3LPG Balance'!D41</f>
        <v>MT</v>
      </c>
      <c r="D40" s="555"/>
      <c r="E40" s="555"/>
      <c r="F40" s="815"/>
      <c r="G40" s="783"/>
      <c r="H40" s="783"/>
      <c r="I40" s="727"/>
      <c r="J40" s="727"/>
      <c r="K40" s="727"/>
      <c r="L40" s="727"/>
      <c r="M40" s="727"/>
      <c r="N40" s="727"/>
      <c r="O40" s="782"/>
      <c r="P40" s="588"/>
    </row>
    <row r="41" spans="1:16">
      <c r="A41" s="533" t="s">
        <v>318</v>
      </c>
      <c r="B41" s="876" t="str">
        <f>'C3LPG Balance'!C42</f>
        <v>WP</v>
      </c>
      <c r="C41" s="876" t="str">
        <f>'C3LPG Balance'!D42</f>
        <v>PTT TANK</v>
      </c>
      <c r="D41" s="555"/>
      <c r="E41" s="555">
        <v>2.8</v>
      </c>
      <c r="F41" s="738"/>
      <c r="G41" s="783"/>
      <c r="H41" s="783"/>
      <c r="I41" s="727"/>
      <c r="J41" s="727"/>
      <c r="K41" s="727"/>
      <c r="L41" s="727"/>
      <c r="M41" s="727"/>
      <c r="N41" s="727"/>
      <c r="O41" s="782"/>
      <c r="P41" s="588"/>
    </row>
    <row r="42" spans="1:16">
      <c r="A42" s="533" t="s">
        <v>318</v>
      </c>
      <c r="B42" s="876" t="str">
        <f>'C3LPG Balance'!C43</f>
        <v>Chevron</v>
      </c>
      <c r="C42" s="876" t="str">
        <f>'C3LPG Balance'!D43</f>
        <v>PTT TANK</v>
      </c>
      <c r="D42" s="555"/>
      <c r="E42" s="555"/>
      <c r="F42" s="738"/>
      <c r="G42" s="783"/>
      <c r="H42" s="783"/>
      <c r="I42" s="727"/>
      <c r="J42" s="727"/>
      <c r="K42" s="727"/>
      <c r="L42" s="727"/>
      <c r="M42" s="727"/>
      <c r="N42" s="727"/>
      <c r="O42" s="782"/>
      <c r="P42" s="588"/>
    </row>
    <row r="43" spans="1:16">
      <c r="A43" s="533" t="s">
        <v>318</v>
      </c>
      <c r="B43" s="876" t="str">
        <f>'C3LPG Balance'!C44</f>
        <v>IRPC</v>
      </c>
      <c r="C43" s="876" t="str">
        <f>'C3LPG Balance'!D44</f>
        <v>MT</v>
      </c>
      <c r="D43" s="555"/>
      <c r="E43" s="555"/>
      <c r="F43" s="644"/>
      <c r="G43" s="783"/>
      <c r="H43" s="783"/>
      <c r="I43" s="727"/>
      <c r="J43" s="727"/>
      <c r="K43" s="727"/>
      <c r="L43" s="727"/>
      <c r="M43" s="727"/>
      <c r="N43" s="727"/>
      <c r="O43" s="782"/>
      <c r="P43" s="588"/>
    </row>
    <row r="44" spans="1:16">
      <c r="A44" s="533" t="s">
        <v>318</v>
      </c>
      <c r="B44" s="876" t="str">
        <f>'C3LPG Balance'!C45</f>
        <v>IRPC</v>
      </c>
      <c r="C44" s="876" t="str">
        <f>'C3LPG Balance'!D45</f>
        <v>PTT TANK</v>
      </c>
      <c r="D44" s="555"/>
      <c r="E44" s="555"/>
      <c r="F44" s="644"/>
      <c r="G44" s="783"/>
      <c r="H44" s="783"/>
      <c r="I44" s="727"/>
      <c r="J44" s="727"/>
      <c r="K44" s="727"/>
      <c r="L44" s="727"/>
      <c r="M44" s="727"/>
      <c r="N44" s="727"/>
      <c r="O44" s="782"/>
      <c r="P44" s="588"/>
    </row>
    <row r="45" spans="1:16">
      <c r="A45" s="533" t="s">
        <v>318</v>
      </c>
      <c r="B45" s="876" t="str">
        <f>'C3LPG Balance'!C46</f>
        <v>Atlas</v>
      </c>
      <c r="C45" s="876" t="str">
        <f>'C3LPG Balance'!D46</f>
        <v>MT</v>
      </c>
      <c r="D45" s="628"/>
      <c r="E45" s="628"/>
      <c r="F45" s="644"/>
      <c r="G45" s="783"/>
      <c r="H45" s="783"/>
      <c r="I45" s="727"/>
      <c r="J45" s="727"/>
      <c r="K45" s="727"/>
      <c r="L45" s="727"/>
      <c r="M45" s="727"/>
      <c r="N45" s="727"/>
      <c r="O45" s="782"/>
      <c r="P45" s="588"/>
    </row>
    <row r="46" spans="1:16">
      <c r="A46" s="533" t="s">
        <v>318</v>
      </c>
      <c r="B46" s="876" t="str">
        <f>'C3LPG Balance'!C47</f>
        <v>Atlas</v>
      </c>
      <c r="C46" s="876" t="str">
        <f>'C3LPG Balance'!D47</f>
        <v>PTT TANK</v>
      </c>
      <c r="D46" s="555"/>
      <c r="E46" s="555"/>
      <c r="F46" s="644"/>
      <c r="G46" s="783"/>
      <c r="H46" s="783"/>
      <c r="I46" s="727"/>
      <c r="J46" s="727"/>
      <c r="K46" s="727"/>
      <c r="L46" s="727"/>
      <c r="M46" s="727"/>
      <c r="N46" s="727"/>
      <c r="O46" s="782"/>
      <c r="P46" s="588"/>
    </row>
    <row r="47" spans="1:16">
      <c r="A47" s="533" t="s">
        <v>318</v>
      </c>
      <c r="B47" s="876" t="str">
        <f>'C3LPG Balance'!C48</f>
        <v>ESSO</v>
      </c>
      <c r="C47" s="876" t="str">
        <f>'C3LPG Balance'!D48</f>
        <v>MT</v>
      </c>
      <c r="D47" s="555"/>
      <c r="E47" s="555"/>
      <c r="F47" s="644"/>
      <c r="G47" s="783"/>
      <c r="H47" s="783"/>
      <c r="I47" s="727"/>
      <c r="J47" s="727"/>
      <c r="K47" s="727"/>
      <c r="L47" s="727"/>
      <c r="M47" s="727"/>
      <c r="N47" s="727"/>
      <c r="O47" s="782"/>
      <c r="P47" s="588"/>
    </row>
    <row r="48" spans="1:16">
      <c r="A48" s="533" t="s">
        <v>318</v>
      </c>
      <c r="B48" s="876" t="str">
        <f>'C3LPG Balance'!C49</f>
        <v>ESSO</v>
      </c>
      <c r="C48" s="876" t="str">
        <f>'C3LPG Balance'!D49</f>
        <v xml:space="preserve">BRP </v>
      </c>
      <c r="D48" s="555"/>
      <c r="E48" s="555"/>
      <c r="F48" s="729"/>
      <c r="G48" s="783"/>
      <c r="H48" s="783"/>
      <c r="I48" s="727"/>
      <c r="J48" s="727"/>
      <c r="K48" s="727"/>
      <c r="L48" s="727"/>
      <c r="M48" s="727"/>
      <c r="N48" s="727"/>
      <c r="O48" s="782"/>
      <c r="P48" s="588"/>
    </row>
    <row r="49" spans="1:16">
      <c r="A49" s="533" t="s">
        <v>318</v>
      </c>
      <c r="B49" s="876" t="str">
        <f>'C3LPG Balance'!C50</f>
        <v>ESSO</v>
      </c>
      <c r="C49" s="876" t="str">
        <f>'C3LPG Balance'!D50</f>
        <v>PTT TANK</v>
      </c>
      <c r="D49" s="555"/>
      <c r="E49" s="555"/>
      <c r="F49" s="729"/>
      <c r="G49" s="783"/>
      <c r="H49" s="783"/>
      <c r="I49" s="727"/>
      <c r="J49" s="727"/>
      <c r="K49" s="727"/>
      <c r="L49" s="727"/>
      <c r="M49" s="727"/>
      <c r="N49" s="727"/>
      <c r="O49" s="782"/>
      <c r="P49" s="588"/>
    </row>
    <row r="50" spans="1:16">
      <c r="A50" s="533" t="s">
        <v>318</v>
      </c>
      <c r="B50" s="876" t="str">
        <f>'C3LPG Balance'!C51</f>
        <v>UNO</v>
      </c>
      <c r="C50" s="876" t="str">
        <f>'C3LPG Balance'!D51</f>
        <v>PTT TANK</v>
      </c>
      <c r="D50" s="555"/>
      <c r="E50" s="555"/>
      <c r="F50" s="729"/>
      <c r="G50" s="783"/>
      <c r="H50" s="783"/>
      <c r="I50" s="727"/>
      <c r="J50" s="727"/>
      <c r="K50" s="727"/>
      <c r="L50" s="727"/>
      <c r="M50" s="727"/>
      <c r="N50" s="727"/>
      <c r="O50" s="782"/>
      <c r="P50" s="588"/>
    </row>
    <row r="51" spans="1:16">
      <c r="A51" s="533" t="s">
        <v>318</v>
      </c>
      <c r="B51" s="876" t="str">
        <f>'C3LPG Balance'!C52</f>
        <v>Orchid</v>
      </c>
      <c r="C51" s="876" t="str">
        <f>'C3LPG Balance'!D52</f>
        <v>PTT TANK</v>
      </c>
      <c r="D51" s="555"/>
      <c r="E51" s="555"/>
      <c r="F51" s="644"/>
      <c r="G51" s="783"/>
      <c r="H51" s="783"/>
      <c r="I51" s="727"/>
      <c r="J51" s="727"/>
      <c r="K51" s="727"/>
      <c r="L51" s="727"/>
      <c r="M51" s="727"/>
      <c r="N51" s="727"/>
      <c r="O51" s="782"/>
      <c r="P51" s="588"/>
    </row>
    <row r="52" spans="1:16">
      <c r="A52" s="533" t="s">
        <v>313</v>
      </c>
      <c r="B52" s="876" t="str">
        <f>'C3LPG Balance'!C53</f>
        <v>PTTOR</v>
      </c>
      <c r="C52" s="876" t="str">
        <f>'C3LPG Balance'!D53</f>
        <v>IRPC</v>
      </c>
      <c r="D52" s="628"/>
      <c r="E52" s="628"/>
      <c r="F52" s="644"/>
      <c r="G52" s="727"/>
      <c r="H52" s="727"/>
      <c r="I52" s="727"/>
      <c r="J52" s="727"/>
      <c r="K52" s="727"/>
      <c r="L52" s="727"/>
      <c r="M52" s="727"/>
      <c r="N52" s="727"/>
      <c r="O52" s="782"/>
      <c r="P52" s="588"/>
    </row>
    <row r="53" spans="1:16">
      <c r="A53" s="533" t="s">
        <v>313</v>
      </c>
      <c r="B53" s="876" t="str">
        <f>'C3LPG Balance'!C55</f>
        <v>Atlas</v>
      </c>
      <c r="C53" s="876" t="str">
        <f>'C3LPG Balance'!D55</f>
        <v>IRPC</v>
      </c>
      <c r="D53" s="628">
        <v>1.2</v>
      </c>
      <c r="E53" s="628"/>
      <c r="F53" s="644"/>
      <c r="G53" s="783"/>
      <c r="H53" s="783"/>
      <c r="I53" s="727"/>
      <c r="J53" s="727"/>
      <c r="K53" s="727"/>
      <c r="L53" s="727"/>
      <c r="M53" s="727"/>
      <c r="N53" s="727"/>
      <c r="O53" s="782"/>
      <c r="P53" s="588"/>
    </row>
    <row r="54" spans="1:16">
      <c r="A54" s="533" t="s">
        <v>284</v>
      </c>
      <c r="B54" s="876" t="str">
        <f>'C3LPG Balance'!C56</f>
        <v>PTTOR</v>
      </c>
      <c r="C54" s="876" t="str">
        <f>'C3LPG Balance'!D56</f>
        <v>MT</v>
      </c>
      <c r="D54" s="555">
        <v>0</v>
      </c>
      <c r="E54" s="555"/>
      <c r="F54" s="644"/>
      <c r="G54" s="783"/>
      <c r="H54" s="783"/>
      <c r="I54" s="727"/>
      <c r="J54" s="727"/>
      <c r="K54" s="727"/>
      <c r="L54" s="727"/>
      <c r="M54" s="727"/>
      <c r="N54" s="727"/>
      <c r="O54" s="782"/>
      <c r="P54" s="588"/>
    </row>
    <row r="55" spans="1:16">
      <c r="A55" s="533" t="s">
        <v>284</v>
      </c>
      <c r="B55" s="876" t="str">
        <f>'C3LPG Balance'!C57</f>
        <v>PTTOR</v>
      </c>
      <c r="C55" s="876" t="str">
        <f>'C3LPG Balance'!D57</f>
        <v>PTT TANK</v>
      </c>
      <c r="D55" s="555">
        <v>2.6</v>
      </c>
      <c r="E55" s="555">
        <v>10.93</v>
      </c>
      <c r="F55" s="644"/>
      <c r="G55" s="783"/>
      <c r="H55" s="783"/>
      <c r="I55" s="727"/>
      <c r="J55" s="727"/>
      <c r="K55" s="727"/>
      <c r="L55" s="727"/>
      <c r="M55" s="727"/>
      <c r="N55" s="727"/>
      <c r="O55" s="782"/>
      <c r="P55" s="588"/>
    </row>
    <row r="56" spans="1:16">
      <c r="A56" s="533" t="s">
        <v>284</v>
      </c>
      <c r="B56" s="876" t="str">
        <f>'C3LPG Balance'!C58</f>
        <v>PTTOR</v>
      </c>
      <c r="C56" s="876" t="str">
        <f>'C3LPG Balance'!D58</f>
        <v>PTT TANK (Truck)</v>
      </c>
      <c r="D56" s="555"/>
      <c r="E56" s="555"/>
      <c r="F56" s="644"/>
      <c r="G56" s="783"/>
      <c r="H56" s="783"/>
      <c r="I56" s="727"/>
      <c r="J56" s="727"/>
      <c r="K56" s="727"/>
      <c r="L56" s="727"/>
      <c r="M56" s="727"/>
      <c r="N56" s="727"/>
      <c r="O56" s="782"/>
      <c r="P56" s="588"/>
    </row>
    <row r="57" spans="1:16">
      <c r="A57" s="533" t="s">
        <v>284</v>
      </c>
      <c r="B57" s="876" t="str">
        <f>'C3LPG Balance'!C59</f>
        <v>BCP</v>
      </c>
      <c r="C57" s="876" t="str">
        <f>'C3LPG Balance'!D59</f>
        <v>MT</v>
      </c>
      <c r="D57" s="555"/>
      <c r="E57" s="555"/>
      <c r="F57" s="793"/>
      <c r="G57" s="783"/>
      <c r="H57" s="783"/>
      <c r="I57" s="727"/>
      <c r="J57" s="727"/>
      <c r="K57" s="727"/>
      <c r="L57" s="727"/>
      <c r="M57" s="727"/>
      <c r="N57" s="727"/>
      <c r="O57" s="782"/>
      <c r="P57" s="588"/>
    </row>
    <row r="58" spans="1:16">
      <c r="A58" s="533" t="s">
        <v>284</v>
      </c>
      <c r="B58" s="876" t="str">
        <f>'C3LPG Balance'!C60</f>
        <v>BCP</v>
      </c>
      <c r="C58" s="876" t="str">
        <f>'C3LPG Balance'!D60</f>
        <v>PTT TANK</v>
      </c>
      <c r="D58" s="555"/>
      <c r="E58" s="555"/>
      <c r="F58" s="793"/>
      <c r="G58" s="783"/>
      <c r="H58" s="783"/>
      <c r="I58" s="727"/>
      <c r="J58" s="727"/>
      <c r="K58" s="727"/>
      <c r="L58" s="727"/>
      <c r="M58" s="727"/>
      <c r="N58" s="727"/>
      <c r="O58" s="782"/>
      <c r="P58" s="588"/>
    </row>
    <row r="59" spans="1:16">
      <c r="A59" s="533" t="s">
        <v>284</v>
      </c>
      <c r="B59" s="876" t="str">
        <f>'C3LPG Balance'!C61</f>
        <v>PAP</v>
      </c>
      <c r="C59" s="876" t="str">
        <f>'C3LPG Balance'!D61</f>
        <v>MT</v>
      </c>
      <c r="D59" s="555"/>
      <c r="E59" s="555"/>
      <c r="F59" s="817"/>
      <c r="G59" s="649"/>
      <c r="H59" s="783"/>
      <c r="I59" s="727"/>
      <c r="J59" s="727"/>
      <c r="K59" s="727"/>
      <c r="L59" s="727"/>
      <c r="M59" s="727"/>
      <c r="N59" s="727"/>
      <c r="O59" s="782"/>
      <c r="P59" s="588"/>
    </row>
    <row r="60" spans="1:16">
      <c r="A60" s="533" t="s">
        <v>284</v>
      </c>
      <c r="B60" s="876" t="str">
        <f>'C3LPG Balance'!C62</f>
        <v>PAP</v>
      </c>
      <c r="C60" s="876" t="str">
        <f>'C3LPG Balance'!D62</f>
        <v>PTT TANK</v>
      </c>
      <c r="D60" s="555"/>
      <c r="E60" s="555"/>
      <c r="F60" s="817"/>
      <c r="G60" s="649"/>
      <c r="H60" s="783"/>
      <c r="I60" s="727"/>
      <c r="J60" s="727"/>
      <c r="K60" s="727"/>
      <c r="L60" s="727"/>
      <c r="M60" s="727"/>
      <c r="N60" s="727"/>
      <c r="O60" s="782"/>
      <c r="P60" s="588"/>
    </row>
    <row r="61" spans="1:16">
      <c r="A61" s="533" t="s">
        <v>284</v>
      </c>
      <c r="B61" s="876" t="str">
        <f>'C3LPG Balance'!C63</f>
        <v>PAP</v>
      </c>
      <c r="C61" s="876" t="str">
        <f>'C3LPG Balance'!D63</f>
        <v>PTT TANK (Truck)</v>
      </c>
      <c r="D61" s="555"/>
      <c r="E61" s="555"/>
      <c r="F61" s="815"/>
      <c r="G61" s="649"/>
      <c r="H61" s="783"/>
      <c r="I61" s="727"/>
      <c r="J61" s="727"/>
      <c r="K61" s="727"/>
      <c r="L61" s="727"/>
      <c r="M61" s="727"/>
      <c r="N61" s="727"/>
      <c r="O61" s="782"/>
      <c r="P61" s="588"/>
    </row>
    <row r="62" spans="1:16">
      <c r="A62" s="533" t="s">
        <v>284</v>
      </c>
      <c r="B62" s="876" t="str">
        <f>'C3LPG Balance'!C64</f>
        <v>WP</v>
      </c>
      <c r="C62" s="876" t="str">
        <f>'C3LPG Balance'!D64</f>
        <v>MT</v>
      </c>
      <c r="D62" s="555">
        <v>0</v>
      </c>
      <c r="E62" s="555"/>
      <c r="F62" s="817"/>
      <c r="G62" s="649"/>
      <c r="H62" s="783"/>
      <c r="I62" s="727"/>
      <c r="J62" s="727"/>
      <c r="K62" s="727"/>
      <c r="L62" s="727"/>
      <c r="M62" s="727"/>
      <c r="N62" s="727"/>
      <c r="O62" s="782"/>
      <c r="P62" s="588"/>
    </row>
    <row r="63" spans="1:16">
      <c r="A63" s="533" t="s">
        <v>284</v>
      </c>
      <c r="B63" s="876" t="str">
        <f>'C3LPG Balance'!C65</f>
        <v>WP</v>
      </c>
      <c r="C63" s="876" t="str">
        <f>'C3LPG Balance'!D65</f>
        <v>PTT TANK</v>
      </c>
      <c r="D63" s="629">
        <v>12</v>
      </c>
      <c r="E63" s="629">
        <v>3.67</v>
      </c>
      <c r="F63" s="738"/>
      <c r="G63" s="624"/>
      <c r="H63" s="783"/>
      <c r="I63" s="727"/>
      <c r="J63" s="727"/>
      <c r="K63" s="727"/>
      <c r="L63" s="727"/>
      <c r="M63" s="727"/>
      <c r="N63" s="727"/>
      <c r="O63" s="782"/>
      <c r="P63" s="588"/>
    </row>
    <row r="64" spans="1:16">
      <c r="A64" s="533" t="s">
        <v>284</v>
      </c>
      <c r="B64" s="876" t="str">
        <f>'C3LPG Balance'!C66</f>
        <v>IRPC</v>
      </c>
      <c r="C64" s="876" t="str">
        <f>'C3LPG Balance'!D66</f>
        <v>MT</v>
      </c>
      <c r="D64" s="555"/>
      <c r="E64" s="555"/>
      <c r="F64" s="817"/>
      <c r="G64" s="649"/>
      <c r="H64" s="783"/>
      <c r="I64" s="727"/>
      <c r="J64" s="727"/>
      <c r="K64" s="727"/>
      <c r="L64" s="727"/>
      <c r="M64" s="727"/>
      <c r="N64" s="727"/>
      <c r="O64" s="782"/>
      <c r="P64" s="588"/>
    </row>
    <row r="65" spans="1:16">
      <c r="A65" s="533" t="s">
        <v>284</v>
      </c>
      <c r="B65" s="876" t="str">
        <f>'C3LPG Balance'!C67</f>
        <v>IRPC</v>
      </c>
      <c r="C65" s="876" t="str">
        <f>'C3LPG Balance'!D67</f>
        <v>PTT TANK</v>
      </c>
      <c r="D65" s="555"/>
      <c r="E65" s="555"/>
      <c r="F65" s="817"/>
      <c r="G65" s="649"/>
      <c r="H65" s="783"/>
      <c r="I65" s="727"/>
      <c r="J65" s="727"/>
      <c r="K65" s="727"/>
      <c r="L65" s="727"/>
      <c r="M65" s="727"/>
      <c r="N65" s="727"/>
      <c r="O65" s="782"/>
      <c r="P65" s="588"/>
    </row>
    <row r="66" spans="1:16">
      <c r="A66" s="533" t="s">
        <v>284</v>
      </c>
      <c r="B66" s="876" t="str">
        <f>'C3LPG Balance'!C68</f>
        <v>Atlas</v>
      </c>
      <c r="C66" s="876" t="str">
        <f>'C3LPG Balance'!D68</f>
        <v>MT</v>
      </c>
      <c r="D66" s="555"/>
      <c r="E66" s="555"/>
      <c r="F66" s="817"/>
      <c r="G66" s="649"/>
      <c r="H66" s="783"/>
      <c r="I66" s="727"/>
      <c r="J66" s="727"/>
      <c r="K66" s="727"/>
      <c r="L66" s="727"/>
      <c r="M66" s="727"/>
      <c r="N66" s="727"/>
      <c r="O66" s="782"/>
      <c r="P66" s="588"/>
    </row>
    <row r="67" spans="1:16">
      <c r="A67" s="533" t="s">
        <v>284</v>
      </c>
      <c r="B67" s="876" t="str">
        <f>'C3LPG Balance'!C69</f>
        <v>Atlas</v>
      </c>
      <c r="C67" s="876" t="str">
        <f>'C3LPG Balance'!D69</f>
        <v>PTT TANK</v>
      </c>
      <c r="D67" s="555"/>
      <c r="E67" s="555"/>
      <c r="F67" s="817"/>
      <c r="G67" s="649"/>
      <c r="H67" s="783"/>
      <c r="I67" s="727"/>
      <c r="J67" s="727"/>
      <c r="K67" s="727"/>
      <c r="L67" s="727"/>
      <c r="M67" s="727"/>
      <c r="N67" s="727"/>
      <c r="O67" s="782"/>
      <c r="P67" s="588"/>
    </row>
    <row r="68" spans="1:16">
      <c r="A68" s="533" t="s">
        <v>284</v>
      </c>
      <c r="B68" s="876" t="str">
        <f>'C3LPG Balance'!C70</f>
        <v>ESSO</v>
      </c>
      <c r="C68" s="876" t="str">
        <f>'C3LPG Balance'!D70</f>
        <v>MT</v>
      </c>
      <c r="D68" s="555"/>
      <c r="E68" s="555"/>
      <c r="F68" s="817"/>
      <c r="G68" s="649"/>
      <c r="H68" s="783"/>
      <c r="I68" s="727"/>
      <c r="J68" s="727"/>
      <c r="K68" s="727"/>
      <c r="L68" s="727"/>
      <c r="M68" s="727"/>
      <c r="N68" s="727"/>
      <c r="O68" s="782"/>
      <c r="P68" s="588"/>
    </row>
    <row r="69" spans="1:16">
      <c r="A69" s="533" t="s">
        <v>284</v>
      </c>
      <c r="B69" s="876" t="str">
        <f>'C3LPG Balance'!C71</f>
        <v>ESSO</v>
      </c>
      <c r="C69" s="876" t="str">
        <f>'C3LPG Balance'!D71</f>
        <v>PTT TANK</v>
      </c>
      <c r="D69" s="555"/>
      <c r="E69" s="555"/>
      <c r="F69" s="817"/>
      <c r="G69" s="649"/>
      <c r="H69" s="783"/>
      <c r="I69" s="727"/>
      <c r="J69" s="727"/>
      <c r="K69" s="727"/>
      <c r="L69" s="727"/>
      <c r="M69" s="727"/>
      <c r="N69" s="727"/>
      <c r="O69" s="782"/>
      <c r="P69" s="588"/>
    </row>
    <row r="70" spans="1:16">
      <c r="A70" s="533" t="s">
        <v>284</v>
      </c>
      <c r="B70" s="876" t="str">
        <f>'C3LPG Balance'!C72</f>
        <v>Orchid</v>
      </c>
      <c r="C70" s="876" t="str">
        <f>'C3LPG Balance'!D72</f>
        <v>PTT TANK</v>
      </c>
      <c r="D70" s="555"/>
      <c r="E70" s="555"/>
      <c r="F70" s="817"/>
      <c r="G70" s="649"/>
      <c r="H70" s="783"/>
      <c r="I70" s="727"/>
      <c r="J70" s="727"/>
      <c r="K70" s="727"/>
      <c r="L70" s="727"/>
      <c r="M70" s="727"/>
      <c r="N70" s="727"/>
      <c r="O70" s="782"/>
      <c r="P70" s="588"/>
    </row>
    <row r="71" spans="1:16">
      <c r="A71" s="533" t="s">
        <v>314</v>
      </c>
      <c r="B71" s="876" t="str">
        <f>'C3LPG Balance'!C74</f>
        <v>PTTOR</v>
      </c>
      <c r="C71" s="876" t="str">
        <f>'C3LPG Balance'!D74</f>
        <v xml:space="preserve">SPRC </v>
      </c>
      <c r="D71" s="555"/>
      <c r="E71" s="555"/>
      <c r="F71" s="738"/>
      <c r="G71" s="649"/>
      <c r="H71" s="783"/>
      <c r="I71" s="727"/>
      <c r="J71" s="727"/>
      <c r="K71" s="727"/>
      <c r="L71" s="727"/>
      <c r="M71" s="727"/>
      <c r="N71" s="727"/>
      <c r="O71" s="782"/>
      <c r="P71" s="588"/>
    </row>
    <row r="72" spans="1:16">
      <c r="A72" s="533" t="s">
        <v>314</v>
      </c>
      <c r="B72" s="876" t="str">
        <f>'C3LPG Balance'!C75</f>
        <v>PAP</v>
      </c>
      <c r="C72" s="876" t="str">
        <f>'C3LPG Balance'!D75</f>
        <v xml:space="preserve">SPRC </v>
      </c>
      <c r="D72" s="555">
        <v>0</v>
      </c>
      <c r="E72" s="555"/>
      <c r="F72" s="815"/>
      <c r="G72" s="649"/>
      <c r="H72" s="783"/>
      <c r="I72" s="727"/>
      <c r="J72" s="727"/>
      <c r="K72" s="727"/>
      <c r="L72" s="727"/>
      <c r="M72" s="727"/>
      <c r="N72" s="727"/>
      <c r="O72" s="782"/>
      <c r="P72" s="588"/>
    </row>
    <row r="73" spans="1:16">
      <c r="A73" s="533" t="s">
        <v>314</v>
      </c>
      <c r="B73" s="876" t="str">
        <f>'C3LPG Balance'!C76</f>
        <v>WP</v>
      </c>
      <c r="C73" s="876" t="str">
        <f>'C3LPG Balance'!D76</f>
        <v xml:space="preserve">SPRC </v>
      </c>
      <c r="D73" s="555">
        <v>3.5</v>
      </c>
      <c r="E73" s="555">
        <v>4.83</v>
      </c>
      <c r="F73" s="817"/>
      <c r="G73" s="649"/>
      <c r="H73" s="783"/>
      <c r="I73" s="727"/>
      <c r="J73" s="727"/>
      <c r="K73" s="727"/>
      <c r="L73" s="727"/>
      <c r="M73" s="727"/>
      <c r="N73" s="727"/>
      <c r="O73" s="782"/>
      <c r="P73" s="588"/>
    </row>
    <row r="74" spans="1:16">
      <c r="A74" s="533" t="s">
        <v>314</v>
      </c>
      <c r="B74" s="876" t="str">
        <f>'C3LPG Balance'!C77</f>
        <v>Atlas</v>
      </c>
      <c r="C74" s="876" t="str">
        <f>'C3LPG Balance'!D77</f>
        <v xml:space="preserve">SPRC </v>
      </c>
      <c r="D74" s="555">
        <v>0</v>
      </c>
      <c r="E74" s="555">
        <v>4.83</v>
      </c>
      <c r="F74" s="738"/>
      <c r="G74" s="649"/>
      <c r="H74" s="783"/>
      <c r="I74" s="727"/>
      <c r="J74" s="727"/>
      <c r="K74" s="727"/>
      <c r="L74" s="727"/>
      <c r="M74" s="727"/>
      <c r="N74" s="727"/>
      <c r="O74" s="782"/>
      <c r="P74" s="588"/>
    </row>
    <row r="75" spans="1:16">
      <c r="A75" s="533" t="s">
        <v>315</v>
      </c>
      <c r="B75" s="876" t="str">
        <f>'C3LPG Balance'!C78</f>
        <v>PTTOR</v>
      </c>
      <c r="C75" s="876" t="str">
        <f>'C3LPG Balance'!D78</f>
        <v>PTTEP/LKB (Truck)</v>
      </c>
      <c r="D75" s="555">
        <v>5.89</v>
      </c>
      <c r="E75" s="555">
        <v>5.49</v>
      </c>
      <c r="F75" s="738"/>
      <c r="G75" s="649"/>
      <c r="H75" s="783"/>
      <c r="I75" s="727"/>
      <c r="J75" s="727"/>
      <c r="K75" s="727"/>
      <c r="L75" s="727"/>
      <c r="M75" s="727"/>
      <c r="N75" s="727"/>
      <c r="O75" s="782"/>
      <c r="P75" s="588"/>
    </row>
    <row r="76" spans="1:16">
      <c r="A76" s="533" t="s">
        <v>316</v>
      </c>
      <c r="B76" s="876" t="str">
        <f>'C3LPG Balance'!C79</f>
        <v>PTTOR</v>
      </c>
      <c r="C76" s="876" t="str">
        <f>'C3LPG Balance'!D79</f>
        <v>GSP KHM</v>
      </c>
      <c r="D76" s="518">
        <v>13.1</v>
      </c>
      <c r="E76" s="518">
        <v>11</v>
      </c>
      <c r="F76" s="738"/>
      <c r="G76" s="649"/>
      <c r="H76" s="783"/>
      <c r="I76" s="727"/>
      <c r="J76" s="727"/>
      <c r="K76" s="727"/>
      <c r="L76" s="727"/>
      <c r="M76" s="727"/>
      <c r="N76" s="727"/>
      <c r="O76" s="782"/>
      <c r="P76" s="588"/>
    </row>
    <row r="77" spans="1:16" ht="13.65" customHeight="1">
      <c r="A77" s="941" t="s">
        <v>16</v>
      </c>
      <c r="B77" s="939"/>
      <c r="C77" s="940"/>
      <c r="D77" s="567">
        <f>SUM(D24:D76)</f>
        <v>212.41449464999997</v>
      </c>
      <c r="E77" s="567">
        <f>SUM(E24:E76)</f>
        <v>204.43000000000004</v>
      </c>
      <c r="F77" s="811"/>
      <c r="G77" s="626"/>
      <c r="H77" s="788"/>
      <c r="I77" s="788"/>
      <c r="J77" s="788"/>
      <c r="K77" s="788"/>
      <c r="L77" s="788"/>
      <c r="M77" s="788"/>
      <c r="N77" s="788"/>
      <c r="O77" s="789"/>
    </row>
    <row r="78" spans="1:16" ht="13.65" customHeight="1">
      <c r="A78" s="941" t="s">
        <v>342</v>
      </c>
      <c r="B78" s="939"/>
      <c r="C78" s="940"/>
      <c r="D78" s="523">
        <f>SUM(D54:D70)</f>
        <v>14.6</v>
      </c>
      <c r="E78" s="523">
        <f>SUM(E54:E70)</f>
        <v>14.6</v>
      </c>
      <c r="F78" s="816"/>
      <c r="G78" s="604"/>
      <c r="H78" s="604"/>
      <c r="I78" s="604"/>
      <c r="J78" s="604"/>
      <c r="K78" s="604"/>
      <c r="L78" s="604"/>
      <c r="M78" s="604"/>
      <c r="N78" s="604"/>
      <c r="O78" s="605"/>
    </row>
    <row r="79" spans="1:16" ht="12.6">
      <c r="A79" s="942" t="s">
        <v>322</v>
      </c>
      <c r="B79" s="943"/>
      <c r="C79" s="943"/>
      <c r="D79" s="587"/>
      <c r="E79" s="654"/>
      <c r="F79" s="769"/>
      <c r="G79" s="488"/>
      <c r="H79" s="488"/>
      <c r="I79" s="488"/>
      <c r="J79" s="488"/>
      <c r="K79" s="505"/>
      <c r="L79" s="505"/>
      <c r="M79" s="505"/>
      <c r="N79" s="505"/>
      <c r="O79" s="576"/>
    </row>
    <row r="80" spans="1:16" ht="12.6">
      <c r="A80" s="921" t="s">
        <v>108</v>
      </c>
      <c r="B80" s="919"/>
      <c r="C80" s="920"/>
      <c r="D80" s="510" t="str">
        <f>D9</f>
        <v>แผนเดิม</v>
      </c>
      <c r="E80" s="510" t="str">
        <f>E9</f>
        <v>แผนใหม่</v>
      </c>
      <c r="F80" s="951" t="s">
        <v>133</v>
      </c>
      <c r="G80" s="929"/>
      <c r="H80" s="929"/>
      <c r="I80" s="929"/>
      <c r="J80" s="929"/>
      <c r="K80" s="929"/>
      <c r="L80" s="929"/>
      <c r="M80" s="929"/>
      <c r="N80" s="929"/>
      <c r="O80" s="930"/>
    </row>
    <row r="81" spans="1:15">
      <c r="A81" s="543" t="s">
        <v>241</v>
      </c>
      <c r="B81" s="544"/>
      <c r="C81" s="544"/>
      <c r="D81" s="516">
        <v>39.4</v>
      </c>
      <c r="E81" s="516">
        <v>37.808641975308639</v>
      </c>
      <c r="F81" s="618" t="s">
        <v>503</v>
      </c>
      <c r="G81" s="563"/>
      <c r="H81" s="563"/>
      <c r="I81" s="563"/>
      <c r="J81" s="563"/>
      <c r="K81" s="563"/>
      <c r="L81" s="563"/>
      <c r="M81" s="563"/>
      <c r="N81" s="563"/>
      <c r="O81" s="564"/>
    </row>
    <row r="82" spans="1:15">
      <c r="A82" s="936" t="s">
        <v>339</v>
      </c>
      <c r="B82" s="937"/>
      <c r="C82" s="546"/>
      <c r="D82" s="534">
        <v>43</v>
      </c>
      <c r="E82" s="555">
        <v>45</v>
      </c>
      <c r="F82" s="738" t="s">
        <v>504</v>
      </c>
      <c r="G82" s="565"/>
      <c r="H82" s="565"/>
      <c r="I82" s="565"/>
      <c r="J82" s="565"/>
      <c r="K82" s="565"/>
      <c r="L82" s="565"/>
      <c r="M82" s="565"/>
      <c r="N82" s="565"/>
      <c r="O82" s="566"/>
    </row>
    <row r="83" spans="1:15">
      <c r="A83" s="874" t="s">
        <v>124</v>
      </c>
      <c r="B83" s="546"/>
      <c r="C83" s="546"/>
      <c r="D83" s="534"/>
      <c r="E83" s="555"/>
      <c r="F83" s="601"/>
      <c r="G83" s="565"/>
      <c r="H83" s="565"/>
      <c r="I83" s="565"/>
      <c r="J83" s="565"/>
      <c r="K83" s="565"/>
      <c r="L83" s="565"/>
      <c r="M83" s="565"/>
      <c r="N83" s="565"/>
      <c r="O83" s="566"/>
    </row>
    <row r="84" spans="1:15">
      <c r="A84" s="545" t="s">
        <v>192</v>
      </c>
      <c r="B84" s="546"/>
      <c r="C84" s="546"/>
      <c r="D84" s="534">
        <v>0</v>
      </c>
      <c r="E84" s="555">
        <v>0.6</v>
      </c>
      <c r="F84" s="738" t="s">
        <v>505</v>
      </c>
      <c r="G84" s="565"/>
      <c r="H84" s="565"/>
      <c r="I84" s="565"/>
      <c r="J84" s="565"/>
      <c r="K84" s="565"/>
      <c r="L84" s="565"/>
      <c r="M84" s="565"/>
      <c r="N84" s="565"/>
      <c r="O84" s="566"/>
    </row>
    <row r="85" spans="1:15">
      <c r="A85" s="545" t="s">
        <v>320</v>
      </c>
      <c r="B85" s="546"/>
      <c r="C85" s="546"/>
      <c r="D85" s="534"/>
      <c r="E85" s="555"/>
      <c r="F85" s="811"/>
      <c r="G85" s="812"/>
      <c r="H85" s="812"/>
      <c r="I85" s="812"/>
      <c r="J85" s="812"/>
      <c r="K85" s="812"/>
      <c r="L85" s="812"/>
      <c r="M85" s="812"/>
      <c r="N85" s="812"/>
      <c r="O85" s="813"/>
    </row>
    <row r="86" spans="1:15">
      <c r="A86" s="543" t="s">
        <v>125</v>
      </c>
      <c r="B86" s="477"/>
      <c r="C86" s="477"/>
      <c r="D86" s="577"/>
      <c r="E86" s="577"/>
      <c r="F86" s="738"/>
      <c r="G86" s="565"/>
      <c r="H86" s="565"/>
      <c r="I86" s="565"/>
      <c r="J86" s="565"/>
      <c r="K86" s="565"/>
      <c r="L86" s="565"/>
      <c r="M86" s="565"/>
      <c r="N86" s="565"/>
      <c r="O86" s="566"/>
    </row>
    <row r="87" spans="1:15">
      <c r="A87" s="560" t="s">
        <v>126</v>
      </c>
      <c r="B87" s="503"/>
      <c r="C87" s="503"/>
      <c r="D87" s="578"/>
      <c r="E87" s="578"/>
      <c r="F87" s="738"/>
      <c r="G87" s="565"/>
      <c r="H87" s="565"/>
      <c r="I87" s="565"/>
      <c r="J87" s="565"/>
      <c r="K87" s="565"/>
      <c r="L87" s="565"/>
      <c r="M87" s="565"/>
      <c r="N87" s="565"/>
      <c r="O87" s="566"/>
    </row>
    <row r="88" spans="1:15" ht="12.6">
      <c r="A88" s="941" t="s">
        <v>16</v>
      </c>
      <c r="B88" s="939"/>
      <c r="C88" s="940"/>
      <c r="D88" s="548">
        <f>SUM(D81:D87)</f>
        <v>82.4</v>
      </c>
      <c r="E88" s="548">
        <f>SUM(E81:E87)</f>
        <v>83.408641975308626</v>
      </c>
      <c r="F88" s="619"/>
      <c r="G88" s="574"/>
      <c r="H88" s="574"/>
      <c r="I88" s="574"/>
      <c r="J88" s="574"/>
      <c r="K88" s="574"/>
      <c r="L88" s="574"/>
      <c r="M88" s="574"/>
      <c r="N88" s="574"/>
      <c r="O88" s="575"/>
    </row>
    <row r="89" spans="1:15" ht="12.6">
      <c r="A89" s="949" t="s">
        <v>255</v>
      </c>
      <c r="B89" s="950"/>
      <c r="C89" s="950"/>
      <c r="D89" s="488"/>
      <c r="E89" s="655"/>
      <c r="F89" s="620"/>
      <c r="G89" s="488"/>
      <c r="H89" s="488"/>
      <c r="I89" s="488"/>
      <c r="J89" s="488"/>
      <c r="K89" s="505"/>
      <c r="L89" s="505"/>
      <c r="M89" s="505"/>
      <c r="N89" s="505"/>
      <c r="O89" s="576"/>
    </row>
    <row r="90" spans="1:15" ht="12.6">
      <c r="A90" s="921" t="s">
        <v>108</v>
      </c>
      <c r="B90" s="919"/>
      <c r="C90" s="920"/>
      <c r="D90" s="875" t="str">
        <f>D80</f>
        <v>แผนเดิม</v>
      </c>
      <c r="E90" s="875" t="str">
        <f>E80</f>
        <v>แผนใหม่</v>
      </c>
      <c r="F90" s="951" t="s">
        <v>133</v>
      </c>
      <c r="G90" s="929"/>
      <c r="H90" s="929"/>
      <c r="I90" s="929"/>
      <c r="J90" s="929"/>
      <c r="K90" s="929"/>
      <c r="L90" s="929"/>
      <c r="M90" s="929"/>
      <c r="N90" s="929"/>
      <c r="O90" s="930"/>
    </row>
    <row r="91" spans="1:15">
      <c r="A91" s="543" t="s">
        <v>88</v>
      </c>
      <c r="B91" s="544"/>
      <c r="C91" s="544"/>
      <c r="D91" s="513"/>
      <c r="E91" s="516"/>
      <c r="F91" s="600"/>
      <c r="G91" s="563"/>
      <c r="H91" s="563"/>
      <c r="I91" s="563"/>
      <c r="J91" s="563"/>
      <c r="K91" s="563"/>
      <c r="L91" s="563"/>
      <c r="M91" s="563"/>
      <c r="N91" s="563"/>
      <c r="O91" s="564"/>
    </row>
    <row r="92" spans="1:15" ht="12.6">
      <c r="A92" s="941" t="s">
        <v>16</v>
      </c>
      <c r="B92" s="939"/>
      <c r="C92" s="940"/>
      <c r="D92" s="548">
        <f>SUM(D91)</f>
        <v>0</v>
      </c>
      <c r="E92" s="579">
        <f>SUM(E91)</f>
        <v>0</v>
      </c>
      <c r="F92" s="603"/>
      <c r="G92" s="574"/>
      <c r="H92" s="574"/>
      <c r="I92" s="574"/>
      <c r="J92" s="574"/>
      <c r="K92" s="574"/>
      <c r="L92" s="574"/>
      <c r="M92" s="574"/>
      <c r="N92" s="574"/>
      <c r="O92" s="575"/>
    </row>
    <row r="93" spans="1:15">
      <c r="A93" s="551" t="s">
        <v>328</v>
      </c>
      <c r="B93" s="551"/>
      <c r="C93" s="551"/>
      <c r="D93" s="552"/>
      <c r="E93" s="552"/>
      <c r="F93" s="552"/>
      <c r="G93" s="552"/>
      <c r="H93" s="552"/>
      <c r="I93" s="552"/>
      <c r="J93" s="552"/>
      <c r="K93" s="552"/>
      <c r="L93" s="552"/>
      <c r="M93" s="552"/>
      <c r="N93" s="552"/>
      <c r="O93" s="552"/>
    </row>
  </sheetData>
  <mergeCells count="35">
    <mergeCell ref="J6:O6"/>
    <mergeCell ref="D7:I7"/>
    <mergeCell ref="J7:O7"/>
    <mergeCell ref="A13:C13"/>
    <mergeCell ref="D1:I1"/>
    <mergeCell ref="D2:I2"/>
    <mergeCell ref="D3:I3"/>
    <mergeCell ref="D6:I6"/>
    <mergeCell ref="A9:C9"/>
    <mergeCell ref="F9:O9"/>
    <mergeCell ref="B10:C10"/>
    <mergeCell ref="B11:C11"/>
    <mergeCell ref="B12:C12"/>
    <mergeCell ref="A77:C77"/>
    <mergeCell ref="A15:C15"/>
    <mergeCell ref="F15:O15"/>
    <mergeCell ref="B16:C16"/>
    <mergeCell ref="B17:C17"/>
    <mergeCell ref="B18:C18"/>
    <mergeCell ref="B19:C19"/>
    <mergeCell ref="B20:C20"/>
    <mergeCell ref="B21:C21"/>
    <mergeCell ref="A22:C22"/>
    <mergeCell ref="A23:C23"/>
    <mergeCell ref="F23:O23"/>
    <mergeCell ref="A89:C89"/>
    <mergeCell ref="A90:C90"/>
    <mergeCell ref="F90:O90"/>
    <mergeCell ref="A92:C92"/>
    <mergeCell ref="A78:C78"/>
    <mergeCell ref="A79:C79"/>
    <mergeCell ref="A80:C80"/>
    <mergeCell ref="F80:O80"/>
    <mergeCell ref="A82:B82"/>
    <mergeCell ref="A88:C88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5"/>
  <sheetViews>
    <sheetView topLeftCell="A50" zoomScale="130" zoomScaleNormal="130" zoomScaleSheetLayoutView="100" zoomScalePageLayoutView="40" workbookViewId="0">
      <selection activeCell="F13" sqref="F13"/>
    </sheetView>
  </sheetViews>
  <sheetFormatPr defaultColWidth="8.88671875" defaultRowHeight="12"/>
  <cols>
    <col min="1" max="1" width="16.109375" style="553" customWidth="1"/>
    <col min="2" max="2" width="18.5546875" style="553" bestFit="1" customWidth="1"/>
    <col min="3" max="3" width="16.33203125" style="553" bestFit="1" customWidth="1"/>
    <col min="4" max="4" width="7" style="554" bestFit="1" customWidth="1"/>
    <col min="5" max="5" width="6.88671875" style="554" bestFit="1" customWidth="1"/>
    <col min="6" max="6" width="7" style="554" bestFit="1" customWidth="1"/>
    <col min="7" max="14" width="6.44140625" style="554" customWidth="1"/>
    <col min="15" max="15" width="7.6640625" style="554" customWidth="1"/>
    <col min="16" max="16" width="9.21875" style="585" bestFit="1" customWidth="1"/>
    <col min="17" max="18" width="9" style="585" bestFit="1" customWidth="1"/>
    <col min="19" max="16384" width="8.88671875" style="585"/>
  </cols>
  <sheetData>
    <row r="1" spans="1:24" ht="11.1" customHeight="1">
      <c r="A1" s="476" t="s">
        <v>129</v>
      </c>
      <c r="B1" s="477"/>
      <c r="C1" s="478"/>
      <c r="D1" s="954" t="s">
        <v>354</v>
      </c>
      <c r="E1" s="955"/>
      <c r="F1" s="955"/>
      <c r="G1" s="955"/>
      <c r="H1" s="955"/>
      <c r="I1" s="956"/>
      <c r="J1" s="481" t="s">
        <v>101</v>
      </c>
      <c r="K1" s="481" t="s">
        <v>480</v>
      </c>
      <c r="L1" s="481"/>
      <c r="M1" s="482"/>
      <c r="N1" s="482"/>
      <c r="O1" s="483"/>
    </row>
    <row r="2" spans="1:24" ht="11.1" customHeight="1">
      <c r="A2" s="485" t="s">
        <v>331</v>
      </c>
      <c r="B2" s="486"/>
      <c r="C2" s="487"/>
      <c r="D2" s="904" t="s">
        <v>468</v>
      </c>
      <c r="E2" s="905"/>
      <c r="F2" s="905"/>
      <c r="G2" s="905"/>
      <c r="H2" s="905"/>
      <c r="I2" s="906"/>
      <c r="J2" s="493" t="s">
        <v>103</v>
      </c>
      <c r="K2" s="792" t="s">
        <v>499</v>
      </c>
      <c r="L2" s="495"/>
      <c r="M2" s="495"/>
      <c r="N2" s="495"/>
      <c r="O2" s="496"/>
    </row>
    <row r="3" spans="1:24" ht="11.1" customHeight="1">
      <c r="A3" s="497"/>
      <c r="B3" s="486"/>
      <c r="C3" s="487"/>
      <c r="D3" s="904"/>
      <c r="E3" s="905"/>
      <c r="F3" s="905"/>
      <c r="G3" s="905"/>
      <c r="H3" s="905"/>
      <c r="I3" s="906"/>
      <c r="J3" s="486" t="s">
        <v>104</v>
      </c>
      <c r="K3" s="486"/>
      <c r="L3" s="486"/>
      <c r="M3" s="486"/>
      <c r="N3" s="486"/>
      <c r="O3" s="487"/>
    </row>
    <row r="4" spans="1:24" ht="11.1" customHeight="1">
      <c r="A4" s="497"/>
      <c r="B4" s="486"/>
      <c r="C4" s="487"/>
      <c r="D4" s="489"/>
      <c r="E4" s="849"/>
      <c r="F4" s="849"/>
      <c r="G4" s="849"/>
      <c r="H4" s="849"/>
      <c r="I4" s="850"/>
      <c r="J4" s="849"/>
      <c r="K4" s="849"/>
      <c r="L4" s="849"/>
      <c r="M4" s="849"/>
      <c r="N4" s="849"/>
      <c r="O4" s="850"/>
    </row>
    <row r="5" spans="1:24" ht="11.1" customHeight="1">
      <c r="A5" s="497"/>
      <c r="B5" s="486"/>
      <c r="C5" s="487"/>
      <c r="D5" s="489"/>
      <c r="E5" s="849"/>
      <c r="F5" s="849"/>
      <c r="G5" s="849"/>
      <c r="H5" s="849"/>
      <c r="I5" s="850"/>
      <c r="J5" s="849"/>
      <c r="K5" s="849"/>
      <c r="L5" s="849"/>
      <c r="M5" s="849"/>
      <c r="N5" s="849"/>
      <c r="O5" s="850"/>
    </row>
    <row r="6" spans="1:24" ht="11.1" customHeight="1">
      <c r="A6" s="497"/>
      <c r="B6" s="486"/>
      <c r="C6" s="487"/>
      <c r="D6" s="904" t="s">
        <v>105</v>
      </c>
      <c r="E6" s="905"/>
      <c r="F6" s="905"/>
      <c r="G6" s="905"/>
      <c r="H6" s="905"/>
      <c r="I6" s="906"/>
      <c r="J6" s="907" t="s">
        <v>155</v>
      </c>
      <c r="K6" s="907"/>
      <c r="L6" s="907"/>
      <c r="M6" s="907"/>
      <c r="N6" s="907"/>
      <c r="O6" s="908"/>
    </row>
    <row r="7" spans="1:24" ht="11.1" customHeight="1">
      <c r="A7" s="502"/>
      <c r="B7" s="503"/>
      <c r="C7" s="504"/>
      <c r="D7" s="909" t="s">
        <v>106</v>
      </c>
      <c r="E7" s="910"/>
      <c r="F7" s="910"/>
      <c r="G7" s="910"/>
      <c r="H7" s="910"/>
      <c r="I7" s="911"/>
      <c r="J7" s="912" t="s">
        <v>191</v>
      </c>
      <c r="K7" s="912"/>
      <c r="L7" s="912"/>
      <c r="M7" s="912"/>
      <c r="N7" s="912"/>
      <c r="O7" s="913"/>
      <c r="Q7" s="586"/>
    </row>
    <row r="8" spans="1:24" ht="11.1" customHeight="1">
      <c r="A8" s="491" t="s">
        <v>253</v>
      </c>
      <c r="B8" s="503"/>
      <c r="C8" s="503"/>
      <c r="D8" s="505"/>
      <c r="E8" s="505"/>
      <c r="F8" s="653"/>
      <c r="G8" s="505"/>
      <c r="H8" s="505"/>
      <c r="I8" s="505"/>
      <c r="J8" s="505"/>
      <c r="K8" s="505"/>
      <c r="L8" s="505"/>
      <c r="M8" s="505"/>
      <c r="N8" s="505"/>
      <c r="O8" s="576"/>
      <c r="Q8" s="586"/>
    </row>
    <row r="9" spans="1:24" ht="11.1" customHeight="1">
      <c r="A9" s="918" t="s">
        <v>108</v>
      </c>
      <c r="B9" s="947"/>
      <c r="C9" s="948"/>
      <c r="D9" s="528" t="s">
        <v>355</v>
      </c>
      <c r="E9" s="656" t="s">
        <v>57</v>
      </c>
      <c r="F9" s="659" t="s">
        <v>136</v>
      </c>
      <c r="G9" s="951" t="s">
        <v>133</v>
      </c>
      <c r="H9" s="929"/>
      <c r="I9" s="929"/>
      <c r="J9" s="929"/>
      <c r="K9" s="929"/>
      <c r="L9" s="929"/>
      <c r="M9" s="929"/>
      <c r="N9" s="929"/>
      <c r="O9" s="930"/>
      <c r="Q9" s="586"/>
    </row>
    <row r="10" spans="1:24" ht="11.1" customHeight="1">
      <c r="A10" s="511" t="s">
        <v>54</v>
      </c>
      <c r="B10" s="922" t="s">
        <v>302</v>
      </c>
      <c r="C10" s="923"/>
      <c r="D10" s="725">
        <v>155.10742640874685</v>
      </c>
      <c r="E10" s="725"/>
      <c r="F10" s="823">
        <f>('ปรับแผนจำหน่าย ธ.ค. 63 (2)'!E10-D10)/D10</f>
        <v>-2.0034027259004356E-2</v>
      </c>
      <c r="G10" s="618"/>
      <c r="H10" s="646"/>
      <c r="I10" s="622"/>
      <c r="J10" s="622"/>
      <c r="K10" s="622"/>
      <c r="L10" s="622"/>
      <c r="M10" s="622"/>
      <c r="N10" s="622"/>
      <c r="O10" s="623"/>
      <c r="Q10" s="586"/>
    </row>
    <row r="11" spans="1:24" ht="11.1" customHeight="1">
      <c r="A11" s="514" t="s">
        <v>53</v>
      </c>
      <c r="B11" s="957" t="s">
        <v>302</v>
      </c>
      <c r="C11" s="935"/>
      <c r="D11" s="555">
        <v>48.36</v>
      </c>
      <c r="E11" s="555"/>
      <c r="F11" s="825">
        <f>('ปรับแผนจำหน่าย ธ.ค. 63 (2)'!E11-D11)/D11</f>
        <v>-0.26799007444168738</v>
      </c>
      <c r="G11" s="641"/>
      <c r="H11" s="649"/>
      <c r="I11" s="624"/>
      <c r="J11" s="624"/>
      <c r="K11" s="624"/>
      <c r="L11" s="624"/>
      <c r="M11" s="624"/>
      <c r="N11" s="624"/>
      <c r="O11" s="625"/>
      <c r="P11" s="586"/>
      <c r="Q11" s="586"/>
    </row>
    <row r="12" spans="1:24" ht="11.1" customHeight="1">
      <c r="A12" s="517" t="s">
        <v>53</v>
      </c>
      <c r="B12" s="958" t="s">
        <v>338</v>
      </c>
      <c r="C12" s="927"/>
      <c r="D12" s="519">
        <v>0</v>
      </c>
      <c r="E12" s="519"/>
      <c r="F12" s="519"/>
      <c r="G12" s="641"/>
      <c r="H12" s="649"/>
      <c r="I12" s="624"/>
      <c r="J12" s="624"/>
      <c r="K12" s="624"/>
      <c r="L12" s="624"/>
      <c r="M12" s="624"/>
      <c r="N12" s="624"/>
      <c r="O12" s="625"/>
      <c r="P12" s="586"/>
      <c r="Q12" s="586"/>
    </row>
    <row r="13" spans="1:24" ht="11.1" customHeight="1">
      <c r="A13" s="928" t="s">
        <v>16</v>
      </c>
      <c r="B13" s="952"/>
      <c r="C13" s="953"/>
      <c r="D13" s="523">
        <f>SUM(D10:D12)</f>
        <v>203.46742640874686</v>
      </c>
      <c r="E13" s="523">
        <f>SUM(E10:E12)</f>
        <v>0</v>
      </c>
      <c r="F13" s="824">
        <f>(E13-D13)/D13</f>
        <v>-1</v>
      </c>
      <c r="G13" s="642"/>
      <c r="H13" s="626"/>
      <c r="I13" s="626"/>
      <c r="J13" s="626"/>
      <c r="K13" s="626"/>
      <c r="L13" s="626"/>
      <c r="M13" s="626"/>
      <c r="N13" s="626"/>
      <c r="O13" s="627"/>
      <c r="P13" s="586"/>
      <c r="Q13" s="586"/>
    </row>
    <row r="14" spans="1:24" ht="11.1" customHeight="1">
      <c r="A14" s="476" t="s">
        <v>254</v>
      </c>
      <c r="B14" s="477"/>
      <c r="C14" s="477"/>
      <c r="D14" s="525">
        <v>41.5</v>
      </c>
      <c r="E14" s="525">
        <v>42.033670000000001</v>
      </c>
      <c r="F14" s="565"/>
      <c r="G14" s="568">
        <f t="shared" ref="G14:O14" si="0">G16+G17</f>
        <v>0</v>
      </c>
      <c r="H14" s="568">
        <f t="shared" si="0"/>
        <v>0</v>
      </c>
      <c r="I14" s="568">
        <f t="shared" si="0"/>
        <v>0</v>
      </c>
      <c r="J14" s="568">
        <f t="shared" si="0"/>
        <v>0</v>
      </c>
      <c r="K14" s="568">
        <f t="shared" si="0"/>
        <v>0</v>
      </c>
      <c r="L14" s="568">
        <f t="shared" si="0"/>
        <v>0</v>
      </c>
      <c r="M14" s="568">
        <f t="shared" si="0"/>
        <v>0</v>
      </c>
      <c r="N14" s="568">
        <f t="shared" si="0"/>
        <v>0</v>
      </c>
      <c r="O14" s="569">
        <f t="shared" si="0"/>
        <v>0</v>
      </c>
      <c r="P14" s="586"/>
      <c r="Q14" s="586"/>
    </row>
    <row r="15" spans="1:24" ht="11.1" customHeight="1">
      <c r="A15" s="918" t="s">
        <v>108</v>
      </c>
      <c r="B15" s="919"/>
      <c r="C15" s="920"/>
      <c r="D15" s="528" t="s">
        <v>439</v>
      </c>
      <c r="E15" s="656" t="s">
        <v>57</v>
      </c>
      <c r="F15" s="659" t="s">
        <v>136</v>
      </c>
      <c r="G15" s="951" t="s">
        <v>133</v>
      </c>
      <c r="H15" s="929"/>
      <c r="I15" s="929"/>
      <c r="J15" s="929"/>
      <c r="K15" s="929"/>
      <c r="L15" s="929"/>
      <c r="M15" s="929"/>
      <c r="N15" s="929"/>
      <c r="O15" s="930"/>
      <c r="P15" s="586"/>
      <c r="Q15" s="586"/>
    </row>
    <row r="16" spans="1:24" ht="11.1" customHeight="1">
      <c r="A16" s="514" t="s">
        <v>317</v>
      </c>
      <c r="B16" s="837" t="s">
        <v>302</v>
      </c>
      <c r="C16" s="847" t="s">
        <v>286</v>
      </c>
      <c r="D16" s="516">
        <v>22.32</v>
      </c>
      <c r="E16" s="516"/>
      <c r="F16" s="825">
        <f>(E16-D16)/D16</f>
        <v>-1</v>
      </c>
      <c r="G16" s="776"/>
      <c r="H16" s="563"/>
      <c r="I16" s="563"/>
      <c r="J16" s="563"/>
      <c r="K16" s="563"/>
      <c r="L16" s="563"/>
      <c r="M16" s="563"/>
      <c r="N16" s="563"/>
      <c r="O16" s="564"/>
      <c r="P16" s="586"/>
      <c r="Q16" s="586"/>
      <c r="R16" s="586"/>
      <c r="S16" s="586"/>
      <c r="T16" s="586"/>
      <c r="U16" s="586"/>
      <c r="V16" s="586"/>
      <c r="W16" s="586"/>
      <c r="X16" s="586"/>
    </row>
    <row r="17" spans="1:29" ht="11.1" customHeight="1">
      <c r="A17" s="533" t="s">
        <v>318</v>
      </c>
      <c r="B17" s="838" t="s">
        <v>302</v>
      </c>
      <c r="C17" s="848" t="s">
        <v>286</v>
      </c>
      <c r="D17" s="555">
        <v>34.1</v>
      </c>
      <c r="E17" s="555"/>
      <c r="F17" s="795">
        <f>(E17-D17)/D17</f>
        <v>-1</v>
      </c>
      <c r="G17" s="644"/>
      <c r="H17" s="565"/>
      <c r="I17" s="565"/>
      <c r="J17" s="565"/>
      <c r="K17" s="565"/>
      <c r="L17" s="565"/>
      <c r="M17" s="565"/>
      <c r="N17" s="565"/>
      <c r="O17" s="566"/>
      <c r="P17" s="586"/>
      <c r="Q17" s="586"/>
      <c r="R17" s="586"/>
      <c r="S17" s="586"/>
      <c r="T17" s="586"/>
      <c r="U17" s="586"/>
      <c r="V17" s="586"/>
      <c r="W17" s="586"/>
      <c r="X17" s="586"/>
    </row>
    <row r="18" spans="1:29" ht="11.1" customHeight="1">
      <c r="A18" s="533" t="s">
        <v>317</v>
      </c>
      <c r="B18" s="838" t="s">
        <v>312</v>
      </c>
      <c r="C18" s="848" t="s">
        <v>286</v>
      </c>
      <c r="D18" s="555">
        <v>0</v>
      </c>
      <c r="E18" s="555"/>
      <c r="F18" s="549"/>
      <c r="G18" s="731"/>
      <c r="H18" s="565"/>
      <c r="I18" s="565"/>
      <c r="J18" s="565"/>
      <c r="K18" s="565"/>
      <c r="L18" s="565"/>
      <c r="M18" s="565"/>
      <c r="N18" s="565"/>
      <c r="O18" s="566"/>
      <c r="P18" s="586"/>
      <c r="Q18" s="586"/>
      <c r="R18" s="586"/>
      <c r="S18" s="586"/>
      <c r="T18" s="586"/>
      <c r="U18" s="586"/>
      <c r="V18" s="586"/>
      <c r="W18" s="586"/>
      <c r="X18" s="586"/>
    </row>
    <row r="19" spans="1:29" ht="11.1" customHeight="1">
      <c r="A19" s="533" t="s">
        <v>473</v>
      </c>
      <c r="B19" s="838" t="s">
        <v>312</v>
      </c>
      <c r="C19" s="848" t="s">
        <v>312</v>
      </c>
      <c r="D19" s="555" t="s">
        <v>197</v>
      </c>
      <c r="E19" s="555"/>
      <c r="F19" s="549"/>
      <c r="G19" s="731"/>
      <c r="H19" s="565"/>
      <c r="I19" s="565"/>
      <c r="J19" s="565"/>
      <c r="K19" s="565"/>
      <c r="L19" s="565"/>
      <c r="M19" s="565"/>
      <c r="N19" s="565"/>
      <c r="O19" s="566"/>
      <c r="P19" s="586"/>
      <c r="Q19" s="586"/>
      <c r="R19" s="586"/>
      <c r="S19" s="586"/>
      <c r="T19" s="586"/>
      <c r="U19" s="586"/>
      <c r="V19" s="586"/>
      <c r="W19" s="586"/>
      <c r="X19" s="586"/>
    </row>
    <row r="20" spans="1:29" ht="11.1" customHeight="1">
      <c r="A20" s="533" t="s">
        <v>472</v>
      </c>
      <c r="B20" s="838" t="s">
        <v>469</v>
      </c>
      <c r="C20" s="848" t="s">
        <v>286</v>
      </c>
      <c r="D20" s="555">
        <v>0</v>
      </c>
      <c r="E20" s="555"/>
      <c r="F20" s="549"/>
      <c r="G20" s="731"/>
      <c r="H20" s="565"/>
      <c r="I20" s="565"/>
      <c r="J20" s="565"/>
      <c r="K20" s="565"/>
      <c r="L20" s="565"/>
      <c r="M20" s="565"/>
      <c r="N20" s="565"/>
      <c r="O20" s="566"/>
      <c r="P20" s="586"/>
      <c r="Q20" s="586"/>
      <c r="R20" s="586"/>
      <c r="S20" s="586"/>
      <c r="T20" s="586"/>
      <c r="U20" s="586"/>
      <c r="V20" s="586"/>
      <c r="W20" s="586"/>
      <c r="X20" s="586"/>
    </row>
    <row r="21" spans="1:29" ht="11.1" customHeight="1">
      <c r="A21" s="533" t="s">
        <v>318</v>
      </c>
      <c r="B21" s="838" t="s">
        <v>339</v>
      </c>
      <c r="C21" s="848" t="s">
        <v>286</v>
      </c>
      <c r="D21" s="555">
        <v>0</v>
      </c>
      <c r="E21" s="555"/>
      <c r="F21" s="549"/>
      <c r="G21" s="731"/>
      <c r="H21" s="565"/>
      <c r="I21" s="565"/>
      <c r="J21" s="565"/>
      <c r="K21" s="565"/>
      <c r="L21" s="565"/>
      <c r="M21" s="565"/>
      <c r="N21" s="565"/>
      <c r="O21" s="566"/>
      <c r="P21" s="586"/>
      <c r="Q21" s="587"/>
    </row>
    <row r="22" spans="1:29" ht="11.1" customHeight="1">
      <c r="A22" s="533" t="s">
        <v>317</v>
      </c>
      <c r="B22" s="838" t="s">
        <v>121</v>
      </c>
      <c r="C22" s="848" t="s">
        <v>286</v>
      </c>
      <c r="D22" s="555">
        <v>32.24</v>
      </c>
      <c r="E22" s="555"/>
      <c r="F22" s="795">
        <f>(E22-D22)/D22</f>
        <v>-1</v>
      </c>
      <c r="G22" s="644"/>
      <c r="H22" s="565"/>
      <c r="I22" s="565"/>
      <c r="J22" s="565"/>
      <c r="K22" s="565"/>
      <c r="L22" s="565"/>
      <c r="M22" s="565"/>
      <c r="N22" s="565"/>
      <c r="O22" s="566"/>
      <c r="P22" s="586"/>
      <c r="Q22" s="587"/>
    </row>
    <row r="23" spans="1:29" ht="11.1" customHeight="1">
      <c r="A23" s="517" t="s">
        <v>317</v>
      </c>
      <c r="B23" s="839" t="s">
        <v>122</v>
      </c>
      <c r="C23" s="848" t="s">
        <v>286</v>
      </c>
      <c r="D23" s="518">
        <v>23.3</v>
      </c>
      <c r="E23" s="518"/>
      <c r="F23" s="861">
        <f>(E23-D23)/D23</f>
        <v>-1</v>
      </c>
      <c r="G23" s="731"/>
      <c r="H23" s="565"/>
      <c r="I23" s="565"/>
      <c r="J23" s="565"/>
      <c r="K23" s="565"/>
      <c r="L23" s="565"/>
      <c r="M23" s="565"/>
      <c r="N23" s="565"/>
      <c r="O23" s="566"/>
      <c r="P23" s="588"/>
      <c r="Q23" s="693"/>
      <c r="R23" s="586" t="s">
        <v>374</v>
      </c>
      <c r="S23" s="590"/>
      <c r="T23" s="590"/>
      <c r="U23" s="590"/>
      <c r="V23" s="590"/>
      <c r="W23" s="590"/>
      <c r="X23" s="590"/>
      <c r="Y23" s="590"/>
      <c r="Z23" s="590"/>
      <c r="AA23" s="590"/>
      <c r="AB23" s="590"/>
      <c r="AC23" s="590"/>
    </row>
    <row r="24" spans="1:29" ht="11.1" customHeight="1">
      <c r="A24" s="938" t="s">
        <v>16</v>
      </c>
      <c r="B24" s="939"/>
      <c r="C24" s="940"/>
      <c r="D24" s="584">
        <f>SUM(D16:D23)</f>
        <v>111.96</v>
      </c>
      <c r="E24" s="584">
        <f>SUM(E16:E23)</f>
        <v>0</v>
      </c>
      <c r="F24" s="584"/>
      <c r="G24" s="645"/>
      <c r="H24" s="574"/>
      <c r="I24" s="574"/>
      <c r="J24" s="574"/>
      <c r="K24" s="574"/>
      <c r="L24" s="574"/>
      <c r="M24" s="574"/>
      <c r="N24" s="574"/>
      <c r="O24" s="575"/>
      <c r="Q24" s="692"/>
      <c r="R24" s="586" t="s">
        <v>375</v>
      </c>
    </row>
    <row r="25" spans="1:29" ht="11.1" customHeight="1">
      <c r="A25" s="921" t="s">
        <v>108</v>
      </c>
      <c r="B25" s="919"/>
      <c r="C25" s="920"/>
      <c r="D25" s="528" t="s">
        <v>439</v>
      </c>
      <c r="E25" s="656" t="s">
        <v>57</v>
      </c>
      <c r="F25" s="657" t="s">
        <v>136</v>
      </c>
      <c r="G25" s="928" t="s">
        <v>133</v>
      </c>
      <c r="H25" s="952"/>
      <c r="I25" s="952"/>
      <c r="J25" s="952"/>
      <c r="K25" s="952"/>
      <c r="L25" s="952"/>
      <c r="M25" s="952"/>
      <c r="N25" s="952"/>
      <c r="O25" s="953"/>
      <c r="Q25" s="691"/>
      <c r="R25" s="585" t="s">
        <v>376</v>
      </c>
    </row>
    <row r="26" spans="1:29" ht="11.1" customHeight="1">
      <c r="A26" s="533" t="s">
        <v>317</v>
      </c>
      <c r="B26" s="851" t="str">
        <f>'C3LPG Balance'!C22</f>
        <v>PTTOR (C3)</v>
      </c>
      <c r="C26" s="851" t="str">
        <f>'C3LPG Balance'!D22</f>
        <v>GSP RY</v>
      </c>
      <c r="D26" s="516">
        <v>0.6</v>
      </c>
      <c r="E26" s="516"/>
      <c r="F26" s="690">
        <f t="shared" ref="F26:F31" si="1">(E26-D26)/D26</f>
        <v>-1</v>
      </c>
      <c r="G26" s="643"/>
      <c r="H26" s="780"/>
      <c r="I26" s="780"/>
      <c r="J26" s="780"/>
      <c r="K26" s="780"/>
      <c r="L26" s="780"/>
      <c r="M26" s="780"/>
      <c r="N26" s="780"/>
      <c r="O26" s="781"/>
      <c r="Q26" s="587"/>
    </row>
    <row r="27" spans="1:29" ht="11.1" customHeight="1">
      <c r="A27" s="533" t="s">
        <v>318</v>
      </c>
      <c r="B27" s="851" t="str">
        <f>'C3LPG Balance'!C23</f>
        <v>PTTOR (LPG ไม่มีกลิ่น)</v>
      </c>
      <c r="C27" s="851" t="str">
        <f>'C3LPG Balance'!D23</f>
        <v>GSP RY</v>
      </c>
      <c r="D27" s="555">
        <v>0.8</v>
      </c>
      <c r="E27" s="555"/>
      <c r="F27" s="760">
        <f t="shared" si="1"/>
        <v>-1</v>
      </c>
      <c r="G27" s="644"/>
      <c r="H27" s="727"/>
      <c r="I27" s="727"/>
      <c r="J27" s="727"/>
      <c r="K27" s="727"/>
      <c r="L27" s="727"/>
      <c r="M27" s="727"/>
      <c r="N27" s="727"/>
      <c r="O27" s="782"/>
      <c r="Q27" s="587"/>
    </row>
    <row r="28" spans="1:29" ht="11.1" customHeight="1">
      <c r="A28" s="533" t="s">
        <v>319</v>
      </c>
      <c r="B28" s="851" t="str">
        <f>'C3LPG Balance'!C24</f>
        <v>PTTOR</v>
      </c>
      <c r="C28" s="851" t="str">
        <f>'C3LPG Balance'!D24</f>
        <v>MT</v>
      </c>
      <c r="D28" s="555">
        <v>0</v>
      </c>
      <c r="E28" s="555"/>
      <c r="F28" s="689" t="e">
        <f>(E28-D28)/D28</f>
        <v>#DIV/0!</v>
      </c>
      <c r="G28" s="644"/>
      <c r="H28" s="783"/>
      <c r="I28" s="727"/>
      <c r="J28" s="727"/>
      <c r="K28" s="727"/>
      <c r="L28" s="727"/>
      <c r="M28" s="727"/>
      <c r="N28" s="727"/>
      <c r="O28" s="782"/>
      <c r="P28" s="580"/>
      <c r="Q28" s="587"/>
    </row>
    <row r="29" spans="1:29" ht="11.1" customHeight="1">
      <c r="A29" s="533" t="s">
        <v>318</v>
      </c>
      <c r="B29" s="851" t="str">
        <f>'C3LPG Balance'!C28</f>
        <v>PTTOR</v>
      </c>
      <c r="C29" s="851" t="str">
        <f>'C3LPG Balance'!D28</f>
        <v>MT</v>
      </c>
      <c r="D29" s="555">
        <v>58</v>
      </c>
      <c r="E29" s="555"/>
      <c r="F29" s="689">
        <f>(E29-D29)/D29</f>
        <v>-1</v>
      </c>
      <c r="G29" s="644"/>
      <c r="H29" s="784"/>
      <c r="I29" s="784"/>
      <c r="J29" s="784"/>
      <c r="K29" s="784"/>
      <c r="L29" s="784"/>
      <c r="M29" s="784"/>
      <c r="N29" s="784"/>
      <c r="O29" s="785"/>
      <c r="Q29" s="587"/>
    </row>
    <row r="30" spans="1:29" ht="11.1" customHeight="1">
      <c r="A30" s="533" t="s">
        <v>318</v>
      </c>
      <c r="B30" s="851" t="str">
        <f>'C3LPG Balance'!C29</f>
        <v>PTTOR</v>
      </c>
      <c r="C30" s="851" t="str">
        <f>'C3LPG Balance'!D29</f>
        <v xml:space="preserve">BRP </v>
      </c>
      <c r="D30" s="555">
        <v>60.124494650000003</v>
      </c>
      <c r="E30" s="555"/>
      <c r="F30" s="690">
        <f t="shared" si="1"/>
        <v>-1</v>
      </c>
      <c r="G30" s="644"/>
      <c r="H30" s="784"/>
      <c r="I30" s="784"/>
      <c r="J30" s="784"/>
      <c r="K30" s="784"/>
      <c r="L30" s="784"/>
      <c r="M30" s="784"/>
      <c r="N30" s="784"/>
      <c r="O30" s="785"/>
      <c r="P30" s="722">
        <f>D28+D29+D56</f>
        <v>58</v>
      </c>
      <c r="Q30" s="722">
        <f>E28+E29+E56</f>
        <v>0</v>
      </c>
      <c r="R30" s="688">
        <f>(Q30-P30)/P30</f>
        <v>-1</v>
      </c>
    </row>
    <row r="31" spans="1:29" ht="11.1" customHeight="1">
      <c r="A31" s="533" t="s">
        <v>318</v>
      </c>
      <c r="B31" s="851" t="str">
        <f>'C3LPG Balance'!C30</f>
        <v>PTTOR</v>
      </c>
      <c r="C31" s="851" t="str">
        <f>'C3LPG Balance'!D30</f>
        <v>PTT TANK</v>
      </c>
      <c r="D31" s="555">
        <v>12.4</v>
      </c>
      <c r="E31" s="555"/>
      <c r="F31" s="760">
        <f t="shared" si="1"/>
        <v>-1</v>
      </c>
      <c r="G31" s="644"/>
      <c r="H31" s="783"/>
      <c r="I31" s="727"/>
      <c r="J31" s="727"/>
      <c r="K31" s="727"/>
      <c r="L31" s="727"/>
      <c r="M31" s="727"/>
      <c r="N31" s="727"/>
      <c r="O31" s="782"/>
      <c r="P31" s="722">
        <f>D31+D57</f>
        <v>15</v>
      </c>
      <c r="Q31" s="722">
        <f>E31+E57</f>
        <v>0</v>
      </c>
      <c r="R31" s="688">
        <f>(Q31-P31)/P31</f>
        <v>-1</v>
      </c>
    </row>
    <row r="32" spans="1:29" ht="11.1" customHeight="1">
      <c r="A32" s="533" t="s">
        <v>318</v>
      </c>
      <c r="B32" s="851" t="str">
        <f>'C3LPG Balance'!C31</f>
        <v>PTTOR</v>
      </c>
      <c r="C32" s="851" t="str">
        <f>'C3LPG Balance'!D31</f>
        <v>PTT TANK (Truck)</v>
      </c>
      <c r="D32" s="555">
        <v>0.6</v>
      </c>
      <c r="E32" s="555"/>
      <c r="F32" s="690">
        <f>(E32-D32)/D32</f>
        <v>-1</v>
      </c>
      <c r="G32" s="644"/>
      <c r="H32" s="783"/>
      <c r="I32" s="727"/>
      <c r="J32" s="727"/>
      <c r="K32" s="727"/>
      <c r="L32" s="727"/>
      <c r="M32" s="727"/>
      <c r="N32" s="727"/>
      <c r="O32" s="782"/>
      <c r="P32" s="722"/>
      <c r="Q32" s="722"/>
      <c r="R32" s="814"/>
    </row>
    <row r="33" spans="1:18" ht="11.1" customHeight="1">
      <c r="A33" s="533" t="s">
        <v>318</v>
      </c>
      <c r="B33" s="851" t="str">
        <f>'C3LPG Balance'!C32</f>
        <v>SGP</v>
      </c>
      <c r="C33" s="851" t="str">
        <f>'C3LPG Balance'!D32</f>
        <v>MT</v>
      </c>
      <c r="D33" s="555">
        <v>27</v>
      </c>
      <c r="E33" s="555"/>
      <c r="F33" s="689">
        <f>(E33-D33)/D33</f>
        <v>-1</v>
      </c>
      <c r="G33" s="644"/>
      <c r="H33" s="783"/>
      <c r="I33" s="727"/>
      <c r="J33" s="727"/>
      <c r="K33" s="727"/>
      <c r="L33" s="727"/>
      <c r="M33" s="727"/>
      <c r="N33" s="727"/>
      <c r="O33" s="782"/>
      <c r="Q33" s="587"/>
    </row>
    <row r="34" spans="1:18" ht="11.1" customHeight="1">
      <c r="A34" s="533" t="s">
        <v>318</v>
      </c>
      <c r="B34" s="851" t="str">
        <f>'C3LPG Balance'!C33</f>
        <v>UGP</v>
      </c>
      <c r="C34" s="851" t="str">
        <f>'C3LPG Balance'!D33</f>
        <v>MT</v>
      </c>
      <c r="D34" s="555">
        <v>16</v>
      </c>
      <c r="E34" s="555"/>
      <c r="F34" s="690">
        <f>(E34-D34)/D34</f>
        <v>-1</v>
      </c>
      <c r="G34" s="644"/>
      <c r="H34" s="783"/>
      <c r="I34" s="727"/>
      <c r="J34" s="727"/>
      <c r="K34" s="727"/>
      <c r="L34" s="727"/>
      <c r="M34" s="727"/>
      <c r="N34" s="727"/>
      <c r="O34" s="782"/>
      <c r="Q34" s="587"/>
    </row>
    <row r="35" spans="1:18" ht="11.1" customHeight="1">
      <c r="A35" s="533" t="s">
        <v>318</v>
      </c>
      <c r="B35" s="851" t="str">
        <f>'C3LPG Balance'!C34</f>
        <v>BCP</v>
      </c>
      <c r="C35" s="851" t="str">
        <f>'C3LPG Balance'!D34</f>
        <v>MT</v>
      </c>
      <c r="D35" s="555">
        <v>0</v>
      </c>
      <c r="E35" s="555"/>
      <c r="F35" s="555"/>
      <c r="G35" s="729"/>
      <c r="H35" s="783"/>
      <c r="I35" s="727"/>
      <c r="J35" s="727"/>
      <c r="K35" s="727"/>
      <c r="L35" s="727"/>
      <c r="M35" s="727"/>
      <c r="N35" s="727"/>
      <c r="O35" s="782"/>
    </row>
    <row r="36" spans="1:18" ht="11.1" customHeight="1">
      <c r="A36" s="533" t="s">
        <v>318</v>
      </c>
      <c r="B36" s="851" t="str">
        <f>'C3LPG Balance'!C35</f>
        <v>BCP</v>
      </c>
      <c r="C36" s="851" t="str">
        <f>'C3LPG Balance'!D35</f>
        <v>PTT TANK</v>
      </c>
      <c r="D36" s="555">
        <v>0</v>
      </c>
      <c r="E36" s="555"/>
      <c r="F36" s="555"/>
      <c r="G36" s="729"/>
      <c r="H36" s="783"/>
      <c r="I36" s="727"/>
      <c r="J36" s="727"/>
      <c r="K36" s="727"/>
      <c r="L36" s="727"/>
      <c r="M36" s="727"/>
      <c r="N36" s="727"/>
      <c r="O36" s="782"/>
    </row>
    <row r="37" spans="1:18" ht="11.1" customHeight="1">
      <c r="A37" s="533" t="s">
        <v>318</v>
      </c>
      <c r="B37" s="851" t="str">
        <f>'C3LPG Balance'!C36</f>
        <v>Big gas</v>
      </c>
      <c r="C37" s="851" t="str">
        <f>'C3LPG Balance'!D36</f>
        <v>MT</v>
      </c>
      <c r="D37" s="555">
        <v>0</v>
      </c>
      <c r="E37" s="555"/>
      <c r="F37" s="555"/>
      <c r="G37" s="729"/>
      <c r="H37" s="783"/>
      <c r="I37" s="727"/>
      <c r="J37" s="727"/>
      <c r="K37" s="727"/>
      <c r="L37" s="727"/>
      <c r="M37" s="727"/>
      <c r="N37" s="727"/>
      <c r="O37" s="782"/>
    </row>
    <row r="38" spans="1:18" ht="11.1" customHeight="1">
      <c r="A38" s="533" t="s">
        <v>318</v>
      </c>
      <c r="B38" s="851" t="str">
        <f>'C3LPG Balance'!C37</f>
        <v>Big gas</v>
      </c>
      <c r="C38" s="851" t="str">
        <f>'C3LPG Balance'!D37</f>
        <v>PTT TANK</v>
      </c>
      <c r="D38" s="555">
        <v>0</v>
      </c>
      <c r="E38" s="555"/>
      <c r="F38" s="555"/>
      <c r="G38" s="729"/>
      <c r="H38" s="783"/>
      <c r="I38" s="727"/>
      <c r="J38" s="727"/>
      <c r="K38" s="727"/>
      <c r="L38" s="727"/>
      <c r="M38" s="727"/>
      <c r="N38" s="727"/>
      <c r="O38" s="782"/>
      <c r="P38" s="588"/>
    </row>
    <row r="39" spans="1:18" ht="11.1" customHeight="1">
      <c r="A39" s="533" t="s">
        <v>318</v>
      </c>
      <c r="B39" s="851" t="str">
        <f>'C3LPG Balance'!C38</f>
        <v>PAP</v>
      </c>
      <c r="C39" s="851" t="str">
        <f>'C3LPG Balance'!D38</f>
        <v>MT</v>
      </c>
      <c r="D39" s="555">
        <v>0</v>
      </c>
      <c r="E39" s="555"/>
      <c r="F39" s="555"/>
      <c r="G39" s="729"/>
      <c r="H39" s="783"/>
      <c r="I39" s="727"/>
      <c r="J39" s="727"/>
      <c r="K39" s="727"/>
      <c r="L39" s="727"/>
      <c r="M39" s="727"/>
      <c r="N39" s="727"/>
      <c r="O39" s="782"/>
      <c r="P39" s="588"/>
    </row>
    <row r="40" spans="1:18" ht="11.1" customHeight="1">
      <c r="A40" s="533" t="s">
        <v>318</v>
      </c>
      <c r="B40" s="851" t="str">
        <f>'C3LPG Balance'!C39</f>
        <v>PAP</v>
      </c>
      <c r="C40" s="851" t="str">
        <f>'C3LPG Balance'!D39</f>
        <v>PTT TANK</v>
      </c>
      <c r="D40" s="555">
        <v>0</v>
      </c>
      <c r="E40" s="555"/>
      <c r="F40" s="760" t="e">
        <f>(E40-D40)/D40</f>
        <v>#DIV/0!</v>
      </c>
      <c r="G40" s="644"/>
      <c r="H40" s="783"/>
      <c r="I40" s="727"/>
      <c r="J40" s="727"/>
      <c r="K40" s="727"/>
      <c r="L40" s="727"/>
      <c r="M40" s="727"/>
      <c r="N40" s="727"/>
      <c r="O40" s="782"/>
      <c r="P40" s="588"/>
    </row>
    <row r="41" spans="1:18" ht="11.1" customHeight="1">
      <c r="A41" s="533" t="s">
        <v>318</v>
      </c>
      <c r="B41" s="851" t="str">
        <f>'C3LPG Balance'!C40</f>
        <v>PAP</v>
      </c>
      <c r="C41" s="851" t="str">
        <f>'C3LPG Balance'!D40</f>
        <v>PTT TANK (Truck)</v>
      </c>
      <c r="D41" s="555">
        <v>0</v>
      </c>
      <c r="E41" s="555"/>
      <c r="F41" s="760" t="e">
        <f>(E41-D41)/D41</f>
        <v>#DIV/0!</v>
      </c>
      <c r="G41" s="644"/>
      <c r="H41" s="783"/>
      <c r="I41" s="727"/>
      <c r="J41" s="727"/>
      <c r="K41" s="727"/>
      <c r="L41" s="727"/>
      <c r="M41" s="727"/>
      <c r="N41" s="727"/>
      <c r="O41" s="782"/>
      <c r="P41" s="588"/>
    </row>
    <row r="42" spans="1:18" ht="11.1" customHeight="1">
      <c r="A42" s="533" t="s">
        <v>318</v>
      </c>
      <c r="B42" s="851" t="str">
        <f>'C3LPG Balance'!C41</f>
        <v>WP</v>
      </c>
      <c r="C42" s="851" t="str">
        <f>'C3LPG Balance'!D41</f>
        <v>MT</v>
      </c>
      <c r="D42" s="555">
        <v>0</v>
      </c>
      <c r="E42" s="555"/>
      <c r="F42" s="555"/>
      <c r="G42" s="729"/>
      <c r="H42" s="783"/>
      <c r="I42" s="727"/>
      <c r="J42" s="727"/>
      <c r="K42" s="727"/>
      <c r="L42" s="727"/>
      <c r="M42" s="727"/>
      <c r="N42" s="727"/>
      <c r="O42" s="782"/>
      <c r="P42" s="588"/>
    </row>
    <row r="43" spans="1:18" ht="11.1" customHeight="1">
      <c r="A43" s="533" t="s">
        <v>318</v>
      </c>
      <c r="B43" s="851" t="str">
        <f>'C3LPG Balance'!C42</f>
        <v>WP</v>
      </c>
      <c r="C43" s="851" t="str">
        <f>'C3LPG Balance'!D42</f>
        <v>PTT TANK</v>
      </c>
      <c r="D43" s="555">
        <v>0</v>
      </c>
      <c r="E43" s="555"/>
      <c r="F43" s="760" t="e">
        <f>(E43-D43)/D43</f>
        <v>#DIV/0!</v>
      </c>
      <c r="G43" s="644"/>
      <c r="H43" s="783"/>
      <c r="I43" s="727"/>
      <c r="J43" s="727"/>
      <c r="K43" s="727"/>
      <c r="L43" s="727"/>
      <c r="M43" s="727"/>
      <c r="N43" s="727"/>
      <c r="O43" s="782"/>
      <c r="P43" s="588"/>
    </row>
    <row r="44" spans="1:18" ht="11.1" customHeight="1">
      <c r="A44" s="533" t="s">
        <v>318</v>
      </c>
      <c r="B44" s="851" t="str">
        <f>'C3LPG Balance'!C43</f>
        <v>Chevron</v>
      </c>
      <c r="C44" s="851" t="str">
        <f>'C3LPG Balance'!D43</f>
        <v>PTT TANK</v>
      </c>
      <c r="D44" s="555">
        <v>0</v>
      </c>
      <c r="E44" s="555"/>
      <c r="F44" s="555"/>
      <c r="G44" s="644"/>
      <c r="H44" s="783"/>
      <c r="I44" s="727"/>
      <c r="J44" s="727"/>
      <c r="K44" s="727"/>
      <c r="L44" s="727"/>
      <c r="M44" s="727"/>
      <c r="N44" s="727"/>
      <c r="O44" s="782"/>
      <c r="P44" s="588"/>
    </row>
    <row r="45" spans="1:18" ht="11.1" customHeight="1">
      <c r="A45" s="533" t="s">
        <v>318</v>
      </c>
      <c r="B45" s="851" t="str">
        <f>'C3LPG Balance'!C44</f>
        <v>IRPC</v>
      </c>
      <c r="C45" s="851" t="str">
        <f>'C3LPG Balance'!D44</f>
        <v>MT</v>
      </c>
      <c r="D45" s="555">
        <v>0</v>
      </c>
      <c r="E45" s="555"/>
      <c r="F45" s="555"/>
      <c r="G45" s="644"/>
      <c r="H45" s="783"/>
      <c r="I45" s="727"/>
      <c r="J45" s="727"/>
      <c r="K45" s="727"/>
      <c r="L45" s="727"/>
      <c r="M45" s="727"/>
      <c r="N45" s="727"/>
      <c r="O45" s="782"/>
      <c r="P45" s="746">
        <f>D43+D65</f>
        <v>12</v>
      </c>
      <c r="Q45" s="746">
        <f>E43+E65</f>
        <v>0</v>
      </c>
      <c r="R45" s="688">
        <f>(Q45-P45)/P45</f>
        <v>-1</v>
      </c>
    </row>
    <row r="46" spans="1:18" ht="11.1" customHeight="1">
      <c r="A46" s="533" t="s">
        <v>318</v>
      </c>
      <c r="B46" s="851" t="str">
        <f>'C3LPG Balance'!C45</f>
        <v>IRPC</v>
      </c>
      <c r="C46" s="851" t="str">
        <f>'C3LPG Balance'!D45</f>
        <v>PTT TANK</v>
      </c>
      <c r="D46" s="555">
        <v>0</v>
      </c>
      <c r="E46" s="555"/>
      <c r="F46" s="555"/>
      <c r="G46" s="729"/>
      <c r="H46" s="783"/>
      <c r="I46" s="727"/>
      <c r="J46" s="727"/>
      <c r="K46" s="727"/>
      <c r="L46" s="727"/>
      <c r="M46" s="727"/>
      <c r="N46" s="727"/>
      <c r="O46" s="782"/>
      <c r="P46" s="588">
        <f>D40+D63</f>
        <v>0.8</v>
      </c>
      <c r="Q46" s="588">
        <f>E40+E63</f>
        <v>0</v>
      </c>
      <c r="R46" s="688">
        <f>(Q46-P46)/P46</f>
        <v>-1</v>
      </c>
    </row>
    <row r="47" spans="1:18" ht="11.1" customHeight="1">
      <c r="A47" s="533" t="s">
        <v>318</v>
      </c>
      <c r="B47" s="851" t="str">
        <f>'C3LPG Balance'!C46</f>
        <v>Atlas</v>
      </c>
      <c r="C47" s="851" t="str">
        <f>'C3LPG Balance'!D46</f>
        <v>MT</v>
      </c>
      <c r="D47" s="555">
        <v>0</v>
      </c>
      <c r="E47" s="555"/>
      <c r="F47" s="555"/>
      <c r="G47" s="729"/>
      <c r="H47" s="783"/>
      <c r="I47" s="727"/>
      <c r="J47" s="727"/>
      <c r="K47" s="727"/>
      <c r="L47" s="727"/>
      <c r="M47" s="727"/>
      <c r="N47" s="727"/>
      <c r="O47" s="782"/>
      <c r="P47" s="588"/>
    </row>
    <row r="48" spans="1:18" ht="11.1" customHeight="1">
      <c r="A48" s="533" t="s">
        <v>318</v>
      </c>
      <c r="B48" s="851" t="str">
        <f>'C3LPG Balance'!C47</f>
        <v>Atlas</v>
      </c>
      <c r="C48" s="851" t="str">
        <f>'C3LPG Balance'!D47</f>
        <v>PTT TANK</v>
      </c>
      <c r="D48" s="555">
        <v>0</v>
      </c>
      <c r="E48" s="555"/>
      <c r="F48" s="555"/>
      <c r="G48" s="729"/>
      <c r="H48" s="783"/>
      <c r="I48" s="727"/>
      <c r="J48" s="727"/>
      <c r="K48" s="727"/>
      <c r="L48" s="727"/>
      <c r="M48" s="727"/>
      <c r="N48" s="727"/>
      <c r="O48" s="782"/>
      <c r="P48" s="588"/>
    </row>
    <row r="49" spans="1:16" ht="11.1" customHeight="1">
      <c r="A49" s="533" t="s">
        <v>318</v>
      </c>
      <c r="B49" s="851" t="str">
        <f>'C3LPG Balance'!C48</f>
        <v>ESSO</v>
      </c>
      <c r="C49" s="851" t="str">
        <f>'C3LPG Balance'!D48</f>
        <v>MT</v>
      </c>
      <c r="D49" s="555">
        <v>0</v>
      </c>
      <c r="E49" s="555"/>
      <c r="F49" s="555"/>
      <c r="G49" s="729"/>
      <c r="H49" s="783"/>
      <c r="I49" s="727"/>
      <c r="J49" s="727"/>
      <c r="K49" s="727"/>
      <c r="L49" s="727"/>
      <c r="M49" s="727"/>
      <c r="N49" s="727"/>
      <c r="O49" s="782"/>
      <c r="P49" s="588"/>
    </row>
    <row r="50" spans="1:16" ht="11.1" customHeight="1">
      <c r="A50" s="533" t="s">
        <v>318</v>
      </c>
      <c r="B50" s="851" t="str">
        <f>'C3LPG Balance'!C49</f>
        <v>ESSO</v>
      </c>
      <c r="C50" s="851" t="str">
        <f>'C3LPG Balance'!D49</f>
        <v xml:space="preserve">BRP </v>
      </c>
      <c r="D50" s="555">
        <v>0</v>
      </c>
      <c r="E50" s="555"/>
      <c r="F50" s="555"/>
      <c r="G50" s="729"/>
      <c r="H50" s="783"/>
      <c r="I50" s="727"/>
      <c r="J50" s="727"/>
      <c r="K50" s="727"/>
      <c r="L50" s="727"/>
      <c r="M50" s="727"/>
      <c r="N50" s="727"/>
      <c r="O50" s="782"/>
      <c r="P50" s="588"/>
    </row>
    <row r="51" spans="1:16" ht="11.1" customHeight="1">
      <c r="A51" s="533" t="s">
        <v>318</v>
      </c>
      <c r="B51" s="851" t="str">
        <f>'C3LPG Balance'!C50</f>
        <v>ESSO</v>
      </c>
      <c r="C51" s="851" t="str">
        <f>'C3LPG Balance'!D50</f>
        <v>PTT TANK</v>
      </c>
      <c r="D51" s="555">
        <v>0</v>
      </c>
      <c r="E51" s="555"/>
      <c r="F51" s="555"/>
      <c r="G51" s="729"/>
      <c r="H51" s="786"/>
      <c r="I51" s="727"/>
      <c r="J51" s="727"/>
      <c r="K51" s="727"/>
      <c r="L51" s="727"/>
      <c r="M51" s="727"/>
      <c r="N51" s="727"/>
      <c r="O51" s="782"/>
      <c r="P51" s="588"/>
    </row>
    <row r="52" spans="1:16" ht="11.1" customHeight="1">
      <c r="A52" s="533" t="s">
        <v>318</v>
      </c>
      <c r="B52" s="851" t="str">
        <f>'C3LPG Balance'!C51</f>
        <v>UNO</v>
      </c>
      <c r="C52" s="851" t="str">
        <f>'C3LPG Balance'!D51</f>
        <v>PTT TANK</v>
      </c>
      <c r="D52" s="555">
        <v>0</v>
      </c>
      <c r="E52" s="555"/>
      <c r="F52" s="555"/>
      <c r="G52" s="729"/>
      <c r="H52" s="783"/>
      <c r="I52" s="727"/>
      <c r="J52" s="727"/>
      <c r="K52" s="727"/>
      <c r="L52" s="727"/>
      <c r="M52" s="727"/>
      <c r="N52" s="727"/>
      <c r="O52" s="782"/>
      <c r="P52" s="588"/>
    </row>
    <row r="53" spans="1:16" ht="11.1" customHeight="1">
      <c r="A53" s="533" t="s">
        <v>318</v>
      </c>
      <c r="B53" s="851" t="str">
        <f>'C3LPG Balance'!C52</f>
        <v>Orchid</v>
      </c>
      <c r="C53" s="851" t="str">
        <f>'C3LPG Balance'!D52</f>
        <v>PTT TANK</v>
      </c>
      <c r="D53" s="555">
        <v>0</v>
      </c>
      <c r="E53" s="555"/>
      <c r="F53" s="555"/>
      <c r="G53" s="729"/>
      <c r="H53" s="783"/>
      <c r="I53" s="727"/>
      <c r="J53" s="727"/>
      <c r="K53" s="727"/>
      <c r="L53" s="727"/>
      <c r="M53" s="727"/>
      <c r="N53" s="727"/>
      <c r="O53" s="782"/>
      <c r="P53" s="588"/>
    </row>
    <row r="54" spans="1:16" ht="11.1" customHeight="1">
      <c r="A54" s="533" t="s">
        <v>313</v>
      </c>
      <c r="B54" s="851" t="str">
        <f>'C3LPG Balance'!C53</f>
        <v>PTTOR</v>
      </c>
      <c r="C54" s="851" t="str">
        <f>'C3LPG Balance'!D53</f>
        <v>IRPC</v>
      </c>
      <c r="D54" s="555">
        <v>0</v>
      </c>
      <c r="E54" s="555"/>
      <c r="F54" s="690" t="e">
        <f>(E54-D54)/D54</f>
        <v>#DIV/0!</v>
      </c>
      <c r="G54" s="729"/>
      <c r="H54" s="783"/>
      <c r="I54" s="727"/>
      <c r="J54" s="727"/>
      <c r="K54" s="727"/>
      <c r="L54" s="727"/>
      <c r="M54" s="727"/>
      <c r="N54" s="727"/>
      <c r="O54" s="782"/>
      <c r="P54" s="588"/>
    </row>
    <row r="55" spans="1:16" ht="11.1" customHeight="1">
      <c r="A55" s="533" t="s">
        <v>313</v>
      </c>
      <c r="B55" s="851" t="str">
        <f>'C3LPG Balance'!C54</f>
        <v>WP</v>
      </c>
      <c r="C55" s="851" t="str">
        <f>'C3LPG Balance'!D55</f>
        <v>IRPC</v>
      </c>
      <c r="D55" s="555">
        <v>1.2</v>
      </c>
      <c r="E55" s="555"/>
      <c r="F55" s="760">
        <v>1</v>
      </c>
      <c r="G55" s="644"/>
      <c r="H55" s="727"/>
      <c r="I55" s="727"/>
      <c r="J55" s="727"/>
      <c r="K55" s="727"/>
      <c r="L55" s="727"/>
      <c r="M55" s="727"/>
      <c r="N55" s="727"/>
      <c r="O55" s="782"/>
      <c r="P55" s="588"/>
    </row>
    <row r="56" spans="1:16" ht="11.1" customHeight="1">
      <c r="A56" s="533" t="s">
        <v>284</v>
      </c>
      <c r="B56" s="851" t="str">
        <f>'C3LPG Balance'!C56</f>
        <v>PTTOR</v>
      </c>
      <c r="C56" s="851" t="str">
        <f>'C3LPG Balance'!D56</f>
        <v>MT</v>
      </c>
      <c r="D56" s="555">
        <v>0</v>
      </c>
      <c r="E56" s="555"/>
      <c r="F56" s="572"/>
      <c r="G56" s="644"/>
      <c r="H56" s="783"/>
      <c r="I56" s="727"/>
      <c r="J56" s="727"/>
      <c r="K56" s="727"/>
      <c r="L56" s="727"/>
      <c r="M56" s="727"/>
      <c r="N56" s="727"/>
      <c r="O56" s="782"/>
      <c r="P56" s="588"/>
    </row>
    <row r="57" spans="1:16" ht="11.1" customHeight="1">
      <c r="A57" s="533" t="s">
        <v>284</v>
      </c>
      <c r="B57" s="851" t="str">
        <f>'C3LPG Balance'!C57</f>
        <v>PTTOR</v>
      </c>
      <c r="C57" s="851" t="str">
        <f>'C3LPG Balance'!D57</f>
        <v>PTT TANK</v>
      </c>
      <c r="D57" s="555">
        <v>2.6</v>
      </c>
      <c r="E57" s="555"/>
      <c r="F57" s="760">
        <v>1</v>
      </c>
      <c r="G57" s="644"/>
      <c r="H57" s="783"/>
      <c r="I57" s="727"/>
      <c r="J57" s="727"/>
      <c r="K57" s="727"/>
      <c r="L57" s="727"/>
      <c r="M57" s="727"/>
      <c r="N57" s="727"/>
      <c r="O57" s="782"/>
      <c r="P57" s="588"/>
    </row>
    <row r="58" spans="1:16" ht="11.1" customHeight="1">
      <c r="A58" s="533" t="s">
        <v>284</v>
      </c>
      <c r="B58" s="851" t="str">
        <f>'C3LPG Balance'!C58</f>
        <v>PTTOR</v>
      </c>
      <c r="C58" s="851" t="str">
        <f>'C3LPG Balance'!D58</f>
        <v>PTT TANK (Truck)</v>
      </c>
      <c r="D58" s="555">
        <v>0</v>
      </c>
      <c r="E58" s="555"/>
      <c r="F58" s="572"/>
      <c r="G58" s="787"/>
      <c r="H58" s="783"/>
      <c r="I58" s="727"/>
      <c r="J58" s="727"/>
      <c r="K58" s="727"/>
      <c r="L58" s="727"/>
      <c r="M58" s="727"/>
      <c r="N58" s="727"/>
      <c r="O58" s="782"/>
      <c r="P58" s="588"/>
    </row>
    <row r="59" spans="1:16" ht="11.1" customHeight="1">
      <c r="A59" s="533" t="s">
        <v>284</v>
      </c>
      <c r="B59" s="851" t="str">
        <f>'C3LPG Balance'!C59</f>
        <v>BCP</v>
      </c>
      <c r="C59" s="851" t="str">
        <f>'C3LPG Balance'!D59</f>
        <v>MT</v>
      </c>
      <c r="D59" s="555">
        <v>0</v>
      </c>
      <c r="E59" s="555"/>
      <c r="F59" s="572"/>
      <c r="G59" s="787"/>
      <c r="H59" s="783"/>
      <c r="I59" s="727"/>
      <c r="J59" s="727"/>
      <c r="K59" s="727"/>
      <c r="L59" s="727"/>
      <c r="M59" s="727"/>
      <c r="N59" s="727"/>
      <c r="O59" s="782"/>
      <c r="P59" s="588"/>
    </row>
    <row r="60" spans="1:16" ht="11.1" customHeight="1">
      <c r="A60" s="533" t="s">
        <v>284</v>
      </c>
      <c r="B60" s="851" t="str">
        <f>'C3LPG Balance'!C60</f>
        <v>BCP</v>
      </c>
      <c r="C60" s="851" t="str">
        <f>'C3LPG Balance'!D60</f>
        <v>PTT TANK</v>
      </c>
      <c r="D60" s="555">
        <v>0</v>
      </c>
      <c r="E60" s="555"/>
      <c r="F60" s="572"/>
      <c r="G60" s="787"/>
      <c r="H60" s="783"/>
      <c r="I60" s="727"/>
      <c r="J60" s="727"/>
      <c r="K60" s="727"/>
      <c r="L60" s="727"/>
      <c r="M60" s="727"/>
      <c r="N60" s="727"/>
      <c r="O60" s="782"/>
      <c r="P60" s="588"/>
    </row>
    <row r="61" spans="1:16" ht="11.1" customHeight="1">
      <c r="A61" s="533" t="s">
        <v>284</v>
      </c>
      <c r="B61" s="851" t="str">
        <f>'C3LPG Balance'!C61</f>
        <v>PAP</v>
      </c>
      <c r="C61" s="851" t="str">
        <f>'C3LPG Balance'!D61</f>
        <v>MT</v>
      </c>
      <c r="D61" s="555">
        <v>0</v>
      </c>
      <c r="E61" s="555"/>
      <c r="F61" s="572"/>
      <c r="G61" s="787"/>
      <c r="H61" s="783"/>
      <c r="I61" s="727"/>
      <c r="J61" s="727"/>
      <c r="K61" s="727"/>
      <c r="L61" s="727"/>
      <c r="M61" s="727"/>
      <c r="N61" s="727"/>
      <c r="O61" s="782"/>
      <c r="P61" s="588"/>
    </row>
    <row r="62" spans="1:16" ht="11.1" customHeight="1">
      <c r="A62" s="533" t="s">
        <v>284</v>
      </c>
      <c r="B62" s="851" t="str">
        <f>'C3LPG Balance'!C62</f>
        <v>PAP</v>
      </c>
      <c r="C62" s="851" t="str">
        <f>'C3LPG Balance'!D62</f>
        <v>PTT TANK</v>
      </c>
      <c r="D62" s="555">
        <v>3.6</v>
      </c>
      <c r="E62" s="555"/>
      <c r="F62" s="572"/>
      <c r="G62" s="787"/>
      <c r="H62" s="783"/>
      <c r="I62" s="727"/>
      <c r="J62" s="727"/>
      <c r="K62" s="727"/>
      <c r="L62" s="727"/>
      <c r="M62" s="727"/>
      <c r="N62" s="727"/>
      <c r="O62" s="782"/>
      <c r="P62" s="588"/>
    </row>
    <row r="63" spans="1:16" ht="11.1" customHeight="1">
      <c r="A63" s="533" t="s">
        <v>284</v>
      </c>
      <c r="B63" s="851" t="str">
        <f>'C3LPG Balance'!C63</f>
        <v>PAP</v>
      </c>
      <c r="C63" s="851" t="str">
        <f>'C3LPG Balance'!D63</f>
        <v>PTT TANK (Truck)</v>
      </c>
      <c r="D63" s="555">
        <v>0.8</v>
      </c>
      <c r="E63" s="555"/>
      <c r="F63" s="760">
        <v>1</v>
      </c>
      <c r="G63" s="644"/>
      <c r="H63" s="783"/>
      <c r="I63" s="727"/>
      <c r="J63" s="727"/>
      <c r="K63" s="727"/>
      <c r="L63" s="727"/>
      <c r="M63" s="727"/>
      <c r="N63" s="727"/>
      <c r="O63" s="782"/>
      <c r="P63" s="588"/>
    </row>
    <row r="64" spans="1:16" ht="11.1" customHeight="1">
      <c r="A64" s="533" t="s">
        <v>284</v>
      </c>
      <c r="B64" s="851" t="str">
        <f>'C3LPG Balance'!C64</f>
        <v>WP</v>
      </c>
      <c r="C64" s="851" t="str">
        <f>'C3LPG Balance'!D64</f>
        <v>MT</v>
      </c>
      <c r="D64" s="555">
        <v>0</v>
      </c>
      <c r="E64" s="555"/>
      <c r="F64" s="572"/>
      <c r="G64" s="787"/>
      <c r="H64" s="783"/>
      <c r="I64" s="727"/>
      <c r="J64" s="727"/>
      <c r="K64" s="727"/>
      <c r="L64" s="727"/>
      <c r="M64" s="727"/>
      <c r="N64" s="727"/>
      <c r="O64" s="782"/>
      <c r="P64" s="588"/>
    </row>
    <row r="65" spans="1:16" ht="11.1" customHeight="1">
      <c r="A65" s="533" t="s">
        <v>284</v>
      </c>
      <c r="B65" s="851" t="str">
        <f>'C3LPG Balance'!C65</f>
        <v>WP</v>
      </c>
      <c r="C65" s="851" t="str">
        <f>'C3LPG Balance'!D65</f>
        <v>PTT TANK</v>
      </c>
      <c r="D65" s="555">
        <v>12</v>
      </c>
      <c r="E65" s="629"/>
      <c r="F65" s="760">
        <f>(E65-D65)/D65</f>
        <v>-1</v>
      </c>
      <c r="G65" s="644"/>
      <c r="H65" s="783"/>
      <c r="I65" s="727"/>
      <c r="J65" s="727"/>
      <c r="K65" s="727"/>
      <c r="L65" s="727"/>
      <c r="M65" s="727"/>
      <c r="N65" s="727"/>
      <c r="O65" s="782"/>
      <c r="P65" s="588"/>
    </row>
    <row r="66" spans="1:16" ht="11.1" customHeight="1">
      <c r="A66" s="533" t="s">
        <v>284</v>
      </c>
      <c r="B66" s="851" t="str">
        <f>'C3LPG Balance'!C66</f>
        <v>IRPC</v>
      </c>
      <c r="C66" s="851" t="str">
        <f>'C3LPG Balance'!D66</f>
        <v>MT</v>
      </c>
      <c r="D66" s="555">
        <v>0</v>
      </c>
      <c r="E66" s="555"/>
      <c r="F66" s="572"/>
      <c r="G66" s="787"/>
      <c r="H66" s="783"/>
      <c r="I66" s="727"/>
      <c r="J66" s="727"/>
      <c r="K66" s="727"/>
      <c r="L66" s="727"/>
      <c r="M66" s="727"/>
      <c r="N66" s="727"/>
      <c r="O66" s="782"/>
      <c r="P66" s="588"/>
    </row>
    <row r="67" spans="1:16" ht="11.1" customHeight="1">
      <c r="A67" s="533" t="s">
        <v>284</v>
      </c>
      <c r="B67" s="851" t="str">
        <f>'C3LPG Balance'!C67</f>
        <v>IRPC</v>
      </c>
      <c r="C67" s="851" t="str">
        <f>'C3LPG Balance'!D67</f>
        <v>PTT TANK</v>
      </c>
      <c r="D67" s="555">
        <v>0</v>
      </c>
      <c r="E67" s="555"/>
      <c r="F67" s="572"/>
      <c r="G67" s="787"/>
      <c r="H67" s="783"/>
      <c r="I67" s="727"/>
      <c r="J67" s="727"/>
      <c r="K67" s="727"/>
      <c r="L67" s="727"/>
      <c r="M67" s="727"/>
      <c r="N67" s="727"/>
      <c r="O67" s="782"/>
      <c r="P67" s="588"/>
    </row>
    <row r="68" spans="1:16" ht="11.1" customHeight="1">
      <c r="A68" s="533" t="s">
        <v>284</v>
      </c>
      <c r="B68" s="851" t="str">
        <f>'C3LPG Balance'!C68</f>
        <v>Atlas</v>
      </c>
      <c r="C68" s="851" t="str">
        <f>'C3LPG Balance'!D68</f>
        <v>MT</v>
      </c>
      <c r="D68" s="555">
        <v>0</v>
      </c>
      <c r="E68" s="555"/>
      <c r="F68" s="555"/>
      <c r="G68" s="787"/>
      <c r="H68" s="783"/>
      <c r="I68" s="727"/>
      <c r="J68" s="727"/>
      <c r="K68" s="727"/>
      <c r="L68" s="727"/>
      <c r="M68" s="727"/>
      <c r="N68" s="727"/>
      <c r="O68" s="782"/>
      <c r="P68" s="588"/>
    </row>
    <row r="69" spans="1:16" ht="11.1" customHeight="1">
      <c r="A69" s="533" t="s">
        <v>284</v>
      </c>
      <c r="B69" s="851" t="str">
        <f>'C3LPG Balance'!C69</f>
        <v>Atlas</v>
      </c>
      <c r="C69" s="851" t="str">
        <f>'C3LPG Balance'!D69</f>
        <v>PTT TANK</v>
      </c>
      <c r="D69" s="555">
        <v>0</v>
      </c>
      <c r="E69" s="555"/>
      <c r="F69" s="555"/>
      <c r="G69" s="787"/>
      <c r="H69" s="783"/>
      <c r="I69" s="727"/>
      <c r="J69" s="727"/>
      <c r="K69" s="727"/>
      <c r="L69" s="727"/>
      <c r="M69" s="727"/>
      <c r="N69" s="727"/>
      <c r="O69" s="782"/>
      <c r="P69" s="588"/>
    </row>
    <row r="70" spans="1:16" ht="11.1" customHeight="1">
      <c r="A70" s="533" t="s">
        <v>284</v>
      </c>
      <c r="B70" s="851" t="str">
        <f>'C3LPG Balance'!C70</f>
        <v>ESSO</v>
      </c>
      <c r="C70" s="851" t="str">
        <f>'C3LPG Balance'!D70</f>
        <v>MT</v>
      </c>
      <c r="D70" s="555">
        <v>0</v>
      </c>
      <c r="E70" s="555"/>
      <c r="F70" s="555"/>
      <c r="G70" s="787"/>
      <c r="H70" s="783"/>
      <c r="I70" s="727"/>
      <c r="J70" s="727"/>
      <c r="K70" s="727"/>
      <c r="L70" s="727"/>
      <c r="M70" s="727"/>
      <c r="N70" s="727"/>
      <c r="O70" s="782"/>
      <c r="P70" s="588"/>
    </row>
    <row r="71" spans="1:16" ht="11.1" customHeight="1">
      <c r="A71" s="533" t="s">
        <v>284</v>
      </c>
      <c r="B71" s="851" t="str">
        <f>'C3LPG Balance'!C71</f>
        <v>ESSO</v>
      </c>
      <c r="C71" s="851" t="str">
        <f>'C3LPG Balance'!D71</f>
        <v>PTT TANK</v>
      </c>
      <c r="D71" s="555">
        <v>0</v>
      </c>
      <c r="E71" s="555"/>
      <c r="F71" s="555"/>
      <c r="G71" s="787"/>
      <c r="H71" s="783"/>
      <c r="I71" s="727"/>
      <c r="J71" s="727"/>
      <c r="K71" s="727"/>
      <c r="L71" s="727"/>
      <c r="M71" s="727"/>
      <c r="N71" s="727"/>
      <c r="O71" s="782"/>
      <c r="P71" s="588"/>
    </row>
    <row r="72" spans="1:16" ht="11.1" customHeight="1">
      <c r="A72" s="533" t="s">
        <v>284</v>
      </c>
      <c r="B72" s="851" t="str">
        <f>'C3LPG Balance'!C72</f>
        <v>Orchid</v>
      </c>
      <c r="C72" s="851" t="str">
        <f>'C3LPG Balance'!D72</f>
        <v>PTT TANK</v>
      </c>
      <c r="D72" s="555">
        <v>0</v>
      </c>
      <c r="E72" s="555"/>
      <c r="F72" s="555"/>
      <c r="G72" s="787"/>
      <c r="H72" s="783"/>
      <c r="I72" s="727"/>
      <c r="J72" s="727"/>
      <c r="K72" s="727"/>
      <c r="L72" s="727"/>
      <c r="M72" s="727"/>
      <c r="N72" s="727"/>
      <c r="O72" s="782"/>
      <c r="P72" s="588"/>
    </row>
    <row r="73" spans="1:16" ht="11.1" customHeight="1">
      <c r="A73" s="533" t="s">
        <v>314</v>
      </c>
      <c r="B73" s="851" t="str">
        <f>'C3LPG Balance'!C74</f>
        <v>PTTOR</v>
      </c>
      <c r="C73" s="851" t="str">
        <f>'C3LPG Balance'!D74</f>
        <v xml:space="preserve">SPRC </v>
      </c>
      <c r="D73" s="555">
        <v>3.5399999999999991</v>
      </c>
      <c r="E73" s="555"/>
      <c r="F73" s="726">
        <f t="shared" ref="F73:F78" si="2">(E73-D73)/D73</f>
        <v>-1</v>
      </c>
      <c r="G73" s="729"/>
      <c r="H73" s="783"/>
      <c r="I73" s="727"/>
      <c r="J73" s="727"/>
      <c r="K73" s="727"/>
      <c r="L73" s="727"/>
      <c r="M73" s="727"/>
      <c r="N73" s="727"/>
      <c r="O73" s="782"/>
      <c r="P73" s="588"/>
    </row>
    <row r="74" spans="1:16" ht="11.1" customHeight="1">
      <c r="A74" s="533" t="s">
        <v>314</v>
      </c>
      <c r="B74" s="851" t="str">
        <f>'C3LPG Balance'!C75</f>
        <v>PAP</v>
      </c>
      <c r="C74" s="851" t="str">
        <f>'C3LPG Balance'!D75</f>
        <v xml:space="preserve">SPRC </v>
      </c>
      <c r="D74" s="555">
        <v>0</v>
      </c>
      <c r="E74" s="555"/>
      <c r="F74" s="555"/>
      <c r="G74" s="787"/>
      <c r="H74" s="783"/>
      <c r="I74" s="727"/>
      <c r="J74" s="727"/>
      <c r="K74" s="727"/>
      <c r="L74" s="727"/>
      <c r="M74" s="727"/>
      <c r="N74" s="727"/>
      <c r="O74" s="782"/>
      <c r="P74" s="588"/>
    </row>
    <row r="75" spans="1:16" ht="11.1" customHeight="1">
      <c r="A75" s="533" t="s">
        <v>314</v>
      </c>
      <c r="B75" s="851" t="str">
        <f>'C3LPG Balance'!C76</f>
        <v>WP</v>
      </c>
      <c r="C75" s="851" t="str">
        <f>'C3LPG Balance'!D76</f>
        <v xml:space="preserve">SPRC </v>
      </c>
      <c r="D75" s="555">
        <v>3.5</v>
      </c>
      <c r="E75" s="555"/>
      <c r="F75" s="689">
        <f>(E75-D75)/D75</f>
        <v>-1</v>
      </c>
      <c r="G75" s="644"/>
      <c r="H75" s="783"/>
      <c r="I75" s="727"/>
      <c r="J75" s="727"/>
      <c r="K75" s="727"/>
      <c r="L75" s="727"/>
      <c r="M75" s="727"/>
      <c r="N75" s="727"/>
      <c r="O75" s="782"/>
      <c r="P75" s="588"/>
    </row>
    <row r="76" spans="1:16" ht="11.1" customHeight="1">
      <c r="A76" s="533" t="s">
        <v>314</v>
      </c>
      <c r="B76" s="851" t="str">
        <f>'C3LPG Balance'!C77</f>
        <v>Atlas</v>
      </c>
      <c r="C76" s="851" t="str">
        <f>'C3LPG Balance'!D77</f>
        <v xml:space="preserve">SPRC </v>
      </c>
      <c r="D76" s="555">
        <v>0</v>
      </c>
      <c r="E76" s="555"/>
      <c r="F76" s="555"/>
      <c r="G76" s="644"/>
      <c r="H76" s="783"/>
      <c r="I76" s="727"/>
      <c r="J76" s="727"/>
      <c r="K76" s="727"/>
      <c r="L76" s="727"/>
      <c r="M76" s="727"/>
      <c r="N76" s="727"/>
      <c r="O76" s="782"/>
      <c r="P76" s="588"/>
    </row>
    <row r="77" spans="1:16" ht="11.1" customHeight="1">
      <c r="A77" s="533" t="s">
        <v>315</v>
      </c>
      <c r="B77" s="851" t="str">
        <f>'C3LPG Balance'!C78</f>
        <v>PTTOR</v>
      </c>
      <c r="C77" s="851" t="str">
        <f>'C3LPG Balance'!D78</f>
        <v>PTTEP/LKB (Truck)</v>
      </c>
      <c r="D77" s="555">
        <v>5.89</v>
      </c>
      <c r="E77" s="555"/>
      <c r="F77" s="726">
        <f t="shared" si="2"/>
        <v>-1</v>
      </c>
      <c r="G77" s="644"/>
      <c r="H77" s="783"/>
      <c r="I77" s="727"/>
      <c r="J77" s="727"/>
      <c r="K77" s="727"/>
      <c r="L77" s="727"/>
      <c r="M77" s="727"/>
      <c r="N77" s="727"/>
      <c r="O77" s="782"/>
      <c r="P77" s="588"/>
    </row>
    <row r="78" spans="1:16" ht="11.1" customHeight="1">
      <c r="A78" s="533" t="s">
        <v>316</v>
      </c>
      <c r="B78" s="851" t="str">
        <f>'C3LPG Balance'!C79</f>
        <v>PTTOR</v>
      </c>
      <c r="C78" s="851" t="str">
        <f>'C3LPG Balance'!D79</f>
        <v>GSP KHM</v>
      </c>
      <c r="D78" s="518">
        <v>13.1</v>
      </c>
      <c r="E78" s="518"/>
      <c r="F78" s="689">
        <f t="shared" si="2"/>
        <v>-1</v>
      </c>
      <c r="G78" s="644"/>
      <c r="H78" s="783"/>
      <c r="I78" s="727"/>
      <c r="J78" s="727"/>
      <c r="K78" s="727"/>
      <c r="L78" s="727"/>
      <c r="M78" s="727"/>
      <c r="N78" s="727"/>
      <c r="O78" s="782"/>
      <c r="P78" s="588"/>
    </row>
    <row r="79" spans="1:16" ht="11.1" customHeight="1">
      <c r="A79" s="941" t="s">
        <v>16</v>
      </c>
      <c r="B79" s="939"/>
      <c r="C79" s="940"/>
      <c r="D79" s="567">
        <f>SUM(D26:D78)</f>
        <v>221.75449464999997</v>
      </c>
      <c r="E79" s="567">
        <f>SUM(E26:E78)</f>
        <v>0</v>
      </c>
      <c r="F79" s="548"/>
      <c r="G79" s="728"/>
      <c r="H79" s="788"/>
      <c r="I79" s="788"/>
      <c r="J79" s="788"/>
      <c r="K79" s="788"/>
      <c r="L79" s="788"/>
      <c r="M79" s="788"/>
      <c r="N79" s="788"/>
      <c r="O79" s="789"/>
    </row>
    <row r="80" spans="1:16" ht="11.1" customHeight="1">
      <c r="A80" s="941" t="s">
        <v>342</v>
      </c>
      <c r="B80" s="939"/>
      <c r="C80" s="940"/>
      <c r="D80" s="523">
        <f>SUM(D56:D72)</f>
        <v>19</v>
      </c>
      <c r="E80" s="523">
        <f>SUM(E56:E72)</f>
        <v>0</v>
      </c>
      <c r="F80" s="548"/>
      <c r="G80" s="680"/>
      <c r="H80" s="574"/>
      <c r="I80" s="574"/>
      <c r="J80" s="574"/>
      <c r="K80" s="574"/>
      <c r="L80" s="574"/>
      <c r="M80" s="574"/>
      <c r="N80" s="574"/>
      <c r="O80" s="575"/>
    </row>
    <row r="81" spans="1:15" ht="11.1" customHeight="1">
      <c r="A81" s="942" t="s">
        <v>322</v>
      </c>
      <c r="B81" s="943"/>
      <c r="C81" s="943"/>
      <c r="D81" s="587"/>
      <c r="E81" s="587"/>
      <c r="F81" s="654"/>
      <c r="G81" s="488"/>
      <c r="H81" s="488"/>
      <c r="I81" s="488"/>
      <c r="J81" s="488"/>
      <c r="K81" s="505"/>
      <c r="L81" s="505"/>
      <c r="M81" s="505"/>
      <c r="N81" s="505"/>
      <c r="O81" s="576"/>
    </row>
    <row r="82" spans="1:15" ht="11.1" customHeight="1">
      <c r="A82" s="921" t="s">
        <v>108</v>
      </c>
      <c r="B82" s="919"/>
      <c r="C82" s="920"/>
      <c r="D82" s="528" t="s">
        <v>439</v>
      </c>
      <c r="E82" s="657" t="s">
        <v>57</v>
      </c>
      <c r="F82" s="657" t="s">
        <v>136</v>
      </c>
      <c r="G82" s="951" t="s">
        <v>133</v>
      </c>
      <c r="H82" s="929"/>
      <c r="I82" s="929"/>
      <c r="J82" s="929"/>
      <c r="K82" s="929"/>
      <c r="L82" s="929"/>
      <c r="M82" s="929"/>
      <c r="N82" s="929"/>
      <c r="O82" s="930"/>
    </row>
    <row r="83" spans="1:15" ht="11.1" customHeight="1">
      <c r="A83" s="543" t="s">
        <v>241</v>
      </c>
      <c r="B83" s="544"/>
      <c r="C83" s="544"/>
      <c r="D83" s="516">
        <v>39.4</v>
      </c>
      <c r="E83" s="516"/>
      <c r="F83" s="860">
        <f>(E83-D83)/D83</f>
        <v>-1</v>
      </c>
      <c r="G83" s="796"/>
      <c r="H83" s="563"/>
      <c r="I83" s="563"/>
      <c r="J83" s="563"/>
      <c r="K83" s="563"/>
      <c r="L83" s="563"/>
      <c r="M83" s="563"/>
      <c r="N83" s="563"/>
      <c r="O83" s="564"/>
    </row>
    <row r="84" spans="1:15" ht="11.1" customHeight="1">
      <c r="A84" s="936" t="s">
        <v>339</v>
      </c>
      <c r="B84" s="937"/>
      <c r="C84" s="546"/>
      <c r="D84" s="534">
        <v>43</v>
      </c>
      <c r="E84" s="555"/>
      <c r="F84" s="777">
        <f>(E84-D84)/D84</f>
        <v>-1</v>
      </c>
      <c r="G84" s="730"/>
      <c r="H84" s="565"/>
      <c r="I84" s="565"/>
      <c r="J84" s="565"/>
      <c r="K84" s="565"/>
      <c r="L84" s="565"/>
      <c r="M84" s="565"/>
      <c r="N84" s="565"/>
      <c r="O84" s="566"/>
    </row>
    <row r="85" spans="1:15" ht="11.1" customHeight="1">
      <c r="A85" s="846" t="s">
        <v>124</v>
      </c>
      <c r="B85" s="546"/>
      <c r="C85" s="546"/>
      <c r="D85" s="534">
        <v>0</v>
      </c>
      <c r="E85" s="555"/>
      <c r="F85" s="534"/>
      <c r="G85" s="730"/>
      <c r="H85" s="565"/>
      <c r="I85" s="565"/>
      <c r="J85" s="565"/>
      <c r="K85" s="565"/>
      <c r="L85" s="565"/>
      <c r="M85" s="565"/>
      <c r="N85" s="565"/>
      <c r="O85" s="566"/>
    </row>
    <row r="86" spans="1:15" ht="11.1" customHeight="1">
      <c r="A86" s="545" t="s">
        <v>192</v>
      </c>
      <c r="B86" s="546"/>
      <c r="C86" s="546"/>
      <c r="D86" s="534">
        <v>0</v>
      </c>
      <c r="E86" s="555">
        <v>0.6</v>
      </c>
      <c r="F86" s="862">
        <v>1</v>
      </c>
      <c r="G86" s="644" t="s">
        <v>505</v>
      </c>
      <c r="H86" s="565"/>
      <c r="I86" s="565"/>
      <c r="J86" s="565"/>
      <c r="K86" s="565"/>
      <c r="L86" s="565"/>
      <c r="M86" s="565"/>
      <c r="N86" s="565"/>
      <c r="O86" s="566"/>
    </row>
    <row r="87" spans="1:15" ht="11.1" customHeight="1">
      <c r="A87" s="545" t="s">
        <v>320</v>
      </c>
      <c r="B87" s="546"/>
      <c r="C87" s="546"/>
      <c r="D87" s="534">
        <v>0</v>
      </c>
      <c r="E87" s="555"/>
      <c r="F87" s="863" t="e">
        <f>(E87-D87)/D87</f>
        <v>#DIV/0!</v>
      </c>
      <c r="G87" s="730"/>
      <c r="H87" s="565"/>
      <c r="I87" s="565"/>
      <c r="J87" s="565"/>
      <c r="K87" s="565"/>
      <c r="L87" s="565"/>
      <c r="M87" s="565"/>
      <c r="N87" s="565"/>
      <c r="O87" s="566"/>
    </row>
    <row r="88" spans="1:15" ht="11.1" customHeight="1">
      <c r="A88" s="543" t="s">
        <v>125</v>
      </c>
      <c r="B88" s="477"/>
      <c r="C88" s="477"/>
      <c r="D88" s="577">
        <v>1.9</v>
      </c>
      <c r="E88" s="577"/>
      <c r="F88" s="726">
        <f>(E88-D88)/D88</f>
        <v>-1</v>
      </c>
      <c r="G88" s="643"/>
      <c r="H88" s="563"/>
      <c r="I88" s="563"/>
      <c r="J88" s="563"/>
      <c r="K88" s="563"/>
      <c r="L88" s="563"/>
      <c r="M88" s="563"/>
      <c r="N88" s="563"/>
      <c r="O88" s="564"/>
    </row>
    <row r="89" spans="1:15" ht="11.1" customHeight="1">
      <c r="A89" s="560" t="s">
        <v>126</v>
      </c>
      <c r="B89" s="503"/>
      <c r="C89" s="503"/>
      <c r="D89" s="578">
        <v>1.9</v>
      </c>
      <c r="E89" s="578"/>
      <c r="F89" s="726">
        <f>(E89-D89)/D89</f>
        <v>-1</v>
      </c>
      <c r="G89" s="644"/>
      <c r="H89" s="565"/>
      <c r="I89" s="565"/>
      <c r="J89" s="565"/>
      <c r="K89" s="565"/>
      <c r="L89" s="565"/>
      <c r="M89" s="565"/>
      <c r="N89" s="565"/>
      <c r="O89" s="566"/>
    </row>
    <row r="90" spans="1:15" ht="11.1" customHeight="1">
      <c r="A90" s="941" t="s">
        <v>16</v>
      </c>
      <c r="B90" s="939"/>
      <c r="C90" s="940"/>
      <c r="D90" s="548">
        <f>SUM(D83:D89)</f>
        <v>86.200000000000017</v>
      </c>
      <c r="E90" s="548">
        <f>SUM(E83:E89)</f>
        <v>0.6</v>
      </c>
      <c r="F90" s="548"/>
      <c r="G90" s="732"/>
      <c r="H90" s="574"/>
      <c r="I90" s="574"/>
      <c r="J90" s="574"/>
      <c r="K90" s="574"/>
      <c r="L90" s="574"/>
      <c r="M90" s="574"/>
      <c r="N90" s="574"/>
      <c r="O90" s="575"/>
    </row>
    <row r="91" spans="1:15" ht="11.1" customHeight="1">
      <c r="A91" s="949" t="s">
        <v>255</v>
      </c>
      <c r="B91" s="950"/>
      <c r="C91" s="950"/>
      <c r="D91" s="488"/>
      <c r="E91" s="488"/>
      <c r="F91" s="655"/>
      <c r="G91" s="733"/>
      <c r="H91" s="488"/>
      <c r="I91" s="488"/>
      <c r="J91" s="488"/>
      <c r="K91" s="505"/>
      <c r="L91" s="505"/>
      <c r="M91" s="505"/>
      <c r="N91" s="505"/>
      <c r="O91" s="576"/>
    </row>
    <row r="92" spans="1:15" ht="11.1" customHeight="1">
      <c r="A92" s="921" t="s">
        <v>108</v>
      </c>
      <c r="B92" s="919"/>
      <c r="C92" s="920"/>
      <c r="D92" s="528" t="s">
        <v>439</v>
      </c>
      <c r="E92" s="658" t="s">
        <v>57</v>
      </c>
      <c r="F92" s="657" t="s">
        <v>136</v>
      </c>
      <c r="G92" s="951" t="s">
        <v>133</v>
      </c>
      <c r="H92" s="929"/>
      <c r="I92" s="929"/>
      <c r="J92" s="929"/>
      <c r="K92" s="929"/>
      <c r="L92" s="929"/>
      <c r="M92" s="929"/>
      <c r="N92" s="929"/>
      <c r="O92" s="930"/>
    </row>
    <row r="93" spans="1:15" ht="11.1" customHeight="1">
      <c r="A93" s="543" t="s">
        <v>88</v>
      </c>
      <c r="B93" s="544"/>
      <c r="C93" s="544"/>
      <c r="D93" s="513">
        <v>2.2320000000000002</v>
      </c>
      <c r="E93" s="516"/>
      <c r="F93" s="726">
        <f>(E93-D93)/D93</f>
        <v>-1</v>
      </c>
      <c r="G93" s="600"/>
      <c r="H93" s="563"/>
      <c r="I93" s="563"/>
      <c r="J93" s="563"/>
      <c r="K93" s="563"/>
      <c r="L93" s="563"/>
      <c r="M93" s="563"/>
      <c r="N93" s="563"/>
      <c r="O93" s="564"/>
    </row>
    <row r="94" spans="1:15" ht="11.1" customHeight="1">
      <c r="A94" s="941" t="s">
        <v>16</v>
      </c>
      <c r="B94" s="939"/>
      <c r="C94" s="940"/>
      <c r="D94" s="548">
        <f>D93</f>
        <v>2.2320000000000002</v>
      </c>
      <c r="E94" s="548">
        <f>E93</f>
        <v>0</v>
      </c>
      <c r="F94" s="548"/>
      <c r="G94" s="603"/>
      <c r="H94" s="574"/>
      <c r="I94" s="574"/>
      <c r="J94" s="574"/>
      <c r="K94" s="574"/>
      <c r="L94" s="574"/>
      <c r="M94" s="574"/>
      <c r="N94" s="574"/>
      <c r="O94" s="575"/>
    </row>
    <row r="95" spans="1:15" ht="11.1" customHeight="1">
      <c r="A95" s="551" t="s">
        <v>328</v>
      </c>
      <c r="B95" s="551"/>
      <c r="C95" s="551"/>
      <c r="D95" s="552"/>
      <c r="E95" s="552"/>
      <c r="F95" s="552"/>
      <c r="G95" s="552"/>
      <c r="H95" s="552"/>
      <c r="I95" s="552"/>
      <c r="J95" s="552"/>
      <c r="K95" s="552"/>
      <c r="L95" s="552"/>
      <c r="M95" s="552"/>
      <c r="N95" s="552"/>
      <c r="O95" s="552"/>
    </row>
  </sheetData>
  <mergeCells count="29">
    <mergeCell ref="A91:C91"/>
    <mergeCell ref="A92:C92"/>
    <mergeCell ref="G92:O92"/>
    <mergeCell ref="A94:C94"/>
    <mergeCell ref="A80:C80"/>
    <mergeCell ref="A81:C81"/>
    <mergeCell ref="A82:C82"/>
    <mergeCell ref="G82:O82"/>
    <mergeCell ref="A84:B84"/>
    <mergeCell ref="A90:C90"/>
    <mergeCell ref="A24:C24"/>
    <mergeCell ref="A25:C25"/>
    <mergeCell ref="G25:O25"/>
    <mergeCell ref="A79:C79"/>
    <mergeCell ref="A15:C15"/>
    <mergeCell ref="G15:O15"/>
    <mergeCell ref="J6:O6"/>
    <mergeCell ref="D7:I7"/>
    <mergeCell ref="J7:O7"/>
    <mergeCell ref="A13:C13"/>
    <mergeCell ref="D1:I1"/>
    <mergeCell ref="D2:I2"/>
    <mergeCell ref="D3:I3"/>
    <mergeCell ref="D6:I6"/>
    <mergeCell ref="A9:C9"/>
    <mergeCell ref="G9:O9"/>
    <mergeCell ref="B10:C10"/>
    <mergeCell ref="B11:C11"/>
    <mergeCell ref="B12:C12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04"/>
  <sheetViews>
    <sheetView topLeftCell="A82" zoomScaleNormal="100" zoomScalePageLayoutView="40" workbookViewId="0">
      <selection activeCell="AZ109" sqref="AZ109"/>
    </sheetView>
  </sheetViews>
  <sheetFormatPr defaultColWidth="8.88671875" defaultRowHeight="12"/>
  <cols>
    <col min="1" max="1" width="17.33203125" style="553" customWidth="1"/>
    <col min="2" max="2" width="19.44140625" style="553" customWidth="1"/>
    <col min="3" max="3" width="17.5546875" style="553" customWidth="1"/>
    <col min="4" max="9" width="6.109375" style="554" hidden="1" customWidth="1"/>
    <col min="10" max="10" width="3.109375" style="554" hidden="1" customWidth="1"/>
    <col min="11" max="21" width="6.109375" style="554" hidden="1" customWidth="1"/>
    <col min="22" max="22" width="1.44140625" style="554" hidden="1" customWidth="1"/>
    <col min="23" max="36" width="6.109375" style="554" hidden="1" customWidth="1"/>
    <col min="37" max="42" width="6.44140625" style="554" hidden="1" customWidth="1"/>
    <col min="43" max="43" width="0.33203125" style="554" hidden="1" customWidth="1"/>
    <col min="44" max="46" width="6.44140625" style="554" hidden="1" customWidth="1"/>
    <col min="47" max="58" width="6.44140625" style="554" customWidth="1"/>
    <col min="59" max="59" width="10.21875" style="585" customWidth="1"/>
    <col min="60" max="60" width="15.77734375" style="585" bestFit="1" customWidth="1"/>
    <col min="61" max="16384" width="8.88671875" style="585"/>
  </cols>
  <sheetData>
    <row r="1" spans="1:60" ht="11.4" customHeight="1">
      <c r="A1" s="476" t="s">
        <v>100</v>
      </c>
      <c r="B1" s="477"/>
      <c r="C1" s="478"/>
      <c r="D1" s="479"/>
      <c r="E1" s="480"/>
      <c r="F1" s="480"/>
      <c r="G1" s="480"/>
      <c r="H1" s="480"/>
      <c r="I1" s="476"/>
      <c r="J1" s="480"/>
      <c r="K1" s="480"/>
      <c r="L1" s="480"/>
      <c r="M1" s="476"/>
      <c r="N1" s="476"/>
      <c r="O1" s="480"/>
      <c r="P1" s="479"/>
      <c r="Q1" s="479"/>
      <c r="R1" s="479"/>
      <c r="S1" s="476"/>
      <c r="T1" s="898" t="s">
        <v>327</v>
      </c>
      <c r="U1" s="899"/>
      <c r="V1" s="899"/>
      <c r="W1" s="899"/>
      <c r="X1" s="899"/>
      <c r="Y1" s="899"/>
      <c r="Z1" s="899"/>
      <c r="AA1" s="899"/>
      <c r="AB1" s="899"/>
      <c r="AC1" s="899"/>
      <c r="AD1" s="899"/>
      <c r="AE1" s="899"/>
      <c r="AF1" s="899"/>
      <c r="AG1" s="899"/>
      <c r="AH1" s="899"/>
      <c r="AI1" s="899"/>
      <c r="AJ1" s="899"/>
      <c r="AK1" s="899"/>
      <c r="AL1" s="899"/>
      <c r="AM1" s="899"/>
      <c r="AN1" s="899"/>
      <c r="AO1" s="899"/>
      <c r="AP1" s="899"/>
      <c r="AQ1" s="899"/>
      <c r="AR1" s="899"/>
      <c r="AS1" s="899"/>
      <c r="AT1" s="899"/>
      <c r="AU1" s="899"/>
      <c r="AV1" s="899"/>
      <c r="AW1" s="899"/>
      <c r="AX1" s="899"/>
      <c r="AY1" s="899"/>
      <c r="AZ1" s="900"/>
      <c r="BA1" s="481" t="s">
        <v>101</v>
      </c>
      <c r="BB1" s="481" t="s">
        <v>337</v>
      </c>
      <c r="BC1" s="481"/>
      <c r="BD1" s="482"/>
      <c r="BE1" s="482"/>
      <c r="BF1" s="483"/>
    </row>
    <row r="2" spans="1:60" ht="11.4" customHeight="1">
      <c r="A2" s="485" t="s">
        <v>102</v>
      </c>
      <c r="B2" s="486"/>
      <c r="C2" s="487"/>
      <c r="D2" s="488"/>
      <c r="E2" s="489"/>
      <c r="F2" s="489"/>
      <c r="G2" s="489"/>
      <c r="H2" s="489"/>
      <c r="I2" s="485"/>
      <c r="J2" s="489"/>
      <c r="K2" s="490"/>
      <c r="L2" s="490"/>
      <c r="M2" s="491"/>
      <c r="N2" s="491"/>
      <c r="O2" s="490"/>
      <c r="P2" s="492"/>
      <c r="Q2" s="492"/>
      <c r="R2" s="492"/>
      <c r="S2" s="491"/>
      <c r="T2" s="901" t="s">
        <v>509</v>
      </c>
      <c r="U2" s="902"/>
      <c r="V2" s="902"/>
      <c r="W2" s="902"/>
      <c r="X2" s="902"/>
      <c r="Y2" s="902"/>
      <c r="Z2" s="902"/>
      <c r="AA2" s="902"/>
      <c r="AB2" s="902"/>
      <c r="AC2" s="902"/>
      <c r="AD2" s="902"/>
      <c r="AE2" s="902"/>
      <c r="AF2" s="902"/>
      <c r="AG2" s="902"/>
      <c r="AH2" s="902"/>
      <c r="AI2" s="902"/>
      <c r="AJ2" s="902"/>
      <c r="AK2" s="902"/>
      <c r="AL2" s="902"/>
      <c r="AM2" s="902"/>
      <c r="AN2" s="902"/>
      <c r="AO2" s="902"/>
      <c r="AP2" s="902"/>
      <c r="AQ2" s="902"/>
      <c r="AR2" s="902"/>
      <c r="AS2" s="902"/>
      <c r="AT2" s="902"/>
      <c r="AU2" s="902"/>
      <c r="AV2" s="902"/>
      <c r="AW2" s="902"/>
      <c r="AX2" s="902"/>
      <c r="AY2" s="902"/>
      <c r="AZ2" s="903"/>
      <c r="BA2" s="493" t="s">
        <v>103</v>
      </c>
      <c r="BB2" s="494" t="s">
        <v>510</v>
      </c>
      <c r="BC2" s="495"/>
      <c r="BD2" s="495"/>
      <c r="BE2" s="495"/>
      <c r="BF2" s="496"/>
      <c r="BG2" s="778"/>
    </row>
    <row r="3" spans="1:60" ht="11.4" customHeight="1">
      <c r="A3" s="497"/>
      <c r="B3" s="486"/>
      <c r="C3" s="487"/>
      <c r="D3" s="486"/>
      <c r="E3" s="498"/>
      <c r="F3" s="498"/>
      <c r="G3" s="498"/>
      <c r="H3" s="498"/>
      <c r="I3" s="498"/>
      <c r="J3" s="489"/>
      <c r="K3" s="489"/>
      <c r="L3" s="497"/>
      <c r="M3" s="497"/>
      <c r="N3" s="497"/>
      <c r="O3" s="489"/>
      <c r="P3" s="486"/>
      <c r="Q3" s="486"/>
      <c r="R3" s="486"/>
      <c r="S3" s="497"/>
      <c r="T3" s="497"/>
      <c r="U3" s="486"/>
      <c r="V3" s="486"/>
      <c r="W3" s="486"/>
      <c r="X3" s="486"/>
      <c r="Y3" s="486"/>
      <c r="Z3" s="486"/>
      <c r="AA3" s="486"/>
      <c r="AB3" s="486"/>
      <c r="AC3" s="486"/>
      <c r="AD3" s="486"/>
      <c r="AE3" s="486"/>
      <c r="AF3" s="486"/>
      <c r="AG3" s="486"/>
      <c r="AH3" s="486"/>
      <c r="AI3" s="486"/>
      <c r="AJ3" s="486"/>
      <c r="AK3" s="486"/>
      <c r="AL3" s="486"/>
      <c r="AM3" s="486"/>
      <c r="AN3" s="486"/>
      <c r="AO3" s="486"/>
      <c r="AP3" s="486"/>
      <c r="AQ3" s="486"/>
      <c r="AR3" s="486"/>
      <c r="AS3" s="486"/>
      <c r="AT3" s="486"/>
      <c r="AU3" s="486"/>
      <c r="AV3" s="486"/>
      <c r="AW3" s="486"/>
      <c r="AX3" s="486"/>
      <c r="AY3" s="486"/>
      <c r="AZ3" s="487"/>
      <c r="BA3" s="486" t="s">
        <v>104</v>
      </c>
      <c r="BB3" s="807"/>
      <c r="BC3" s="486"/>
      <c r="BD3" s="486"/>
      <c r="BE3" s="486"/>
      <c r="BF3" s="487"/>
    </row>
    <row r="4" spans="1:60" ht="11.4" customHeight="1">
      <c r="A4" s="497"/>
      <c r="B4" s="486"/>
      <c r="C4" s="487"/>
      <c r="D4" s="486"/>
      <c r="E4" s="497"/>
      <c r="F4" s="497"/>
      <c r="G4" s="497"/>
      <c r="H4" s="497"/>
      <c r="I4" s="497"/>
      <c r="J4" s="489"/>
      <c r="K4" s="489"/>
      <c r="L4" s="497"/>
      <c r="M4" s="497"/>
      <c r="N4" s="497"/>
      <c r="O4" s="489"/>
      <c r="P4" s="486"/>
      <c r="Q4" s="486"/>
      <c r="R4" s="486"/>
      <c r="S4" s="497"/>
      <c r="T4" s="497"/>
      <c r="U4" s="486"/>
      <c r="V4" s="486"/>
      <c r="W4" s="870"/>
      <c r="X4" s="870"/>
      <c r="Y4" s="870"/>
      <c r="Z4" s="870"/>
      <c r="AA4" s="870"/>
      <c r="AB4" s="870"/>
      <c r="AC4" s="870"/>
      <c r="AD4" s="870"/>
      <c r="AE4" s="870"/>
      <c r="AF4" s="870"/>
      <c r="AG4" s="870"/>
      <c r="AH4" s="870"/>
      <c r="AI4" s="870"/>
      <c r="AJ4" s="870"/>
      <c r="AK4" s="870"/>
      <c r="AL4" s="870"/>
      <c r="AM4" s="870"/>
      <c r="AN4" s="870"/>
      <c r="AO4" s="870"/>
      <c r="AP4" s="870"/>
      <c r="AQ4" s="870"/>
      <c r="AR4" s="870"/>
      <c r="AS4" s="870"/>
      <c r="AT4" s="870"/>
      <c r="AU4" s="870"/>
      <c r="AV4" s="870"/>
      <c r="AW4" s="870"/>
      <c r="AX4" s="870"/>
      <c r="AY4" s="870"/>
      <c r="AZ4" s="871"/>
      <c r="BA4" s="870"/>
      <c r="BB4" s="870"/>
      <c r="BC4" s="870"/>
      <c r="BD4" s="870"/>
      <c r="BE4" s="870"/>
      <c r="BF4" s="871"/>
    </row>
    <row r="5" spans="1:60" ht="11.4" customHeight="1">
      <c r="A5" s="497"/>
      <c r="B5" s="486"/>
      <c r="C5" s="487"/>
      <c r="D5" s="488"/>
      <c r="E5" s="489"/>
      <c r="F5" s="489"/>
      <c r="G5" s="489"/>
      <c r="H5" s="489"/>
      <c r="I5" s="501"/>
      <c r="J5" s="489"/>
      <c r="K5" s="489"/>
      <c r="L5" s="489"/>
      <c r="M5" s="501"/>
      <c r="N5" s="501"/>
      <c r="O5" s="489"/>
      <c r="P5" s="488"/>
      <c r="Q5" s="488"/>
      <c r="R5" s="488"/>
      <c r="S5" s="501"/>
      <c r="T5" s="904" t="s">
        <v>513</v>
      </c>
      <c r="U5" s="905"/>
      <c r="V5" s="905"/>
      <c r="W5" s="905"/>
      <c r="X5" s="905"/>
      <c r="Y5" s="905"/>
      <c r="Z5" s="905"/>
      <c r="AA5" s="905"/>
      <c r="AB5" s="905"/>
      <c r="AC5" s="905"/>
      <c r="AD5" s="905"/>
      <c r="AE5" s="905"/>
      <c r="AF5" s="905"/>
      <c r="AG5" s="905"/>
      <c r="AH5" s="905"/>
      <c r="AI5" s="905"/>
      <c r="AJ5" s="905"/>
      <c r="AK5" s="905"/>
      <c r="AL5" s="905"/>
      <c r="AM5" s="905"/>
      <c r="AN5" s="905"/>
      <c r="AO5" s="905"/>
      <c r="AP5" s="905"/>
      <c r="AQ5" s="905"/>
      <c r="AR5" s="905"/>
      <c r="AS5" s="905"/>
      <c r="AT5" s="905"/>
      <c r="AU5" s="905"/>
      <c r="AV5" s="905"/>
      <c r="AW5" s="905"/>
      <c r="AX5" s="905"/>
      <c r="AY5" s="905"/>
      <c r="AZ5" s="906"/>
      <c r="BA5" s="907" t="s">
        <v>514</v>
      </c>
      <c r="BB5" s="907"/>
      <c r="BC5" s="907"/>
      <c r="BD5" s="907"/>
      <c r="BE5" s="907"/>
      <c r="BF5" s="908"/>
    </row>
    <row r="6" spans="1:60" ht="9.6" customHeight="1">
      <c r="A6" s="502"/>
      <c r="B6" s="503"/>
      <c r="C6" s="504"/>
      <c r="D6" s="505"/>
      <c r="E6" s="490"/>
      <c r="F6" s="490"/>
      <c r="G6" s="490"/>
      <c r="H6" s="490"/>
      <c r="I6" s="506"/>
      <c r="J6" s="490"/>
      <c r="K6" s="490"/>
      <c r="L6" s="490"/>
      <c r="M6" s="506"/>
      <c r="N6" s="506"/>
      <c r="O6" s="490"/>
      <c r="P6" s="505"/>
      <c r="Q6" s="505"/>
      <c r="R6" s="505"/>
      <c r="S6" s="506"/>
      <c r="T6" s="909" t="s">
        <v>106</v>
      </c>
      <c r="U6" s="910"/>
      <c r="V6" s="910"/>
      <c r="W6" s="910"/>
      <c r="X6" s="910"/>
      <c r="Y6" s="910"/>
      <c r="Z6" s="910"/>
      <c r="AA6" s="910"/>
      <c r="AB6" s="910"/>
      <c r="AC6" s="910"/>
      <c r="AD6" s="910"/>
      <c r="AE6" s="910"/>
      <c r="AF6" s="910"/>
      <c r="AG6" s="910"/>
      <c r="AH6" s="910"/>
      <c r="AI6" s="910"/>
      <c r="AJ6" s="910"/>
      <c r="AK6" s="910"/>
      <c r="AL6" s="910"/>
      <c r="AM6" s="910"/>
      <c r="AN6" s="910"/>
      <c r="AO6" s="910"/>
      <c r="AP6" s="910"/>
      <c r="AQ6" s="910"/>
      <c r="AR6" s="910"/>
      <c r="AS6" s="910"/>
      <c r="AT6" s="910"/>
      <c r="AU6" s="910"/>
      <c r="AV6" s="910"/>
      <c r="AW6" s="910"/>
      <c r="AX6" s="910"/>
      <c r="AY6" s="910"/>
      <c r="AZ6" s="911"/>
      <c r="BA6" s="912" t="s">
        <v>191</v>
      </c>
      <c r="BB6" s="912"/>
      <c r="BC6" s="912"/>
      <c r="BD6" s="912"/>
      <c r="BE6" s="912"/>
      <c r="BF6" s="913"/>
    </row>
    <row r="7" spans="1:60" ht="10.199999999999999" customHeight="1">
      <c r="A7" s="491" t="s">
        <v>253</v>
      </c>
      <c r="B7" s="503"/>
      <c r="C7" s="503"/>
      <c r="D7" s="488"/>
      <c r="E7" s="488"/>
      <c r="F7" s="488"/>
      <c r="G7" s="488"/>
      <c r="H7" s="488"/>
      <c r="I7" s="488"/>
      <c r="J7" s="488"/>
      <c r="K7" s="488"/>
      <c r="L7" s="488"/>
      <c r="M7" s="488"/>
      <c r="N7" s="488"/>
      <c r="O7" s="488"/>
      <c r="P7" s="488"/>
      <c r="Q7" s="488"/>
      <c r="R7" s="488"/>
      <c r="S7" s="488"/>
      <c r="T7" s="488"/>
      <c r="U7" s="488"/>
      <c r="V7" s="488"/>
      <c r="W7" s="488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505"/>
      <c r="AS7" s="505"/>
      <c r="AT7" s="505"/>
      <c r="AU7" s="505"/>
      <c r="AV7" s="505"/>
      <c r="AW7" s="505"/>
      <c r="AX7" s="505"/>
      <c r="AY7" s="505"/>
      <c r="AZ7" s="505"/>
      <c r="BA7" s="505"/>
      <c r="BB7" s="505"/>
      <c r="BC7" s="505"/>
      <c r="BD7" s="505"/>
      <c r="BE7" s="505"/>
      <c r="BF7" s="576"/>
    </row>
    <row r="8" spans="1:60" ht="10.199999999999999" customHeight="1">
      <c r="A8" s="914" t="s">
        <v>107</v>
      </c>
      <c r="B8" s="915"/>
      <c r="C8" s="916"/>
      <c r="D8" s="403">
        <v>2017</v>
      </c>
      <c r="E8" s="403"/>
      <c r="F8" s="895">
        <v>2017</v>
      </c>
      <c r="G8" s="896"/>
      <c r="H8" s="896"/>
      <c r="I8" s="896"/>
      <c r="J8" s="897"/>
      <c r="K8" s="404">
        <v>2018</v>
      </c>
      <c r="L8" s="404">
        <v>2018</v>
      </c>
      <c r="M8" s="404">
        <v>2018</v>
      </c>
      <c r="N8" s="403">
        <v>2018</v>
      </c>
      <c r="O8" s="403"/>
      <c r="P8" s="404">
        <v>2018</v>
      </c>
      <c r="Q8" s="917">
        <v>2018</v>
      </c>
      <c r="R8" s="917"/>
      <c r="S8" s="917"/>
      <c r="T8" s="917"/>
      <c r="U8" s="917"/>
      <c r="V8" s="917"/>
      <c r="W8" s="404">
        <v>2019</v>
      </c>
      <c r="X8" s="404">
        <v>2019</v>
      </c>
      <c r="Y8" s="403">
        <v>2019</v>
      </c>
      <c r="Z8" s="404">
        <v>2019</v>
      </c>
      <c r="AA8" s="403">
        <v>2019</v>
      </c>
      <c r="AB8" s="404">
        <v>2019</v>
      </c>
      <c r="AC8" s="403">
        <v>2019</v>
      </c>
      <c r="AD8" s="404">
        <v>2019</v>
      </c>
      <c r="AE8" s="403">
        <v>2019</v>
      </c>
      <c r="AF8" s="917">
        <v>2019</v>
      </c>
      <c r="AG8" s="917"/>
      <c r="AH8" s="917"/>
      <c r="AI8" s="404">
        <v>2020</v>
      </c>
      <c r="AJ8" s="405"/>
      <c r="AK8" s="404">
        <v>2020</v>
      </c>
      <c r="AL8" s="404">
        <v>2020</v>
      </c>
      <c r="AM8" s="403">
        <v>2020</v>
      </c>
      <c r="AN8" s="404">
        <v>2020</v>
      </c>
      <c r="AO8" s="405"/>
      <c r="AP8" s="917">
        <v>2020</v>
      </c>
      <c r="AQ8" s="917"/>
      <c r="AR8" s="917"/>
      <c r="AS8" s="917"/>
      <c r="AT8" s="917"/>
      <c r="AU8" s="895">
        <v>2021</v>
      </c>
      <c r="AV8" s="896"/>
      <c r="AW8" s="896"/>
      <c r="AX8" s="896"/>
      <c r="AY8" s="896"/>
      <c r="AZ8" s="896"/>
      <c r="BA8" s="896"/>
      <c r="BB8" s="896"/>
      <c r="BC8" s="896"/>
      <c r="BD8" s="896"/>
      <c r="BE8" s="896"/>
      <c r="BF8" s="897"/>
    </row>
    <row r="9" spans="1:60" ht="10.199999999999999" customHeight="1">
      <c r="A9" s="921" t="s">
        <v>108</v>
      </c>
      <c r="B9" s="919"/>
      <c r="C9" s="920"/>
      <c r="D9" s="510" t="s">
        <v>114</v>
      </c>
      <c r="E9" s="510" t="s">
        <v>115</v>
      </c>
      <c r="F9" s="510" t="s">
        <v>116</v>
      </c>
      <c r="G9" s="510" t="s">
        <v>117</v>
      </c>
      <c r="H9" s="510" t="s">
        <v>120</v>
      </c>
      <c r="I9" s="510" t="s">
        <v>118</v>
      </c>
      <c r="J9" s="510" t="s">
        <v>119</v>
      </c>
      <c r="K9" s="510" t="s">
        <v>109</v>
      </c>
      <c r="L9" s="510" t="s">
        <v>110</v>
      </c>
      <c r="M9" s="510" t="s">
        <v>111</v>
      </c>
      <c r="N9" s="510" t="s">
        <v>112</v>
      </c>
      <c r="O9" s="510" t="s">
        <v>113</v>
      </c>
      <c r="P9" s="510" t="s">
        <v>114</v>
      </c>
      <c r="Q9" s="510" t="s">
        <v>115</v>
      </c>
      <c r="R9" s="510" t="s">
        <v>116</v>
      </c>
      <c r="S9" s="510" t="s">
        <v>117</v>
      </c>
      <c r="T9" s="510" t="s">
        <v>120</v>
      </c>
      <c r="U9" s="510" t="s">
        <v>118</v>
      </c>
      <c r="V9" s="510" t="s">
        <v>119</v>
      </c>
      <c r="W9" s="510" t="s">
        <v>109</v>
      </c>
      <c r="X9" s="510" t="s">
        <v>110</v>
      </c>
      <c r="Y9" s="510" t="s">
        <v>111</v>
      </c>
      <c r="Z9" s="510" t="s">
        <v>112</v>
      </c>
      <c r="AA9" s="510" t="s">
        <v>113</v>
      </c>
      <c r="AB9" s="510" t="s">
        <v>114</v>
      </c>
      <c r="AC9" s="510" t="s">
        <v>115</v>
      </c>
      <c r="AD9" s="510" t="s">
        <v>116</v>
      </c>
      <c r="AE9" s="510" t="s">
        <v>117</v>
      </c>
      <c r="AF9" s="510" t="s">
        <v>120</v>
      </c>
      <c r="AG9" s="510" t="s">
        <v>118</v>
      </c>
      <c r="AH9" s="510" t="s">
        <v>119</v>
      </c>
      <c r="AI9" s="510" t="s">
        <v>109</v>
      </c>
      <c r="AJ9" s="510" t="s">
        <v>110</v>
      </c>
      <c r="AK9" s="528" t="s">
        <v>111</v>
      </c>
      <c r="AL9" s="528" t="s">
        <v>112</v>
      </c>
      <c r="AM9" s="528" t="s">
        <v>113</v>
      </c>
      <c r="AN9" s="528" t="s">
        <v>114</v>
      </c>
      <c r="AO9" s="528" t="s">
        <v>115</v>
      </c>
      <c r="AP9" s="528" t="s">
        <v>116</v>
      </c>
      <c r="AQ9" s="528" t="s">
        <v>117</v>
      </c>
      <c r="AR9" s="528" t="s">
        <v>120</v>
      </c>
      <c r="AS9" s="528" t="s">
        <v>118</v>
      </c>
      <c r="AT9" s="528" t="s">
        <v>119</v>
      </c>
      <c r="AU9" s="528" t="s">
        <v>109</v>
      </c>
      <c r="AV9" s="528" t="s">
        <v>110</v>
      </c>
      <c r="AW9" s="528" t="s">
        <v>111</v>
      </c>
      <c r="AX9" s="528" t="s">
        <v>112</v>
      </c>
      <c r="AY9" s="528" t="s">
        <v>113</v>
      </c>
      <c r="AZ9" s="528" t="s">
        <v>114</v>
      </c>
      <c r="BA9" s="528" t="s">
        <v>115</v>
      </c>
      <c r="BB9" s="528" t="s">
        <v>116</v>
      </c>
      <c r="BC9" s="528" t="s">
        <v>117</v>
      </c>
      <c r="BD9" s="528" t="s">
        <v>120</v>
      </c>
      <c r="BE9" s="528" t="s">
        <v>118</v>
      </c>
      <c r="BF9" s="528" t="s">
        <v>119</v>
      </c>
    </row>
    <row r="10" spans="1:60" ht="10.199999999999999" customHeight="1">
      <c r="A10" s="514" t="s">
        <v>54</v>
      </c>
      <c r="B10" s="922" t="s">
        <v>302</v>
      </c>
      <c r="C10" s="923"/>
      <c r="D10" s="512">
        <f>'Ethane Balance'!F14</f>
        <v>152.01968293272216</v>
      </c>
      <c r="E10" s="512">
        <f>'Ethane Balance'!I14</f>
        <v>155.16749300968581</v>
      </c>
      <c r="F10" s="512">
        <f>'Ethane Balance'!J14</f>
        <v>164.44251175495833</v>
      </c>
      <c r="G10" s="512">
        <f>'Ethane Balance'!K14</f>
        <v>136.38708394381035</v>
      </c>
      <c r="H10" s="512">
        <f>'Ethane Balance'!L14</f>
        <v>164.14603170703106</v>
      </c>
      <c r="I10" s="512">
        <f>'Ethane Balance'!M14</f>
        <v>158.85099842615907</v>
      </c>
      <c r="J10" s="512">
        <f>'Ethane Balance'!N14</f>
        <v>149.37512462224595</v>
      </c>
      <c r="K10" s="512">
        <f>'Ethane Balance'!O14</f>
        <v>156.36161707288471</v>
      </c>
      <c r="L10" s="512">
        <f>'Ethane Balance'!P14</f>
        <v>144.72733186441513</v>
      </c>
      <c r="M10" s="512">
        <f>'Ethane Balance'!Q14</f>
        <v>146.82678292654322</v>
      </c>
      <c r="N10" s="512">
        <f>'Ethane Balance'!R14</f>
        <v>151.79999999999998</v>
      </c>
      <c r="O10" s="512">
        <f>'Ethane Balance'!S14</f>
        <v>158.02000000000004</v>
      </c>
      <c r="P10" s="512">
        <f>'Ethane Balance'!T14</f>
        <v>155.963999999999</v>
      </c>
      <c r="Q10" s="512">
        <f>'Ethane Balance'!U14</f>
        <v>156.79000000000002</v>
      </c>
      <c r="R10" s="512">
        <f>'Ethane Balance'!V14</f>
        <v>156.79000000000002</v>
      </c>
      <c r="S10" s="512">
        <f>'Ethane Balance'!W14</f>
        <v>131.69341463414636</v>
      </c>
      <c r="T10" s="512">
        <f>'Ethane Balance'!X14</f>
        <v>145.53227660753885</v>
      </c>
      <c r="U10" s="512">
        <f>'Ethane Balance'!Y14</f>
        <v>139.07399999999998</v>
      </c>
      <c r="V10" s="512">
        <f>'Ethane Balance'!Z14</f>
        <v>152.48750000000001</v>
      </c>
      <c r="W10" s="512">
        <f>'Ethane Balance'!AA14</f>
        <v>155.25400000000002</v>
      </c>
      <c r="X10" s="512">
        <f>'Ethane Balance'!AB14</f>
        <v>137.38800000000001</v>
      </c>
      <c r="Y10" s="512">
        <f>'Ethane Balance'!AC14</f>
        <v>154.37699999999995</v>
      </c>
      <c r="Z10" s="512">
        <f>'Ethane Balance'!AD14</f>
        <v>157.58699999999999</v>
      </c>
      <c r="AA10" s="512">
        <f>'Ethane Balance'!AE14</f>
        <v>145.74254545454545</v>
      </c>
      <c r="AB10" s="512">
        <f>'Ethane Balance'!AF14</f>
        <v>159.08999999999997</v>
      </c>
      <c r="AC10" s="512">
        <f>'Ethane Balance'!AG14</f>
        <v>165.137</v>
      </c>
      <c r="AD10" s="512">
        <f>'Ethane Balance'!AH14</f>
        <v>165.75700000000001</v>
      </c>
      <c r="AE10" s="512">
        <f>'Ethane Balance'!AI14</f>
        <v>160.40999999999997</v>
      </c>
      <c r="AF10" s="512">
        <f>'Ethane Balance'!AJ14</f>
        <v>168.02</v>
      </c>
      <c r="AG10" s="512">
        <f>'Ethane Balance'!AK14</f>
        <v>162.59999999999997</v>
      </c>
      <c r="AH10" s="512">
        <f>'Ethane Balance'!AL14</f>
        <v>163.64800000000002</v>
      </c>
      <c r="AI10" s="512">
        <f>'Ethane Balance'!AM14</f>
        <v>164.03437499999998</v>
      </c>
      <c r="AJ10" s="515">
        <f>'Ethane Balance'!AN14</f>
        <v>155.208</v>
      </c>
      <c r="AK10" s="513">
        <f>'Ethane Balance'!AO14</f>
        <v>165.91199999999998</v>
      </c>
      <c r="AL10" s="513">
        <f>'Ethane Balance'!AP14</f>
        <v>158.51121951219511</v>
      </c>
      <c r="AM10" s="513">
        <f>'Ethane Balance'!AQ14</f>
        <v>148.149</v>
      </c>
      <c r="AN10" s="513">
        <f>'Ethane Balance'!AR14</f>
        <v>133.01999999999998</v>
      </c>
      <c r="AO10" s="513">
        <f>'Ethane Balance'!AS14</f>
        <v>128.47800000000001</v>
      </c>
      <c r="AP10" s="513">
        <f>'Ethane Balance'!AT14</f>
        <v>146.47800000000001</v>
      </c>
      <c r="AQ10" s="513">
        <f>'Ethane Balance'!AU14</f>
        <v>151.73999999999998</v>
      </c>
      <c r="AR10" s="513">
        <f>'Ethane Balance'!AV14</f>
        <v>158.13399999999996</v>
      </c>
      <c r="AS10" s="513">
        <f>'Ethane Balance'!AW14</f>
        <v>154.62</v>
      </c>
      <c r="AT10" s="513">
        <f>'Ethane Balance'!AX14</f>
        <v>145.87814634146343</v>
      </c>
      <c r="AU10" s="513"/>
      <c r="AV10" s="513"/>
      <c r="AW10" s="513"/>
      <c r="AX10" s="513"/>
      <c r="AY10" s="513"/>
      <c r="AZ10" s="513"/>
      <c r="BA10" s="513"/>
      <c r="BB10" s="513"/>
      <c r="BC10" s="513"/>
      <c r="BD10" s="513"/>
      <c r="BE10" s="513"/>
      <c r="BF10" s="513"/>
    </row>
    <row r="11" spans="1:60" ht="10.199999999999999" customHeight="1">
      <c r="A11" s="514" t="s">
        <v>53</v>
      </c>
      <c r="B11" s="924" t="s">
        <v>302</v>
      </c>
      <c r="C11" s="925"/>
      <c r="D11" s="512">
        <f>'Ethane Balance'!F15</f>
        <v>48</v>
      </c>
      <c r="E11" s="512">
        <f>'Ethane Balance'!I15</f>
        <v>21</v>
      </c>
      <c r="F11" s="512">
        <f>'Ethane Balance'!J15</f>
        <v>42</v>
      </c>
      <c r="G11" s="512">
        <f>'Ethane Balance'!K15</f>
        <v>37</v>
      </c>
      <c r="H11" s="512">
        <f>'Ethane Balance'!L15</f>
        <v>52.08</v>
      </c>
      <c r="I11" s="512">
        <f>'Ethane Balance'!M15</f>
        <v>50.4</v>
      </c>
      <c r="J11" s="512">
        <f>'Ethane Balance'!N15</f>
        <v>52.08</v>
      </c>
      <c r="K11" s="512">
        <f>'Ethane Balance'!O15</f>
        <v>52.08</v>
      </c>
      <c r="L11" s="512">
        <f>'Ethane Balance'!P15</f>
        <v>47.04</v>
      </c>
      <c r="M11" s="512">
        <f>'Ethane Balance'!Q15</f>
        <v>52.08</v>
      </c>
      <c r="N11" s="512">
        <f>'Ethane Balance'!R15</f>
        <v>50.4</v>
      </c>
      <c r="O11" s="512">
        <f>'Ethane Balance'!S15</f>
        <v>52.08</v>
      </c>
      <c r="P11" s="512">
        <f>'Ethane Balance'!T15</f>
        <v>50.4</v>
      </c>
      <c r="Q11" s="512">
        <f>'Ethane Balance'!U15</f>
        <v>52.08</v>
      </c>
      <c r="R11" s="512">
        <f>'Ethane Balance'!V15</f>
        <v>52.08</v>
      </c>
      <c r="S11" s="512">
        <f>'Ethane Balance'!W15</f>
        <v>50.4</v>
      </c>
      <c r="T11" s="512">
        <f>'Ethane Balance'!X15</f>
        <v>52.08</v>
      </c>
      <c r="U11" s="512">
        <f>'Ethane Balance'!Y15</f>
        <v>50.4</v>
      </c>
      <c r="V11" s="512">
        <f>'Ethane Balance'!Z15</f>
        <v>52.08</v>
      </c>
      <c r="W11" s="512">
        <f>'Ethane Balance'!AA15</f>
        <v>51.335999999999999</v>
      </c>
      <c r="X11" s="512">
        <f>'Ethane Balance'!AB15</f>
        <v>45.503999999999998</v>
      </c>
      <c r="Y11" s="512">
        <f>'Ethane Balance'!AC15</f>
        <v>50.466000000000001</v>
      </c>
      <c r="Z11" s="512">
        <f>'Ethane Balance'!AD15</f>
        <v>47.452965517241367</v>
      </c>
      <c r="AA11" s="512">
        <f>'Ethane Balance'!AE15</f>
        <v>50.328000000000003</v>
      </c>
      <c r="AB11" s="512">
        <f>'Ethane Balance'!AF15</f>
        <v>49.68</v>
      </c>
      <c r="AC11" s="512">
        <f>'Ethane Balance'!AG15</f>
        <v>51.335999999999999</v>
      </c>
      <c r="AD11" s="512">
        <f>'Ethane Balance'!AH15</f>
        <v>51.335999999999999</v>
      </c>
      <c r="AE11" s="512">
        <f>'Ethane Balance'!AI15</f>
        <v>49.68</v>
      </c>
      <c r="AF11" s="512">
        <f>'Ethane Balance'!AJ15</f>
        <v>45.54</v>
      </c>
      <c r="AG11" s="512">
        <f>'Ethane Balance'!AK15</f>
        <v>49.68</v>
      </c>
      <c r="AH11" s="512">
        <f>'Ethane Balance'!AL15</f>
        <v>51.335999999999999</v>
      </c>
      <c r="AI11" s="512">
        <f>'Ethane Balance'!AM15</f>
        <v>23.184000000000001</v>
      </c>
      <c r="AJ11" s="515">
        <f>'Ethane Balance'!AN15</f>
        <v>27.324000000000002</v>
      </c>
      <c r="AK11" s="534">
        <f>'Ethane Balance'!AO15</f>
        <v>51.335999999999999</v>
      </c>
      <c r="AL11" s="534">
        <f>'Ethane Balance'!AP15</f>
        <v>49.68</v>
      </c>
      <c r="AM11" s="534">
        <f>'Ethane Balance'!AQ15</f>
        <v>34.271999999999998</v>
      </c>
      <c r="AN11" s="534">
        <f>'Ethane Balance'!AR15</f>
        <v>40.799999999999997</v>
      </c>
      <c r="AO11" s="534">
        <f>'Ethane Balance'!AS15</f>
        <v>50.591999999999999</v>
      </c>
      <c r="AP11" s="534">
        <f>'Ethane Balance'!AT15</f>
        <v>50.591999999999999</v>
      </c>
      <c r="AQ11" s="534">
        <f>'Ethane Balance'!AU15</f>
        <v>48.96</v>
      </c>
      <c r="AR11" s="534">
        <f>'Ethane Balance'!AV15</f>
        <v>42.432000000000002</v>
      </c>
      <c r="AS11" s="534">
        <f>'Ethane Balance'!AW15</f>
        <v>35.088000000000001</v>
      </c>
      <c r="AT11" s="534">
        <f>'Ethane Balance'!AX15</f>
        <v>26.04</v>
      </c>
      <c r="AU11" s="534"/>
      <c r="AV11" s="534"/>
      <c r="AW11" s="534"/>
      <c r="AX11" s="534"/>
      <c r="AY11" s="534"/>
      <c r="AZ11" s="534"/>
      <c r="BA11" s="534"/>
      <c r="BB11" s="534"/>
      <c r="BC11" s="534"/>
      <c r="BD11" s="534"/>
      <c r="BE11" s="534"/>
      <c r="BF11" s="534"/>
    </row>
    <row r="12" spans="1:60" ht="10.199999999999999" customHeight="1">
      <c r="A12" s="517" t="s">
        <v>53</v>
      </c>
      <c r="B12" s="926" t="s">
        <v>338</v>
      </c>
      <c r="C12" s="927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12"/>
      <c r="AF12" s="512"/>
      <c r="AG12" s="512"/>
      <c r="AH12" s="512"/>
      <c r="AI12" s="512"/>
      <c r="AJ12" s="515"/>
      <c r="AK12" s="519">
        <f>'Ethane Balance'!AO16</f>
        <v>0</v>
      </c>
      <c r="AL12" s="519">
        <f>'Ethane Balance'!AP16</f>
        <v>0</v>
      </c>
      <c r="AM12" s="519">
        <f>'Ethane Balance'!AQ16</f>
        <v>0</v>
      </c>
      <c r="AN12" s="519">
        <f>'Ethane Balance'!AR16</f>
        <v>0</v>
      </c>
      <c r="AO12" s="519">
        <f>'Ethane Balance'!AS16</f>
        <v>0</v>
      </c>
      <c r="AP12" s="519">
        <f>'Ethane Balance'!AT16</f>
        <v>0</v>
      </c>
      <c r="AQ12" s="519">
        <f>'Ethane Balance'!AU16</f>
        <v>0</v>
      </c>
      <c r="AR12" s="519">
        <f>'Ethane Balance'!AV16</f>
        <v>0</v>
      </c>
      <c r="AS12" s="519">
        <f>'Ethane Balance'!AW16</f>
        <v>0</v>
      </c>
      <c r="AT12" s="519">
        <f>'Ethane Balance'!AX16</f>
        <v>0</v>
      </c>
      <c r="AU12" s="519"/>
      <c r="AV12" s="519"/>
      <c r="AW12" s="519"/>
      <c r="AX12" s="519"/>
      <c r="AY12" s="519"/>
      <c r="AZ12" s="519"/>
      <c r="BA12" s="519"/>
      <c r="BB12" s="519"/>
      <c r="BC12" s="519"/>
      <c r="BD12" s="519"/>
      <c r="BE12" s="519"/>
      <c r="BF12" s="519"/>
      <c r="BH12" s="587"/>
    </row>
    <row r="13" spans="1:60" ht="10.199999999999999" customHeight="1">
      <c r="A13" s="928" t="s">
        <v>16</v>
      </c>
      <c r="B13" s="929"/>
      <c r="C13" s="930"/>
      <c r="D13" s="521">
        <f t="shared" ref="D13:AJ13" si="0">D10+D11</f>
        <v>200.01968293272216</v>
      </c>
      <c r="E13" s="521">
        <f t="shared" si="0"/>
        <v>176.16749300968581</v>
      </c>
      <c r="F13" s="521">
        <f t="shared" si="0"/>
        <v>206.44251175495833</v>
      </c>
      <c r="G13" s="521">
        <f t="shared" si="0"/>
        <v>173.38708394381035</v>
      </c>
      <c r="H13" s="521">
        <f t="shared" si="0"/>
        <v>216.22603170703104</v>
      </c>
      <c r="I13" s="521">
        <f t="shared" si="0"/>
        <v>209.25099842615907</v>
      </c>
      <c r="J13" s="521">
        <f t="shared" si="0"/>
        <v>201.45512462224593</v>
      </c>
      <c r="K13" s="521">
        <f t="shared" si="0"/>
        <v>208.4416170728847</v>
      </c>
      <c r="L13" s="521">
        <f t="shared" si="0"/>
        <v>191.76733186441513</v>
      </c>
      <c r="M13" s="521">
        <f t="shared" si="0"/>
        <v>198.9067829265432</v>
      </c>
      <c r="N13" s="521">
        <f t="shared" si="0"/>
        <v>202.2</v>
      </c>
      <c r="O13" s="521">
        <f t="shared" si="0"/>
        <v>210.10000000000002</v>
      </c>
      <c r="P13" s="521">
        <f t="shared" si="0"/>
        <v>206.36399999999901</v>
      </c>
      <c r="Q13" s="522">
        <f t="shared" si="0"/>
        <v>208.87</v>
      </c>
      <c r="R13" s="522">
        <f t="shared" si="0"/>
        <v>208.87</v>
      </c>
      <c r="S13" s="522">
        <f t="shared" si="0"/>
        <v>182.09341463414637</v>
      </c>
      <c r="T13" s="522">
        <f t="shared" si="0"/>
        <v>197.61227660753883</v>
      </c>
      <c r="U13" s="522">
        <f t="shared" si="0"/>
        <v>189.47399999999999</v>
      </c>
      <c r="V13" s="522">
        <f t="shared" si="0"/>
        <v>204.5675</v>
      </c>
      <c r="W13" s="522">
        <f t="shared" si="0"/>
        <v>206.59000000000003</v>
      </c>
      <c r="X13" s="522">
        <f t="shared" si="0"/>
        <v>182.892</v>
      </c>
      <c r="Y13" s="522">
        <f t="shared" si="0"/>
        <v>204.84299999999996</v>
      </c>
      <c r="Z13" s="522">
        <f t="shared" si="0"/>
        <v>205.03996551724134</v>
      </c>
      <c r="AA13" s="522">
        <f t="shared" si="0"/>
        <v>196.07054545454545</v>
      </c>
      <c r="AB13" s="522">
        <f t="shared" si="0"/>
        <v>208.76999999999998</v>
      </c>
      <c r="AC13" s="522">
        <f t="shared" si="0"/>
        <v>216.47300000000001</v>
      </c>
      <c r="AD13" s="522">
        <f t="shared" si="0"/>
        <v>217.09300000000002</v>
      </c>
      <c r="AE13" s="522">
        <f t="shared" si="0"/>
        <v>210.08999999999997</v>
      </c>
      <c r="AF13" s="522">
        <f t="shared" si="0"/>
        <v>213.56</v>
      </c>
      <c r="AG13" s="522">
        <f t="shared" si="0"/>
        <v>212.27999999999997</v>
      </c>
      <c r="AH13" s="522">
        <f t="shared" si="0"/>
        <v>214.98400000000004</v>
      </c>
      <c r="AI13" s="522">
        <f t="shared" si="0"/>
        <v>187.21837499999998</v>
      </c>
      <c r="AJ13" s="522">
        <f t="shared" si="0"/>
        <v>182.53200000000001</v>
      </c>
      <c r="AK13" s="523">
        <f>SUM(AK10:AK12)</f>
        <v>217.24799999999999</v>
      </c>
      <c r="AL13" s="523">
        <f t="shared" ref="AL13:BF13" si="1">SUM(AL10:AL12)</f>
        <v>208.19121951219512</v>
      </c>
      <c r="AM13" s="523">
        <f t="shared" si="1"/>
        <v>182.42099999999999</v>
      </c>
      <c r="AN13" s="523">
        <f t="shared" si="1"/>
        <v>173.82</v>
      </c>
      <c r="AO13" s="523">
        <f t="shared" si="1"/>
        <v>179.07</v>
      </c>
      <c r="AP13" s="523">
        <f t="shared" si="1"/>
        <v>197.07</v>
      </c>
      <c r="AQ13" s="523">
        <f t="shared" si="1"/>
        <v>200.7</v>
      </c>
      <c r="AR13" s="523">
        <f t="shared" si="1"/>
        <v>200.56599999999997</v>
      </c>
      <c r="AS13" s="523">
        <f t="shared" si="1"/>
        <v>189.708</v>
      </c>
      <c r="AT13" s="523">
        <f t="shared" si="1"/>
        <v>171.91814634146343</v>
      </c>
      <c r="AU13" s="523">
        <f t="shared" si="1"/>
        <v>0</v>
      </c>
      <c r="AV13" s="523">
        <f t="shared" si="1"/>
        <v>0</v>
      </c>
      <c r="AW13" s="523">
        <f t="shared" si="1"/>
        <v>0</v>
      </c>
      <c r="AX13" s="523">
        <f t="shared" si="1"/>
        <v>0</v>
      </c>
      <c r="AY13" s="523">
        <f t="shared" si="1"/>
        <v>0</v>
      </c>
      <c r="AZ13" s="523">
        <f t="shared" si="1"/>
        <v>0</v>
      </c>
      <c r="BA13" s="523">
        <f t="shared" si="1"/>
        <v>0</v>
      </c>
      <c r="BB13" s="523">
        <f t="shared" si="1"/>
        <v>0</v>
      </c>
      <c r="BC13" s="523">
        <f t="shared" si="1"/>
        <v>0</v>
      </c>
      <c r="BD13" s="523">
        <f t="shared" si="1"/>
        <v>0</v>
      </c>
      <c r="BE13" s="523">
        <f t="shared" si="1"/>
        <v>0</v>
      </c>
      <c r="BF13" s="523">
        <f t="shared" si="1"/>
        <v>0</v>
      </c>
      <c r="BH13" s="587"/>
    </row>
    <row r="14" spans="1:60" ht="10.199999999999999" customHeight="1">
      <c r="A14" s="476" t="s">
        <v>254</v>
      </c>
      <c r="B14" s="477"/>
      <c r="C14" s="477"/>
      <c r="D14" s="524"/>
      <c r="E14" s="524"/>
      <c r="F14" s="524"/>
      <c r="G14" s="524"/>
      <c r="H14" s="524"/>
      <c r="I14" s="524"/>
      <c r="J14" s="524"/>
      <c r="K14" s="524"/>
      <c r="L14" s="524"/>
      <c r="M14" s="524"/>
      <c r="N14" s="524"/>
      <c r="O14" s="524"/>
      <c r="P14" s="524"/>
      <c r="Q14" s="524"/>
      <c r="R14" s="524"/>
      <c r="S14" s="524"/>
      <c r="T14" s="524"/>
      <c r="U14" s="524"/>
      <c r="V14" s="524"/>
      <c r="W14" s="524"/>
      <c r="X14" s="524"/>
      <c r="Y14" s="524"/>
      <c r="Z14" s="524"/>
      <c r="AA14" s="524"/>
      <c r="AB14" s="524"/>
      <c r="AC14" s="524"/>
      <c r="AD14" s="524"/>
      <c r="AE14" s="524"/>
      <c r="AF14" s="524"/>
      <c r="AG14" s="524"/>
      <c r="AH14" s="524"/>
      <c r="AI14" s="524"/>
      <c r="AJ14" s="524"/>
      <c r="AK14" s="525" t="e">
        <f>AK17+AK18</f>
        <v>#REF!</v>
      </c>
      <c r="AL14" s="525">
        <f t="shared" ref="AL14:BF14" si="2">AL17+AL18</f>
        <v>46.5</v>
      </c>
      <c r="AM14" s="525">
        <f t="shared" si="2"/>
        <v>43.5</v>
      </c>
      <c r="AN14" s="525">
        <f t="shared" si="2"/>
        <v>56</v>
      </c>
      <c r="AO14" s="525">
        <f t="shared" si="2"/>
        <v>47.93</v>
      </c>
      <c r="AP14" s="525">
        <f t="shared" si="2"/>
        <v>56.379999999999995</v>
      </c>
      <c r="AQ14" s="525">
        <f t="shared" si="2"/>
        <v>42.91</v>
      </c>
      <c r="AR14" s="525">
        <f t="shared" si="2"/>
        <v>43</v>
      </c>
      <c r="AS14" s="525">
        <f t="shared" si="2"/>
        <v>48.599999999999994</v>
      </c>
      <c r="AT14" s="525">
        <f t="shared" si="2"/>
        <v>58.5</v>
      </c>
      <c r="AU14" s="525"/>
      <c r="AV14" s="525">
        <f t="shared" si="2"/>
        <v>0</v>
      </c>
      <c r="AW14" s="525">
        <f t="shared" si="2"/>
        <v>0</v>
      </c>
      <c r="AX14" s="525">
        <f t="shared" si="2"/>
        <v>0</v>
      </c>
      <c r="AY14" s="525">
        <f t="shared" si="2"/>
        <v>0</v>
      </c>
      <c r="AZ14" s="525">
        <f t="shared" si="2"/>
        <v>0</v>
      </c>
      <c r="BA14" s="525">
        <f t="shared" si="2"/>
        <v>0</v>
      </c>
      <c r="BB14" s="525">
        <f t="shared" si="2"/>
        <v>0</v>
      </c>
      <c r="BC14" s="525">
        <f t="shared" si="2"/>
        <v>0</v>
      </c>
      <c r="BD14" s="525">
        <f t="shared" si="2"/>
        <v>0</v>
      </c>
      <c r="BE14" s="525">
        <f t="shared" si="2"/>
        <v>0</v>
      </c>
      <c r="BF14" s="526">
        <f t="shared" si="2"/>
        <v>0</v>
      </c>
      <c r="BG14" s="527" t="s">
        <v>321</v>
      </c>
      <c r="BH14" s="587"/>
    </row>
    <row r="15" spans="1:60" ht="10.199999999999999" customHeight="1">
      <c r="A15" s="931" t="s">
        <v>107</v>
      </c>
      <c r="B15" s="932"/>
      <c r="C15" s="933"/>
      <c r="D15" s="403">
        <v>2017</v>
      </c>
      <c r="E15" s="403"/>
      <c r="F15" s="895">
        <v>2017</v>
      </c>
      <c r="G15" s="896"/>
      <c r="H15" s="896"/>
      <c r="I15" s="896"/>
      <c r="J15" s="897"/>
      <c r="K15" s="404">
        <v>2018</v>
      </c>
      <c r="L15" s="404">
        <v>2018</v>
      </c>
      <c r="M15" s="405"/>
      <c r="N15" s="403">
        <v>2018</v>
      </c>
      <c r="O15" s="403"/>
      <c r="P15" s="404">
        <v>2018</v>
      </c>
      <c r="Q15" s="917">
        <v>2018</v>
      </c>
      <c r="R15" s="917"/>
      <c r="S15" s="917"/>
      <c r="T15" s="917"/>
      <c r="U15" s="917"/>
      <c r="V15" s="917"/>
      <c r="W15" s="404">
        <v>2019</v>
      </c>
      <c r="X15" s="404">
        <v>2019</v>
      </c>
      <c r="Y15" s="403">
        <v>2019</v>
      </c>
      <c r="Z15" s="404">
        <v>2019</v>
      </c>
      <c r="AA15" s="403">
        <v>2019</v>
      </c>
      <c r="AB15" s="404">
        <v>2019</v>
      </c>
      <c r="AC15" s="404">
        <v>2019</v>
      </c>
      <c r="AD15" s="404">
        <v>2019</v>
      </c>
      <c r="AE15" s="403">
        <v>2019</v>
      </c>
      <c r="AF15" s="917">
        <v>2019</v>
      </c>
      <c r="AG15" s="917"/>
      <c r="AH15" s="917"/>
      <c r="AI15" s="404">
        <v>2020</v>
      </c>
      <c r="AJ15" s="405"/>
      <c r="AK15" s="404">
        <v>2020</v>
      </c>
      <c r="AL15" s="404">
        <v>2020</v>
      </c>
      <c r="AM15" s="403">
        <v>2020</v>
      </c>
      <c r="AN15" s="404">
        <v>2020</v>
      </c>
      <c r="AO15" s="405"/>
      <c r="AP15" s="917">
        <v>2020</v>
      </c>
      <c r="AQ15" s="917"/>
      <c r="AR15" s="917"/>
      <c r="AS15" s="917"/>
      <c r="AT15" s="917"/>
      <c r="AU15" s="895">
        <v>2021</v>
      </c>
      <c r="AV15" s="896"/>
      <c r="AW15" s="896"/>
      <c r="AX15" s="896"/>
      <c r="AY15" s="896"/>
      <c r="AZ15" s="896"/>
      <c r="BA15" s="896"/>
      <c r="BB15" s="896"/>
      <c r="BC15" s="896"/>
      <c r="BD15" s="896"/>
      <c r="BE15" s="896"/>
      <c r="BF15" s="897"/>
      <c r="BH15" s="587"/>
    </row>
    <row r="16" spans="1:60" ht="10.199999999999999" customHeight="1">
      <c r="A16" s="918" t="s">
        <v>108</v>
      </c>
      <c r="B16" s="919"/>
      <c r="C16" s="920"/>
      <c r="D16" s="510" t="str">
        <f t="shared" ref="D16:AT16" si="3">D9</f>
        <v>JUN</v>
      </c>
      <c r="E16" s="510" t="str">
        <f t="shared" si="3"/>
        <v>JUL</v>
      </c>
      <c r="F16" s="510" t="str">
        <f t="shared" si="3"/>
        <v>AUG</v>
      </c>
      <c r="G16" s="510" t="str">
        <f t="shared" si="3"/>
        <v>SEP</v>
      </c>
      <c r="H16" s="510" t="str">
        <f t="shared" si="3"/>
        <v>OCT</v>
      </c>
      <c r="I16" s="510" t="str">
        <f t="shared" si="3"/>
        <v>NOV</v>
      </c>
      <c r="J16" s="510" t="str">
        <f t="shared" si="3"/>
        <v>DEC</v>
      </c>
      <c r="K16" s="510" t="str">
        <f t="shared" si="3"/>
        <v>JAN</v>
      </c>
      <c r="L16" s="510" t="str">
        <f t="shared" si="3"/>
        <v>FEB</v>
      </c>
      <c r="M16" s="510" t="str">
        <f t="shared" si="3"/>
        <v>MAR</v>
      </c>
      <c r="N16" s="510" t="str">
        <f t="shared" si="3"/>
        <v>APR</v>
      </c>
      <c r="O16" s="510" t="str">
        <f t="shared" si="3"/>
        <v>MAY</v>
      </c>
      <c r="P16" s="510" t="str">
        <f t="shared" si="3"/>
        <v>JUN</v>
      </c>
      <c r="Q16" s="510" t="str">
        <f t="shared" si="3"/>
        <v>JUL</v>
      </c>
      <c r="R16" s="510" t="str">
        <f t="shared" si="3"/>
        <v>AUG</v>
      </c>
      <c r="S16" s="510" t="str">
        <f t="shared" si="3"/>
        <v>SEP</v>
      </c>
      <c r="T16" s="510" t="str">
        <f t="shared" si="3"/>
        <v>OCT</v>
      </c>
      <c r="U16" s="510" t="str">
        <f t="shared" si="3"/>
        <v>NOV</v>
      </c>
      <c r="V16" s="510" t="str">
        <f t="shared" si="3"/>
        <v>DEC</v>
      </c>
      <c r="W16" s="510" t="str">
        <f t="shared" si="3"/>
        <v>JAN</v>
      </c>
      <c r="X16" s="510" t="str">
        <f t="shared" si="3"/>
        <v>FEB</v>
      </c>
      <c r="Y16" s="510" t="str">
        <f t="shared" si="3"/>
        <v>MAR</v>
      </c>
      <c r="Z16" s="510" t="str">
        <f t="shared" si="3"/>
        <v>APR</v>
      </c>
      <c r="AA16" s="510" t="str">
        <f t="shared" si="3"/>
        <v>MAY</v>
      </c>
      <c r="AB16" s="510" t="str">
        <f t="shared" si="3"/>
        <v>JUN</v>
      </c>
      <c r="AC16" s="510" t="str">
        <f t="shared" si="3"/>
        <v>JUL</v>
      </c>
      <c r="AD16" s="510" t="str">
        <f t="shared" si="3"/>
        <v>AUG</v>
      </c>
      <c r="AE16" s="510" t="str">
        <f t="shared" si="3"/>
        <v>SEP</v>
      </c>
      <c r="AF16" s="510" t="str">
        <f t="shared" si="3"/>
        <v>OCT</v>
      </c>
      <c r="AG16" s="510" t="str">
        <f t="shared" si="3"/>
        <v>NOV</v>
      </c>
      <c r="AH16" s="510" t="str">
        <f t="shared" si="3"/>
        <v>DEC</v>
      </c>
      <c r="AI16" s="510" t="str">
        <f t="shared" si="3"/>
        <v>JAN</v>
      </c>
      <c r="AJ16" s="510" t="str">
        <f t="shared" si="3"/>
        <v>FEB</v>
      </c>
      <c r="AK16" s="528" t="str">
        <f t="shared" si="3"/>
        <v>MAR</v>
      </c>
      <c r="AL16" s="528" t="str">
        <f t="shared" si="3"/>
        <v>APR</v>
      </c>
      <c r="AM16" s="510" t="str">
        <f t="shared" si="3"/>
        <v>MAY</v>
      </c>
      <c r="AN16" s="510" t="str">
        <f t="shared" si="3"/>
        <v>JUN</v>
      </c>
      <c r="AO16" s="510" t="str">
        <f t="shared" si="3"/>
        <v>JUL</v>
      </c>
      <c r="AP16" s="510" t="str">
        <f t="shared" si="3"/>
        <v>AUG</v>
      </c>
      <c r="AQ16" s="510" t="str">
        <f t="shared" si="3"/>
        <v>SEP</v>
      </c>
      <c r="AR16" s="510" t="str">
        <f t="shared" si="3"/>
        <v>OCT</v>
      </c>
      <c r="AS16" s="510" t="str">
        <f t="shared" si="3"/>
        <v>NOV</v>
      </c>
      <c r="AT16" s="510" t="str">
        <f t="shared" si="3"/>
        <v>DEC</v>
      </c>
      <c r="AU16" s="528" t="str">
        <f>AU9</f>
        <v>JAN</v>
      </c>
      <c r="AV16" s="510" t="str">
        <f t="shared" ref="AV16:BF16" si="4">AV9</f>
        <v>FEB</v>
      </c>
      <c r="AW16" s="510" t="str">
        <f t="shared" si="4"/>
        <v>MAR</v>
      </c>
      <c r="AX16" s="510" t="str">
        <f t="shared" si="4"/>
        <v>APR</v>
      </c>
      <c r="AY16" s="510" t="str">
        <f t="shared" si="4"/>
        <v>MAY</v>
      </c>
      <c r="AZ16" s="510" t="str">
        <f t="shared" si="4"/>
        <v>JUN</v>
      </c>
      <c r="BA16" s="510" t="str">
        <f t="shared" si="4"/>
        <v>JUL</v>
      </c>
      <c r="BB16" s="510" t="str">
        <f t="shared" si="4"/>
        <v>AUG</v>
      </c>
      <c r="BC16" s="510" t="str">
        <f t="shared" si="4"/>
        <v>SEP</v>
      </c>
      <c r="BD16" s="510" t="str">
        <f t="shared" si="4"/>
        <v>OCT</v>
      </c>
      <c r="BE16" s="510" t="str">
        <f t="shared" si="4"/>
        <v>NOV</v>
      </c>
      <c r="BF16" s="510" t="str">
        <f t="shared" si="4"/>
        <v>DEC</v>
      </c>
      <c r="BH16" s="587"/>
    </row>
    <row r="17" spans="1:72" ht="10.199999999999999" customHeight="1">
      <c r="A17" s="514" t="s">
        <v>317</v>
      </c>
      <c r="B17" s="837" t="s">
        <v>302</v>
      </c>
      <c r="C17" s="872" t="s">
        <v>286</v>
      </c>
      <c r="D17" s="529" t="e">
        <f>#REF!</f>
        <v>#REF!</v>
      </c>
      <c r="E17" s="529" t="e">
        <f>#REF!</f>
        <v>#REF!</v>
      </c>
      <c r="F17" s="529" t="e">
        <f>#REF!</f>
        <v>#REF!</v>
      </c>
      <c r="G17" s="529" t="e">
        <f>#REF!</f>
        <v>#REF!</v>
      </c>
      <c r="H17" s="529" t="e">
        <f>#REF!</f>
        <v>#REF!</v>
      </c>
      <c r="I17" s="529" t="e">
        <f>#REF!</f>
        <v>#REF!</v>
      </c>
      <c r="J17" s="529" t="e">
        <f>#REF!</f>
        <v>#REF!</v>
      </c>
      <c r="K17" s="529" t="e">
        <f>#REF!</f>
        <v>#REF!</v>
      </c>
      <c r="L17" s="529" t="e">
        <f>#REF!</f>
        <v>#REF!</v>
      </c>
      <c r="M17" s="529" t="e">
        <f>#REF!</f>
        <v>#REF!</v>
      </c>
      <c r="N17" s="529" t="e">
        <f>#REF!</f>
        <v>#REF!</v>
      </c>
      <c r="O17" s="529" t="e">
        <f>#REF!</f>
        <v>#REF!</v>
      </c>
      <c r="P17" s="529" t="e">
        <f>#REF!</f>
        <v>#REF!</v>
      </c>
      <c r="Q17" s="529" t="e">
        <f>#REF!</f>
        <v>#REF!</v>
      </c>
      <c r="R17" s="529" t="e">
        <f>#REF!</f>
        <v>#REF!</v>
      </c>
      <c r="S17" s="529" t="e">
        <f>#REF!</f>
        <v>#REF!</v>
      </c>
      <c r="T17" s="529" t="e">
        <f>#REF!</f>
        <v>#REF!</v>
      </c>
      <c r="U17" s="529" t="e">
        <f>#REF!</f>
        <v>#REF!</v>
      </c>
      <c r="V17" s="529" t="e">
        <f>#REF!</f>
        <v>#REF!</v>
      </c>
      <c r="W17" s="529" t="e">
        <f>#REF!</f>
        <v>#REF!</v>
      </c>
      <c r="X17" s="529" t="e">
        <f>#REF!</f>
        <v>#REF!</v>
      </c>
      <c r="Y17" s="529" t="e">
        <f>#REF!</f>
        <v>#REF!</v>
      </c>
      <c r="Z17" s="529" t="e">
        <f>#REF!</f>
        <v>#REF!</v>
      </c>
      <c r="AA17" s="529" t="e">
        <f>#REF!</f>
        <v>#REF!</v>
      </c>
      <c r="AB17" s="529" t="e">
        <f>#REF!</f>
        <v>#REF!</v>
      </c>
      <c r="AC17" s="529" t="e">
        <f>#REF!</f>
        <v>#REF!</v>
      </c>
      <c r="AD17" s="529" t="e">
        <f>#REF!</f>
        <v>#REF!</v>
      </c>
      <c r="AE17" s="529" t="e">
        <f>#REF!</f>
        <v>#REF!</v>
      </c>
      <c r="AF17" s="529" t="e">
        <f>#REF!</f>
        <v>#REF!</v>
      </c>
      <c r="AG17" s="529" t="e">
        <f>#REF!</f>
        <v>#REF!</v>
      </c>
      <c r="AH17" s="529" t="e">
        <f>#REF!</f>
        <v>#REF!</v>
      </c>
      <c r="AI17" s="529" t="e">
        <f>#REF!</f>
        <v>#REF!</v>
      </c>
      <c r="AJ17" s="530" t="e">
        <f>#REF!</f>
        <v>#REF!</v>
      </c>
      <c r="AK17" s="513">
        <f>'C3LPG Balance'!AQ13</f>
        <v>11</v>
      </c>
      <c r="AL17" s="513">
        <f>'C3LPG Balance'!AR13</f>
        <v>29</v>
      </c>
      <c r="AM17" s="513">
        <f>'C3LPG Balance'!AS15</f>
        <v>26</v>
      </c>
      <c r="AN17" s="513">
        <f>'C3LPG Balance'!AT15</f>
        <v>26</v>
      </c>
      <c r="AO17" s="513">
        <f>'C3LPG Balance'!AU15</f>
        <v>20.72</v>
      </c>
      <c r="AP17" s="513">
        <f>'C3LPG Balance'!AV15</f>
        <v>20.38</v>
      </c>
      <c r="AQ17" s="513">
        <f>'C3LPG Balance'!AW15</f>
        <v>22.41</v>
      </c>
      <c r="AR17" s="513">
        <f>'C3LPG Balance'!AX15</f>
        <v>27</v>
      </c>
      <c r="AS17" s="513">
        <f>'C3LPG Balance'!AY15</f>
        <v>24.4</v>
      </c>
      <c r="AT17" s="516">
        <f>'C3LPG Balance'!AZ15</f>
        <v>29</v>
      </c>
      <c r="AU17" s="513"/>
      <c r="AV17" s="513"/>
      <c r="AW17" s="513"/>
      <c r="AX17" s="513"/>
      <c r="AY17" s="513"/>
      <c r="AZ17" s="513"/>
      <c r="BA17" s="513"/>
      <c r="BB17" s="513"/>
      <c r="BC17" s="513"/>
      <c r="BD17" s="513"/>
      <c r="BE17" s="513"/>
      <c r="BF17" s="513"/>
      <c r="BH17" s="589"/>
      <c r="BI17" s="586"/>
      <c r="BJ17" s="586"/>
      <c r="BK17" s="586"/>
      <c r="BL17" s="586"/>
      <c r="BM17" s="586"/>
      <c r="BN17" s="586"/>
      <c r="BO17" s="586"/>
    </row>
    <row r="18" spans="1:72" ht="10.199999999999999" customHeight="1">
      <c r="A18" s="533" t="s">
        <v>318</v>
      </c>
      <c r="B18" s="838" t="s">
        <v>302</v>
      </c>
      <c r="C18" s="873" t="s">
        <v>286</v>
      </c>
      <c r="D18" s="512"/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12"/>
      <c r="AH18" s="512"/>
      <c r="AI18" s="512"/>
      <c r="AJ18" s="515"/>
      <c r="AK18" s="534" t="e">
        <f>'C3LPG Balance'!AQ14</f>
        <v>#REF!</v>
      </c>
      <c r="AL18" s="534">
        <f>'C3LPG Balance'!AR14</f>
        <v>17.5</v>
      </c>
      <c r="AM18" s="534">
        <f>'C3LPG Balance'!AS16</f>
        <v>17.5</v>
      </c>
      <c r="AN18" s="534">
        <f>'C3LPG Balance'!AT16</f>
        <v>30</v>
      </c>
      <c r="AO18" s="534">
        <f>'C3LPG Balance'!AU16</f>
        <v>27.21</v>
      </c>
      <c r="AP18" s="534">
        <f>'C3LPG Balance'!AV16</f>
        <v>36</v>
      </c>
      <c r="AQ18" s="534">
        <f>'C3LPG Balance'!AW16</f>
        <v>20.5</v>
      </c>
      <c r="AR18" s="534">
        <f>'C3LPG Balance'!AX16</f>
        <v>16</v>
      </c>
      <c r="AS18" s="534">
        <f>'C3LPG Balance'!AY16</f>
        <v>24.2</v>
      </c>
      <c r="AT18" s="555">
        <f>'C3LPG Balance'!AZ16</f>
        <v>29.5</v>
      </c>
      <c r="AU18" s="534"/>
      <c r="AV18" s="534"/>
      <c r="AW18" s="534"/>
      <c r="AX18" s="534"/>
      <c r="AY18" s="534"/>
      <c r="AZ18" s="534"/>
      <c r="BA18" s="534"/>
      <c r="BB18" s="534"/>
      <c r="BC18" s="534"/>
      <c r="BD18" s="534"/>
      <c r="BE18" s="534"/>
      <c r="BF18" s="534"/>
      <c r="BH18" s="589"/>
      <c r="BI18" s="586"/>
      <c r="BJ18" s="586"/>
      <c r="BK18" s="586"/>
      <c r="BL18" s="586"/>
      <c r="BM18" s="586"/>
      <c r="BN18" s="586"/>
      <c r="BO18" s="586"/>
    </row>
    <row r="19" spans="1:72" ht="10.199999999999999" customHeight="1">
      <c r="A19" s="533" t="s">
        <v>317</v>
      </c>
      <c r="B19" s="838" t="s">
        <v>312</v>
      </c>
      <c r="C19" s="873" t="s">
        <v>286</v>
      </c>
      <c r="D19" s="512"/>
      <c r="E19" s="512"/>
      <c r="F19" s="512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  <c r="AJ19" s="515"/>
      <c r="AK19" s="534">
        <f>'C3LPG Balance'!AQ17</f>
        <v>0</v>
      </c>
      <c r="AL19" s="534">
        <f>'C3LPG Balance'!AR17</f>
        <v>0</v>
      </c>
      <c r="AM19" s="534">
        <f>'C3LPG Balance'!AS17</f>
        <v>0</v>
      </c>
      <c r="AN19" s="534">
        <f>'C3LPG Balance'!AT17</f>
        <v>0</v>
      </c>
      <c r="AO19" s="534">
        <f>'C3LPG Balance'!AU17</f>
        <v>0</v>
      </c>
      <c r="AP19" s="534">
        <f>'C3LPG Balance'!AV17</f>
        <v>0</v>
      </c>
      <c r="AQ19" s="534">
        <f>'C3LPG Balance'!AW17</f>
        <v>0</v>
      </c>
      <c r="AR19" s="534">
        <f>'C3LPG Balance'!AX17</f>
        <v>0</v>
      </c>
      <c r="AS19" s="534">
        <f>'C3LPG Balance'!AY17</f>
        <v>0</v>
      </c>
      <c r="AT19" s="555">
        <f>'C3LPG Balance'!AZ17</f>
        <v>0</v>
      </c>
      <c r="AU19" s="534"/>
      <c r="AV19" s="534"/>
      <c r="AW19" s="534"/>
      <c r="AX19" s="534"/>
      <c r="AY19" s="534"/>
      <c r="AZ19" s="534"/>
      <c r="BA19" s="534"/>
      <c r="BB19" s="534"/>
      <c r="BC19" s="534"/>
      <c r="BD19" s="534"/>
      <c r="BE19" s="534"/>
      <c r="BF19" s="534"/>
      <c r="BH19" s="589"/>
      <c r="BI19" s="586"/>
      <c r="BJ19" s="586"/>
      <c r="BK19" s="586"/>
      <c r="BL19" s="586"/>
      <c r="BM19" s="586"/>
      <c r="BN19" s="586"/>
      <c r="BO19" s="586"/>
    </row>
    <row r="20" spans="1:72" ht="10.199999999999999" customHeight="1">
      <c r="A20" s="533" t="s">
        <v>473</v>
      </c>
      <c r="B20" s="838" t="s">
        <v>312</v>
      </c>
      <c r="C20" s="873" t="s">
        <v>312</v>
      </c>
      <c r="D20" s="512"/>
      <c r="E20" s="512"/>
      <c r="F20" s="512"/>
      <c r="G20" s="512"/>
      <c r="H20" s="512"/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5"/>
      <c r="AK20" s="534"/>
      <c r="AL20" s="534"/>
      <c r="AM20" s="534"/>
      <c r="AN20" s="534"/>
      <c r="AO20" s="534"/>
      <c r="AP20" s="534"/>
      <c r="AQ20" s="534"/>
      <c r="AR20" s="534"/>
      <c r="AS20" s="534"/>
      <c r="AT20" s="555"/>
      <c r="AU20" s="534"/>
      <c r="AV20" s="534"/>
      <c r="AW20" s="534"/>
      <c r="AX20" s="534"/>
      <c r="AY20" s="534"/>
      <c r="AZ20" s="534"/>
      <c r="BA20" s="534"/>
      <c r="BB20" s="534"/>
      <c r="BC20" s="534"/>
      <c r="BD20" s="534"/>
      <c r="BE20" s="534"/>
      <c r="BF20" s="534"/>
      <c r="BH20" s="589"/>
      <c r="BI20" s="586"/>
      <c r="BJ20" s="586"/>
      <c r="BK20" s="586"/>
      <c r="BL20" s="586"/>
      <c r="BM20" s="586"/>
      <c r="BN20" s="586"/>
      <c r="BO20" s="586"/>
    </row>
    <row r="21" spans="1:72" ht="10.199999999999999" customHeight="1">
      <c r="A21" s="533" t="s">
        <v>472</v>
      </c>
      <c r="B21" s="838" t="s">
        <v>469</v>
      </c>
      <c r="C21" s="873" t="s">
        <v>286</v>
      </c>
      <c r="D21" s="512"/>
      <c r="E21" s="512"/>
      <c r="F21" s="512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2"/>
      <c r="R21" s="512"/>
      <c r="S21" s="512"/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515"/>
      <c r="AK21" s="534"/>
      <c r="AL21" s="534"/>
      <c r="AM21" s="534"/>
      <c r="AN21" s="534"/>
      <c r="AO21" s="534"/>
      <c r="AP21" s="534"/>
      <c r="AQ21" s="534"/>
      <c r="AR21" s="534"/>
      <c r="AS21" s="534"/>
      <c r="AT21" s="555"/>
      <c r="AU21" s="534"/>
      <c r="AV21" s="534"/>
      <c r="AW21" s="534"/>
      <c r="AX21" s="534"/>
      <c r="AY21" s="534"/>
      <c r="AZ21" s="534"/>
      <c r="BA21" s="534"/>
      <c r="BB21" s="534"/>
      <c r="BC21" s="534"/>
      <c r="BD21" s="534"/>
      <c r="BE21" s="534"/>
      <c r="BF21" s="534"/>
      <c r="BH21" s="589"/>
      <c r="BI21" s="586"/>
      <c r="BJ21" s="586"/>
      <c r="BK21" s="586"/>
      <c r="BL21" s="586"/>
      <c r="BM21" s="586"/>
      <c r="BN21" s="586"/>
      <c r="BO21" s="586"/>
    </row>
    <row r="22" spans="1:72" ht="10.199999999999999" customHeight="1">
      <c r="A22" s="533" t="s">
        <v>318</v>
      </c>
      <c r="B22" s="838" t="s">
        <v>339</v>
      </c>
      <c r="C22" s="873" t="s">
        <v>286</v>
      </c>
      <c r="D22" s="512" t="e">
        <f>#REF!</f>
        <v>#REF!</v>
      </c>
      <c r="E22" s="512" t="e">
        <f>#REF!</f>
        <v>#REF!</v>
      </c>
      <c r="F22" s="512" t="e">
        <f>#REF!</f>
        <v>#REF!</v>
      </c>
      <c r="G22" s="512" t="e">
        <f>#REF!</f>
        <v>#REF!</v>
      </c>
      <c r="H22" s="512" t="e">
        <f>#REF!</f>
        <v>#REF!</v>
      </c>
      <c r="I22" s="512" t="e">
        <f>#REF!</f>
        <v>#REF!</v>
      </c>
      <c r="J22" s="512" t="e">
        <f>#REF!</f>
        <v>#REF!</v>
      </c>
      <c r="K22" s="512" t="e">
        <f>#REF!</f>
        <v>#REF!</v>
      </c>
      <c r="L22" s="512" t="e">
        <f>#REF!</f>
        <v>#REF!</v>
      </c>
      <c r="M22" s="512" t="e">
        <f>#REF!</f>
        <v>#REF!</v>
      </c>
      <c r="N22" s="512" t="e">
        <f>#REF!</f>
        <v>#REF!</v>
      </c>
      <c r="O22" s="512" t="e">
        <f>#REF!</f>
        <v>#REF!</v>
      </c>
      <c r="P22" s="512" t="e">
        <f>#REF!</f>
        <v>#REF!</v>
      </c>
      <c r="Q22" s="512" t="e">
        <f>#REF!</f>
        <v>#REF!</v>
      </c>
      <c r="R22" s="512" t="e">
        <f>#REF!</f>
        <v>#REF!</v>
      </c>
      <c r="S22" s="512" t="e">
        <f>#REF!</f>
        <v>#REF!</v>
      </c>
      <c r="T22" s="512" t="e">
        <f>#REF!</f>
        <v>#REF!</v>
      </c>
      <c r="U22" s="512" t="e">
        <f>#REF!</f>
        <v>#REF!</v>
      </c>
      <c r="V22" s="512" t="e">
        <f>#REF!</f>
        <v>#REF!</v>
      </c>
      <c r="W22" s="512" t="e">
        <f>#REF!</f>
        <v>#REF!</v>
      </c>
      <c r="X22" s="512" t="e">
        <f>#REF!</f>
        <v>#REF!</v>
      </c>
      <c r="Y22" s="512" t="e">
        <f>#REF!</f>
        <v>#REF!</v>
      </c>
      <c r="Z22" s="512" t="e">
        <f>#REF!</f>
        <v>#REF!</v>
      </c>
      <c r="AA22" s="512" t="e">
        <f>#REF!</f>
        <v>#REF!</v>
      </c>
      <c r="AB22" s="512" t="e">
        <f>#REF!</f>
        <v>#REF!</v>
      </c>
      <c r="AC22" s="512" t="e">
        <f>#REF!</f>
        <v>#REF!</v>
      </c>
      <c r="AD22" s="512" t="e">
        <f>#REF!</f>
        <v>#REF!</v>
      </c>
      <c r="AE22" s="512" t="e">
        <f>#REF!</f>
        <v>#REF!</v>
      </c>
      <c r="AF22" s="512" t="e">
        <f>#REF!</f>
        <v>#REF!</v>
      </c>
      <c r="AG22" s="512" t="e">
        <f>#REF!</f>
        <v>#REF!</v>
      </c>
      <c r="AH22" s="512" t="e">
        <f>#REF!</f>
        <v>#REF!</v>
      </c>
      <c r="AI22" s="512" t="e">
        <f>#REF!</f>
        <v>#REF!</v>
      </c>
      <c r="AJ22" s="515" t="e">
        <f>#REF!</f>
        <v>#REF!</v>
      </c>
      <c r="AK22" s="534">
        <f>'C3LPG Balance'!AQ19</f>
        <v>37</v>
      </c>
      <c r="AL22" s="534">
        <f>'C3LPG Balance'!AR19</f>
        <v>32</v>
      </c>
      <c r="AM22" s="534">
        <f>'C3LPG Balance'!AS19</f>
        <v>0</v>
      </c>
      <c r="AN22" s="534">
        <f>'C3LPG Balance'!AT19</f>
        <v>0</v>
      </c>
      <c r="AO22" s="534">
        <f>'C3LPG Balance'!AU19</f>
        <v>0</v>
      </c>
      <c r="AP22" s="534">
        <f>'C3LPG Balance'!AV19</f>
        <v>0</v>
      </c>
      <c r="AQ22" s="534">
        <f>'C3LPG Balance'!AW19</f>
        <v>0</v>
      </c>
      <c r="AR22" s="534">
        <f>'C3LPG Balance'!AX19</f>
        <v>0</v>
      </c>
      <c r="AS22" s="534">
        <f>'C3LPG Balance'!AY19</f>
        <v>0</v>
      </c>
      <c r="AT22" s="555">
        <f>'C3LPG Balance'!AZ19</f>
        <v>0</v>
      </c>
      <c r="AU22" s="534"/>
      <c r="AV22" s="534"/>
      <c r="AW22" s="534"/>
      <c r="AX22" s="534"/>
      <c r="AY22" s="534"/>
      <c r="AZ22" s="534"/>
      <c r="BA22" s="534"/>
      <c r="BB22" s="534"/>
      <c r="BC22" s="534"/>
      <c r="BD22" s="534"/>
      <c r="BE22" s="534"/>
      <c r="BF22" s="534"/>
      <c r="BH22" s="587"/>
    </row>
    <row r="23" spans="1:72" ht="10.199999999999999" customHeight="1">
      <c r="A23" s="533" t="s">
        <v>317</v>
      </c>
      <c r="B23" s="838" t="s">
        <v>121</v>
      </c>
      <c r="C23" s="873" t="s">
        <v>286</v>
      </c>
      <c r="D23" s="512" t="e">
        <f>#REF!</f>
        <v>#REF!</v>
      </c>
      <c r="E23" s="512" t="e">
        <f>#REF!</f>
        <v>#REF!</v>
      </c>
      <c r="F23" s="512" t="e">
        <f>#REF!</f>
        <v>#REF!</v>
      </c>
      <c r="G23" s="512" t="e">
        <f>#REF!</f>
        <v>#REF!</v>
      </c>
      <c r="H23" s="512" t="e">
        <f>#REF!</f>
        <v>#REF!</v>
      </c>
      <c r="I23" s="512" t="e">
        <f>#REF!</f>
        <v>#REF!</v>
      </c>
      <c r="J23" s="512" t="e">
        <f>#REF!</f>
        <v>#REF!</v>
      </c>
      <c r="K23" s="512" t="e">
        <f>#REF!</f>
        <v>#REF!</v>
      </c>
      <c r="L23" s="512" t="e">
        <f>#REF!</f>
        <v>#REF!</v>
      </c>
      <c r="M23" s="512" t="e">
        <f>#REF!</f>
        <v>#REF!</v>
      </c>
      <c r="N23" s="512" t="e">
        <f>#REF!</f>
        <v>#REF!</v>
      </c>
      <c r="O23" s="512" t="e">
        <f>#REF!</f>
        <v>#REF!</v>
      </c>
      <c r="P23" s="512" t="e">
        <f>#REF!</f>
        <v>#REF!</v>
      </c>
      <c r="Q23" s="512" t="e">
        <f>#REF!</f>
        <v>#REF!</v>
      </c>
      <c r="R23" s="512" t="e">
        <f>#REF!</f>
        <v>#REF!</v>
      </c>
      <c r="S23" s="512" t="e">
        <f>#REF!</f>
        <v>#REF!</v>
      </c>
      <c r="T23" s="512" t="e">
        <f>#REF!</f>
        <v>#REF!</v>
      </c>
      <c r="U23" s="512" t="e">
        <f>#REF!</f>
        <v>#REF!</v>
      </c>
      <c r="V23" s="512" t="e">
        <f>#REF!</f>
        <v>#REF!</v>
      </c>
      <c r="W23" s="512" t="e">
        <f>#REF!</f>
        <v>#REF!</v>
      </c>
      <c r="X23" s="512" t="e">
        <f>#REF!</f>
        <v>#REF!</v>
      </c>
      <c r="Y23" s="512" t="e">
        <f>#REF!</f>
        <v>#REF!</v>
      </c>
      <c r="Z23" s="512" t="e">
        <f>#REF!</f>
        <v>#REF!</v>
      </c>
      <c r="AA23" s="512" t="e">
        <f>#REF!</f>
        <v>#REF!</v>
      </c>
      <c r="AB23" s="512" t="e">
        <f>#REF!</f>
        <v>#REF!</v>
      </c>
      <c r="AC23" s="512" t="e">
        <f>#REF!</f>
        <v>#REF!</v>
      </c>
      <c r="AD23" s="512" t="e">
        <f>#REF!</f>
        <v>#REF!</v>
      </c>
      <c r="AE23" s="512" t="e">
        <f>#REF!</f>
        <v>#REF!</v>
      </c>
      <c r="AF23" s="512" t="e">
        <f>#REF!</f>
        <v>#REF!</v>
      </c>
      <c r="AG23" s="512" t="e">
        <f>#REF!</f>
        <v>#REF!</v>
      </c>
      <c r="AH23" s="512" t="e">
        <f>#REF!</f>
        <v>#REF!</v>
      </c>
      <c r="AI23" s="512" t="e">
        <f>#REF!</f>
        <v>#REF!</v>
      </c>
      <c r="AJ23" s="515" t="e">
        <f>#REF!</f>
        <v>#REF!</v>
      </c>
      <c r="AK23" s="534">
        <f>'C3LPG Balance'!AQ20</f>
        <v>16.645</v>
      </c>
      <c r="AL23" s="534">
        <f>'C3LPG Balance'!AR20</f>
        <v>24</v>
      </c>
      <c r="AM23" s="534">
        <f>'C3LPG Balance'!AS20</f>
        <v>21.957999999999998</v>
      </c>
      <c r="AN23" s="534">
        <f>'C3LPG Balance'!AT20</f>
        <v>23.643999999999998</v>
      </c>
      <c r="AO23" s="534">
        <f>'C3LPG Balance'!AU20</f>
        <v>25.8</v>
      </c>
      <c r="AP23" s="534">
        <f>'C3LPG Balance'!AV20</f>
        <v>31.132362637362636</v>
      </c>
      <c r="AQ23" s="534">
        <f>'C3LPG Balance'!AW20</f>
        <v>30.3</v>
      </c>
      <c r="AR23" s="534">
        <f>'C3LPG Balance'!AX20</f>
        <v>32.86</v>
      </c>
      <c r="AS23" s="534">
        <f>'C3LPG Balance'!AY20</f>
        <v>31.2</v>
      </c>
      <c r="AT23" s="555">
        <f>'C3LPG Balance'!AZ20</f>
        <v>25.774999999999999</v>
      </c>
      <c r="AU23" s="534"/>
      <c r="AV23" s="534"/>
      <c r="AW23" s="534"/>
      <c r="AX23" s="534"/>
      <c r="AY23" s="534"/>
      <c r="AZ23" s="534"/>
      <c r="BA23" s="534"/>
      <c r="BB23" s="534"/>
      <c r="BC23" s="534"/>
      <c r="BD23" s="534"/>
      <c r="BE23" s="534"/>
      <c r="BF23" s="534"/>
      <c r="BH23" s="587"/>
    </row>
    <row r="24" spans="1:72" ht="10.199999999999999" customHeight="1">
      <c r="A24" s="517" t="s">
        <v>317</v>
      </c>
      <c r="B24" s="839" t="s">
        <v>122</v>
      </c>
      <c r="C24" s="873" t="s">
        <v>286</v>
      </c>
      <c r="D24" s="512">
        <v>0.43</v>
      </c>
      <c r="E24" s="512">
        <f>D24</f>
        <v>0.43</v>
      </c>
      <c r="F24" s="512">
        <f t="shared" ref="F24:Q24" si="5">E24</f>
        <v>0.43</v>
      </c>
      <c r="G24" s="512">
        <f t="shared" si="5"/>
        <v>0.43</v>
      </c>
      <c r="H24" s="512">
        <f t="shared" si="5"/>
        <v>0.43</v>
      </c>
      <c r="I24" s="512">
        <f t="shared" si="5"/>
        <v>0.43</v>
      </c>
      <c r="J24" s="512">
        <f t="shared" si="5"/>
        <v>0.43</v>
      </c>
      <c r="K24" s="512">
        <f t="shared" si="5"/>
        <v>0.43</v>
      </c>
      <c r="L24" s="512">
        <f t="shared" si="5"/>
        <v>0.43</v>
      </c>
      <c r="M24" s="512">
        <f t="shared" si="5"/>
        <v>0.43</v>
      </c>
      <c r="N24" s="512">
        <f t="shared" si="5"/>
        <v>0.43</v>
      </c>
      <c r="O24" s="512">
        <f t="shared" si="5"/>
        <v>0.43</v>
      </c>
      <c r="P24" s="512">
        <f t="shared" si="5"/>
        <v>0.43</v>
      </c>
      <c r="Q24" s="512">
        <f t="shared" si="5"/>
        <v>0.43</v>
      </c>
      <c r="R24" s="512">
        <v>0.622</v>
      </c>
      <c r="S24" s="512">
        <v>0.622</v>
      </c>
      <c r="T24" s="512">
        <v>0.7</v>
      </c>
      <c r="U24" s="512">
        <v>0.7</v>
      </c>
      <c r="V24" s="512">
        <v>0.6</v>
      </c>
      <c r="W24" s="512">
        <v>0.65</v>
      </c>
      <c r="X24" s="512">
        <v>0.6</v>
      </c>
      <c r="Y24" s="512">
        <v>0.6</v>
      </c>
      <c r="Z24" s="512">
        <v>0.6</v>
      </c>
      <c r="AA24" s="512">
        <v>0.6</v>
      </c>
      <c r="AB24" s="512">
        <v>0.6</v>
      </c>
      <c r="AC24" s="512">
        <v>0.6</v>
      </c>
      <c r="AD24" s="512">
        <v>0.6</v>
      </c>
      <c r="AE24" s="512">
        <v>0.6</v>
      </c>
      <c r="AF24" s="512">
        <v>0.6</v>
      </c>
      <c r="AG24" s="512">
        <v>0.60816493999999999</v>
      </c>
      <c r="AH24" s="512">
        <v>0.60759775000000005</v>
      </c>
      <c r="AI24" s="512">
        <v>0.59782608999999998</v>
      </c>
      <c r="AJ24" s="515">
        <v>0.62096664000000001</v>
      </c>
      <c r="AK24" s="519">
        <f>'C3LPG Balance'!AQ21</f>
        <v>27.604999999999997</v>
      </c>
      <c r="AL24" s="519">
        <f>'C3LPG Balance'!AR21</f>
        <v>20.55</v>
      </c>
      <c r="AM24" s="519">
        <f>'C3LPG Balance'!AS21</f>
        <v>8</v>
      </c>
      <c r="AN24" s="519">
        <f>'C3LPG Balance'!AT21</f>
        <v>20</v>
      </c>
      <c r="AO24" s="519">
        <f>'C3LPG Balance'!AU21</f>
        <v>22</v>
      </c>
      <c r="AP24" s="519">
        <f>'C3LPG Balance'!AV21</f>
        <v>21.2</v>
      </c>
      <c r="AQ24" s="519">
        <f>'C3LPG Balance'!AW21</f>
        <v>21.2</v>
      </c>
      <c r="AR24" s="519">
        <f>'C3LPG Balance'!AX21</f>
        <v>21.2</v>
      </c>
      <c r="AS24" s="519">
        <f>'C3LPG Balance'!AY21</f>
        <v>21.2</v>
      </c>
      <c r="AT24" s="518">
        <f>'C3LPG Balance'!AZ21</f>
        <v>28.7</v>
      </c>
      <c r="AU24" s="519"/>
      <c r="AV24" s="519"/>
      <c r="AW24" s="519"/>
      <c r="AX24" s="519"/>
      <c r="AY24" s="519"/>
      <c r="AZ24" s="519"/>
      <c r="BA24" s="519"/>
      <c r="BB24" s="519"/>
      <c r="BC24" s="519"/>
      <c r="BD24" s="519"/>
      <c r="BE24" s="519"/>
      <c r="BF24" s="519"/>
      <c r="BG24" s="588"/>
      <c r="BK24" s="590"/>
      <c r="BL24" s="590"/>
      <c r="BM24" s="590"/>
      <c r="BN24" s="590"/>
      <c r="BO24" s="590"/>
      <c r="BP24" s="590"/>
      <c r="BQ24" s="590"/>
      <c r="BR24" s="590"/>
      <c r="BS24" s="590"/>
      <c r="BT24" s="590"/>
    </row>
    <row r="25" spans="1:72" ht="10.199999999999999" customHeight="1">
      <c r="A25" s="938" t="s">
        <v>16</v>
      </c>
      <c r="B25" s="939"/>
      <c r="C25" s="940"/>
      <c r="D25" s="522" t="e">
        <f t="shared" ref="D25:AJ25" si="6">D17+D22+D23+D24</f>
        <v>#REF!</v>
      </c>
      <c r="E25" s="522" t="e">
        <f t="shared" si="6"/>
        <v>#REF!</v>
      </c>
      <c r="F25" s="522" t="e">
        <f t="shared" si="6"/>
        <v>#REF!</v>
      </c>
      <c r="G25" s="522" t="e">
        <f t="shared" si="6"/>
        <v>#REF!</v>
      </c>
      <c r="H25" s="522" t="e">
        <f t="shared" si="6"/>
        <v>#REF!</v>
      </c>
      <c r="I25" s="522" t="e">
        <f t="shared" si="6"/>
        <v>#REF!</v>
      </c>
      <c r="J25" s="522" t="e">
        <f t="shared" si="6"/>
        <v>#REF!</v>
      </c>
      <c r="K25" s="522" t="e">
        <f t="shared" si="6"/>
        <v>#REF!</v>
      </c>
      <c r="L25" s="522" t="e">
        <f t="shared" si="6"/>
        <v>#REF!</v>
      </c>
      <c r="M25" s="522" t="e">
        <f t="shared" si="6"/>
        <v>#REF!</v>
      </c>
      <c r="N25" s="522" t="e">
        <f t="shared" si="6"/>
        <v>#REF!</v>
      </c>
      <c r="O25" s="522" t="e">
        <f t="shared" ref="O25:U25" si="7">O17+O22+O23+O24</f>
        <v>#REF!</v>
      </c>
      <c r="P25" s="522" t="e">
        <f t="shared" si="7"/>
        <v>#REF!</v>
      </c>
      <c r="Q25" s="522" t="e">
        <f t="shared" si="7"/>
        <v>#REF!</v>
      </c>
      <c r="R25" s="522" t="e">
        <f t="shared" si="7"/>
        <v>#REF!</v>
      </c>
      <c r="S25" s="522" t="e">
        <f t="shared" si="7"/>
        <v>#REF!</v>
      </c>
      <c r="T25" s="522" t="e">
        <f t="shared" si="7"/>
        <v>#REF!</v>
      </c>
      <c r="U25" s="522" t="e">
        <f t="shared" si="7"/>
        <v>#REF!</v>
      </c>
      <c r="V25" s="522" t="e">
        <f t="shared" si="6"/>
        <v>#REF!</v>
      </c>
      <c r="W25" s="522" t="e">
        <f t="shared" si="6"/>
        <v>#REF!</v>
      </c>
      <c r="X25" s="522" t="e">
        <f t="shared" si="6"/>
        <v>#REF!</v>
      </c>
      <c r="Y25" s="522" t="e">
        <f t="shared" si="6"/>
        <v>#REF!</v>
      </c>
      <c r="Z25" s="522" t="e">
        <f t="shared" si="6"/>
        <v>#REF!</v>
      </c>
      <c r="AA25" s="522" t="e">
        <f t="shared" si="6"/>
        <v>#REF!</v>
      </c>
      <c r="AB25" s="522" t="e">
        <f t="shared" si="6"/>
        <v>#REF!</v>
      </c>
      <c r="AC25" s="522" t="e">
        <f t="shared" si="6"/>
        <v>#REF!</v>
      </c>
      <c r="AD25" s="522" t="e">
        <f t="shared" si="6"/>
        <v>#REF!</v>
      </c>
      <c r="AE25" s="522" t="e">
        <f t="shared" si="6"/>
        <v>#REF!</v>
      </c>
      <c r="AF25" s="522" t="e">
        <f t="shared" si="6"/>
        <v>#REF!</v>
      </c>
      <c r="AG25" s="522" t="e">
        <f t="shared" si="6"/>
        <v>#REF!</v>
      </c>
      <c r="AH25" s="522" t="e">
        <f t="shared" si="6"/>
        <v>#REF!</v>
      </c>
      <c r="AI25" s="522" t="e">
        <f t="shared" si="6"/>
        <v>#REF!</v>
      </c>
      <c r="AJ25" s="522" t="e">
        <f t="shared" si="6"/>
        <v>#REF!</v>
      </c>
      <c r="AK25" s="523" t="e">
        <f>SUM(AK17:AK24)</f>
        <v>#REF!</v>
      </c>
      <c r="AL25" s="583">
        <f t="shared" ref="AL25:BF25" si="8">SUM(AL17:AL24)</f>
        <v>123.05</v>
      </c>
      <c r="AM25" s="523">
        <f t="shared" si="8"/>
        <v>73.457999999999998</v>
      </c>
      <c r="AN25" s="523">
        <f t="shared" si="8"/>
        <v>99.644000000000005</v>
      </c>
      <c r="AO25" s="523">
        <f t="shared" si="8"/>
        <v>95.73</v>
      </c>
      <c r="AP25" s="523">
        <f t="shared" si="8"/>
        <v>108.71236263736263</v>
      </c>
      <c r="AQ25" s="523">
        <f t="shared" si="8"/>
        <v>94.41</v>
      </c>
      <c r="AR25" s="523">
        <f t="shared" si="8"/>
        <v>97.06</v>
      </c>
      <c r="AS25" s="523">
        <f t="shared" si="8"/>
        <v>101</v>
      </c>
      <c r="AT25" s="523">
        <f t="shared" si="8"/>
        <v>112.97500000000001</v>
      </c>
      <c r="AU25" s="583">
        <f t="shared" si="8"/>
        <v>0</v>
      </c>
      <c r="AV25" s="523">
        <f t="shared" si="8"/>
        <v>0</v>
      </c>
      <c r="AW25" s="523">
        <f t="shared" si="8"/>
        <v>0</v>
      </c>
      <c r="AX25" s="523">
        <f t="shared" si="8"/>
        <v>0</v>
      </c>
      <c r="AY25" s="523">
        <f t="shared" si="8"/>
        <v>0</v>
      </c>
      <c r="AZ25" s="523">
        <f t="shared" si="8"/>
        <v>0</v>
      </c>
      <c r="BA25" s="523">
        <f t="shared" si="8"/>
        <v>0</v>
      </c>
      <c r="BB25" s="523">
        <f t="shared" si="8"/>
        <v>0</v>
      </c>
      <c r="BC25" s="523">
        <f t="shared" si="8"/>
        <v>0</v>
      </c>
      <c r="BD25" s="523">
        <f t="shared" si="8"/>
        <v>0</v>
      </c>
      <c r="BE25" s="523">
        <f t="shared" si="8"/>
        <v>0</v>
      </c>
      <c r="BF25" s="523">
        <f t="shared" si="8"/>
        <v>0</v>
      </c>
    </row>
    <row r="26" spans="1:72" ht="10.199999999999999" customHeight="1">
      <c r="A26" s="533" t="s">
        <v>317</v>
      </c>
      <c r="B26" s="876" t="str">
        <f>'C3LPG Balance'!C22</f>
        <v>PTTOR (C3)</v>
      </c>
      <c r="C26" s="876" t="str">
        <f>'C3LPG Balance'!D22</f>
        <v>GSP RY</v>
      </c>
      <c r="D26" s="529" t="e">
        <f>#REF!</f>
        <v>#REF!</v>
      </c>
      <c r="E26" s="529" t="e">
        <f>#REF!</f>
        <v>#REF!</v>
      </c>
      <c r="F26" s="529" t="e">
        <f>#REF!</f>
        <v>#REF!</v>
      </c>
      <c r="G26" s="529" t="e">
        <f>#REF!</f>
        <v>#REF!</v>
      </c>
      <c r="H26" s="529" t="e">
        <f>#REF!</f>
        <v>#REF!</v>
      </c>
      <c r="I26" s="529" t="e">
        <f>#REF!</f>
        <v>#REF!</v>
      </c>
      <c r="J26" s="530" t="e">
        <f>#REF!</f>
        <v>#REF!</v>
      </c>
      <c r="K26" s="529" t="e">
        <f>#REF!</f>
        <v>#REF!</v>
      </c>
      <c r="L26" s="529" t="e">
        <f>#REF!</f>
        <v>#REF!</v>
      </c>
      <c r="M26" s="529" t="e">
        <f>#REF!</f>
        <v>#REF!</v>
      </c>
      <c r="N26" s="529" t="e">
        <f>#REF!</f>
        <v>#REF!</v>
      </c>
      <c r="O26" s="529" t="e">
        <f>#REF!</f>
        <v>#REF!</v>
      </c>
      <c r="P26" s="529" t="e">
        <f>#REF!</f>
        <v>#REF!</v>
      </c>
      <c r="Q26" s="529" t="e">
        <f>#REF!</f>
        <v>#REF!</v>
      </c>
      <c r="R26" s="529" t="e">
        <f>#REF!</f>
        <v>#REF!</v>
      </c>
      <c r="S26" s="529" t="e">
        <f>#REF!</f>
        <v>#REF!</v>
      </c>
      <c r="T26" s="529" t="e">
        <f>#REF!</f>
        <v>#REF!</v>
      </c>
      <c r="U26" s="529" t="e">
        <f>#REF!</f>
        <v>#REF!</v>
      </c>
      <c r="V26" s="529" t="e">
        <f>#REF!</f>
        <v>#REF!</v>
      </c>
      <c r="W26" s="529" t="e">
        <f>#REF!</f>
        <v>#REF!</v>
      </c>
      <c r="X26" s="529" t="e">
        <f>#REF!</f>
        <v>#REF!</v>
      </c>
      <c r="Y26" s="529" t="e">
        <f>#REF!</f>
        <v>#REF!</v>
      </c>
      <c r="Z26" s="529" t="e">
        <f>#REF!</f>
        <v>#REF!</v>
      </c>
      <c r="AA26" s="529" t="e">
        <f>#REF!</f>
        <v>#REF!</v>
      </c>
      <c r="AB26" s="529" t="e">
        <f>#REF!</f>
        <v>#REF!</v>
      </c>
      <c r="AC26" s="529" t="e">
        <f>#REF!</f>
        <v>#REF!</v>
      </c>
      <c r="AD26" s="529" t="e">
        <f>#REF!</f>
        <v>#REF!</v>
      </c>
      <c r="AE26" s="529" t="e">
        <f>#REF!</f>
        <v>#REF!</v>
      </c>
      <c r="AF26" s="529" t="e">
        <f>#REF!</f>
        <v>#REF!</v>
      </c>
      <c r="AG26" s="529" t="e">
        <f>#REF!</f>
        <v>#REF!</v>
      </c>
      <c r="AH26" s="529" t="e">
        <f>#REF!</f>
        <v>#REF!</v>
      </c>
      <c r="AI26" s="529" t="e">
        <f>#REF!</f>
        <v>#REF!</v>
      </c>
      <c r="AJ26" s="529" t="e">
        <f>#REF!</f>
        <v>#REF!</v>
      </c>
      <c r="AK26" s="516">
        <f>'C3LPG Balance'!AQ22</f>
        <v>0.65</v>
      </c>
      <c r="AL26" s="513">
        <f>'C3LPG Balance'!AR22</f>
        <v>0.60859381000000001</v>
      </c>
      <c r="AM26" s="513">
        <f>'C3LPG Balance'!AS22</f>
        <v>0.60859381000000001</v>
      </c>
      <c r="AN26" s="513">
        <f>'C3LPG Balance'!AT22</f>
        <v>0.37617381999999999</v>
      </c>
      <c r="AO26" s="513">
        <f>'C3LPG Balance'!AU22</f>
        <v>0.5</v>
      </c>
      <c r="AP26" s="513">
        <f>'C3LPG Balance'!AV22</f>
        <v>0.27</v>
      </c>
      <c r="AQ26" s="513">
        <f>'C3LPG Balance'!AW22</f>
        <v>0.7</v>
      </c>
      <c r="AR26" s="513">
        <f>'C3LPG Balance'!AX22</f>
        <v>0.65</v>
      </c>
      <c r="AS26" s="513">
        <f>'C3LPG Balance'!AY22</f>
        <v>0.6</v>
      </c>
      <c r="AT26" s="516">
        <f>'C3LPG Balance'!AZ22</f>
        <v>0.6</v>
      </c>
      <c r="AU26" s="513"/>
      <c r="AV26" s="513"/>
      <c r="AW26" s="513"/>
      <c r="AX26" s="513"/>
      <c r="AY26" s="513"/>
      <c r="AZ26" s="513"/>
      <c r="BA26" s="513"/>
      <c r="BB26" s="513"/>
      <c r="BC26" s="513"/>
      <c r="BD26" s="513"/>
      <c r="BE26" s="513"/>
      <c r="BF26" s="513"/>
    </row>
    <row r="27" spans="1:72" ht="10.199999999999999" customHeight="1">
      <c r="A27" s="533" t="s">
        <v>318</v>
      </c>
      <c r="B27" s="876" t="str">
        <f>'C3LPG Balance'!C23</f>
        <v>PTTOR (LPG ไม่มีกลิ่น)</v>
      </c>
      <c r="C27" s="876" t="str">
        <f>'C3LPG Balance'!D23</f>
        <v>GSP RY</v>
      </c>
      <c r="D27" s="512" t="e">
        <f>#REF!</f>
        <v>#REF!</v>
      </c>
      <c r="E27" s="512" t="e">
        <f>#REF!</f>
        <v>#REF!</v>
      </c>
      <c r="F27" s="512" t="e">
        <f>#REF!</f>
        <v>#REF!</v>
      </c>
      <c r="G27" s="512" t="e">
        <f>#REF!</f>
        <v>#REF!</v>
      </c>
      <c r="H27" s="512" t="e">
        <f>#REF!</f>
        <v>#REF!</v>
      </c>
      <c r="I27" s="512" t="e">
        <f>#REF!</f>
        <v>#REF!</v>
      </c>
      <c r="J27" s="515" t="e">
        <f>#REF!</f>
        <v>#REF!</v>
      </c>
      <c r="K27" s="512" t="e">
        <f>#REF!</f>
        <v>#REF!</v>
      </c>
      <c r="L27" s="512" t="e">
        <f>#REF!</f>
        <v>#REF!</v>
      </c>
      <c r="M27" s="512" t="e">
        <f>#REF!</f>
        <v>#REF!</v>
      </c>
      <c r="N27" s="512" t="e">
        <f>#REF!</f>
        <v>#REF!</v>
      </c>
      <c r="O27" s="512" t="e">
        <f>#REF!</f>
        <v>#REF!</v>
      </c>
      <c r="P27" s="512" t="e">
        <f>#REF!</f>
        <v>#REF!</v>
      </c>
      <c r="Q27" s="512" t="e">
        <f>#REF!</f>
        <v>#REF!</v>
      </c>
      <c r="R27" s="512" t="e">
        <f>#REF!</f>
        <v>#REF!</v>
      </c>
      <c r="S27" s="512" t="e">
        <f>#REF!</f>
        <v>#REF!</v>
      </c>
      <c r="T27" s="512" t="e">
        <f>#REF!</f>
        <v>#REF!</v>
      </c>
      <c r="U27" s="512" t="e">
        <f>#REF!</f>
        <v>#REF!</v>
      </c>
      <c r="V27" s="512" t="e">
        <f>#REF!</f>
        <v>#REF!</v>
      </c>
      <c r="W27" s="512" t="e">
        <f>#REF!</f>
        <v>#REF!</v>
      </c>
      <c r="X27" s="512" t="e">
        <f>#REF!</f>
        <v>#REF!</v>
      </c>
      <c r="Y27" s="512" t="e">
        <f>#REF!</f>
        <v>#REF!</v>
      </c>
      <c r="Z27" s="512" t="e">
        <f>#REF!</f>
        <v>#REF!</v>
      </c>
      <c r="AA27" s="512" t="e">
        <f>#REF!</f>
        <v>#REF!</v>
      </c>
      <c r="AB27" s="512" t="e">
        <f>#REF!</f>
        <v>#REF!</v>
      </c>
      <c r="AC27" s="512" t="e">
        <f>#REF!</f>
        <v>#REF!</v>
      </c>
      <c r="AD27" s="512" t="e">
        <f>#REF!</f>
        <v>#REF!</v>
      </c>
      <c r="AE27" s="512" t="e">
        <f>#REF!</f>
        <v>#REF!</v>
      </c>
      <c r="AF27" s="512" t="e">
        <f>#REF!</f>
        <v>#REF!</v>
      </c>
      <c r="AG27" s="512" t="e">
        <f>#REF!</f>
        <v>#REF!</v>
      </c>
      <c r="AH27" s="512" t="e">
        <f>#REF!</f>
        <v>#REF!</v>
      </c>
      <c r="AI27" s="512" t="e">
        <f>#REF!</f>
        <v>#REF!</v>
      </c>
      <c r="AJ27" s="512" t="e">
        <f>#REF!</f>
        <v>#REF!</v>
      </c>
      <c r="AK27" s="516">
        <f>'C3LPG Balance'!AQ23</f>
        <v>0.65</v>
      </c>
      <c r="AL27" s="534">
        <f>'C3LPG Balance'!AR23</f>
        <v>0.75</v>
      </c>
      <c r="AM27" s="534">
        <f>'C3LPG Balance'!AS23</f>
        <v>0.75</v>
      </c>
      <c r="AN27" s="534">
        <f>'C3LPG Balance'!AT23</f>
        <v>0.75</v>
      </c>
      <c r="AO27" s="534">
        <f>'C3LPG Balance'!AU23</f>
        <v>0.9</v>
      </c>
      <c r="AP27" s="534">
        <f>'C3LPG Balance'!AV23</f>
        <v>0.75</v>
      </c>
      <c r="AQ27" s="534">
        <f>'C3LPG Balance'!AW23</f>
        <v>1.05</v>
      </c>
      <c r="AR27" s="534">
        <f>'C3LPG Balance'!AX23</f>
        <v>0.8</v>
      </c>
      <c r="AS27" s="534">
        <f>'C3LPG Balance'!AY23</f>
        <v>0.8</v>
      </c>
      <c r="AT27" s="555">
        <f>'C3LPG Balance'!AZ23</f>
        <v>0.6</v>
      </c>
      <c r="AU27" s="534"/>
      <c r="AV27" s="534"/>
      <c r="AW27" s="534"/>
      <c r="AX27" s="534"/>
      <c r="AY27" s="534"/>
      <c r="AZ27" s="534"/>
      <c r="BA27" s="534"/>
      <c r="BB27" s="534"/>
      <c r="BC27" s="534"/>
      <c r="BD27" s="534"/>
      <c r="BE27" s="534"/>
      <c r="BF27" s="534"/>
    </row>
    <row r="28" spans="1:72" ht="10.199999999999999" customHeight="1">
      <c r="A28" s="533" t="s">
        <v>319</v>
      </c>
      <c r="B28" s="876" t="str">
        <f>'C3LPG Balance'!C24</f>
        <v>PTTOR</v>
      </c>
      <c r="C28" s="876" t="str">
        <f>'C3LPG Balance'!D24</f>
        <v>MT</v>
      </c>
      <c r="D28" s="512" t="e">
        <f>#REF!</f>
        <v>#REF!</v>
      </c>
      <c r="E28" s="512" t="e">
        <f>#REF!</f>
        <v>#REF!</v>
      </c>
      <c r="F28" s="512" t="e">
        <f>#REF!</f>
        <v>#REF!</v>
      </c>
      <c r="G28" s="512" t="e">
        <f>#REF!</f>
        <v>#REF!</v>
      </c>
      <c r="H28" s="512" t="e">
        <f>#REF!</f>
        <v>#REF!</v>
      </c>
      <c r="I28" s="512" t="e">
        <f>#REF!</f>
        <v>#REF!</v>
      </c>
      <c r="J28" s="515" t="e">
        <f>#REF!</f>
        <v>#REF!</v>
      </c>
      <c r="K28" s="512" t="e">
        <f>#REF!</f>
        <v>#REF!</v>
      </c>
      <c r="L28" s="512" t="e">
        <f>#REF!</f>
        <v>#REF!</v>
      </c>
      <c r="M28" s="512" t="e">
        <f>#REF!</f>
        <v>#REF!</v>
      </c>
      <c r="N28" s="512" t="e">
        <f>#REF!</f>
        <v>#REF!</v>
      </c>
      <c r="O28" s="512" t="e">
        <f>#REF!</f>
        <v>#REF!</v>
      </c>
      <c r="P28" s="512" t="e">
        <f>#REF!</f>
        <v>#REF!</v>
      </c>
      <c r="Q28" s="512" t="e">
        <f>#REF!</f>
        <v>#REF!</v>
      </c>
      <c r="R28" s="512" t="e">
        <f>#REF!</f>
        <v>#REF!</v>
      </c>
      <c r="S28" s="512" t="e">
        <f>#REF!</f>
        <v>#REF!</v>
      </c>
      <c r="T28" s="512" t="e">
        <f>#REF!</f>
        <v>#REF!</v>
      </c>
      <c r="U28" s="512" t="e">
        <f>#REF!</f>
        <v>#REF!</v>
      </c>
      <c r="V28" s="512" t="e">
        <f>#REF!</f>
        <v>#REF!</v>
      </c>
      <c r="W28" s="512" t="e">
        <f>#REF!</f>
        <v>#REF!</v>
      </c>
      <c r="X28" s="512" t="e">
        <f>#REF!</f>
        <v>#REF!</v>
      </c>
      <c r="Y28" s="512" t="e">
        <f>#REF!</f>
        <v>#REF!</v>
      </c>
      <c r="Z28" s="512" t="e">
        <f>#REF!</f>
        <v>#REF!</v>
      </c>
      <c r="AA28" s="512" t="e">
        <f>#REF!</f>
        <v>#REF!</v>
      </c>
      <c r="AB28" s="512" t="e">
        <f>#REF!</f>
        <v>#REF!</v>
      </c>
      <c r="AC28" s="512" t="e">
        <f>#REF!</f>
        <v>#REF!</v>
      </c>
      <c r="AD28" s="512" t="e">
        <f>#REF!</f>
        <v>#REF!</v>
      </c>
      <c r="AE28" s="512" t="e">
        <f>#REF!</f>
        <v>#REF!</v>
      </c>
      <c r="AF28" s="512" t="e">
        <f>#REF!</f>
        <v>#REF!</v>
      </c>
      <c r="AG28" s="512" t="e">
        <f>#REF!</f>
        <v>#REF!</v>
      </c>
      <c r="AH28" s="512" t="e">
        <f>#REF!</f>
        <v>#REF!</v>
      </c>
      <c r="AI28" s="512" t="e">
        <f>#REF!</f>
        <v>#REF!</v>
      </c>
      <c r="AJ28" s="512" t="e">
        <f>#REF!</f>
        <v>#REF!</v>
      </c>
      <c r="AK28" s="516">
        <f>'C3LPG Balance'!AQ24</f>
        <v>0</v>
      </c>
      <c r="AL28" s="534">
        <f>'C3LPG Balance'!AR24</f>
        <v>0</v>
      </c>
      <c r="AM28" s="534">
        <f>'C3LPG Balance'!AS24</f>
        <v>2</v>
      </c>
      <c r="AN28" s="534">
        <f>'C3LPG Balance'!AT24</f>
        <v>4.5999999999999996</v>
      </c>
      <c r="AO28" s="534">
        <f>'C3LPG Balance'!AU24</f>
        <v>24</v>
      </c>
      <c r="AP28" s="534">
        <f>'C3LPG Balance'!AV24</f>
        <v>24</v>
      </c>
      <c r="AQ28" s="534">
        <f>'C3LPG Balance'!AW24</f>
        <v>14</v>
      </c>
      <c r="AR28" s="534">
        <f>'C3LPG Balance'!AX24</f>
        <v>7</v>
      </c>
      <c r="AS28" s="534">
        <f>'C3LPG Balance'!AY24</f>
        <v>32</v>
      </c>
      <c r="AT28" s="555">
        <f>'C3LPG Balance'!AZ24</f>
        <v>25</v>
      </c>
      <c r="AU28" s="534"/>
      <c r="AV28" s="534"/>
      <c r="AW28" s="534"/>
      <c r="AX28" s="534"/>
      <c r="AY28" s="534"/>
      <c r="AZ28" s="534"/>
      <c r="BA28" s="534"/>
      <c r="BB28" s="534"/>
      <c r="BC28" s="534"/>
      <c r="BD28" s="534"/>
      <c r="BE28" s="534"/>
      <c r="BF28" s="534"/>
      <c r="BG28" s="527" t="s">
        <v>319</v>
      </c>
    </row>
    <row r="29" spans="1:72" ht="10.199999999999999" customHeight="1">
      <c r="A29" s="533" t="s">
        <v>318</v>
      </c>
      <c r="B29" s="876" t="str">
        <f>'C3LPG Balance'!C28</f>
        <v>PTTOR</v>
      </c>
      <c r="C29" s="876" t="str">
        <f>'C3LPG Balance'!D28</f>
        <v>MT</v>
      </c>
      <c r="D29" s="537" t="e">
        <f>#REF!</f>
        <v>#REF!</v>
      </c>
      <c r="E29" s="537" t="e">
        <f>#REF!</f>
        <v>#REF!</v>
      </c>
      <c r="F29" s="537" t="e">
        <f>#REF!</f>
        <v>#REF!</v>
      </c>
      <c r="G29" s="537" t="e">
        <f>#REF!</f>
        <v>#REF!</v>
      </c>
      <c r="H29" s="537" t="e">
        <f>#REF!</f>
        <v>#REF!</v>
      </c>
      <c r="I29" s="537" t="e">
        <f>#REF!</f>
        <v>#REF!</v>
      </c>
      <c r="J29" s="538" t="e">
        <f>#REF!</f>
        <v>#REF!</v>
      </c>
      <c r="K29" s="537" t="e">
        <f>#REF!</f>
        <v>#REF!</v>
      </c>
      <c r="L29" s="537" t="e">
        <f>#REF!</f>
        <v>#REF!</v>
      </c>
      <c r="M29" s="537" t="e">
        <f>#REF!</f>
        <v>#REF!</v>
      </c>
      <c r="N29" s="537" t="e">
        <f>#REF!</f>
        <v>#REF!</v>
      </c>
      <c r="O29" s="537" t="e">
        <f>#REF!</f>
        <v>#REF!</v>
      </c>
      <c r="P29" s="537" t="e">
        <f>#REF!</f>
        <v>#REF!</v>
      </c>
      <c r="Q29" s="537" t="e">
        <f>#REF!</f>
        <v>#REF!</v>
      </c>
      <c r="R29" s="537" t="e">
        <f>#REF!</f>
        <v>#REF!</v>
      </c>
      <c r="S29" s="537" t="e">
        <f>#REF!</f>
        <v>#REF!</v>
      </c>
      <c r="T29" s="537" t="e">
        <f>#REF!</f>
        <v>#REF!</v>
      </c>
      <c r="U29" s="537" t="e">
        <f>#REF!</f>
        <v>#REF!</v>
      </c>
      <c r="V29" s="537" t="e">
        <f>#REF!</f>
        <v>#REF!</v>
      </c>
      <c r="W29" s="537" t="e">
        <f>#REF!</f>
        <v>#REF!</v>
      </c>
      <c r="X29" s="537" t="e">
        <f>#REF!</f>
        <v>#REF!</v>
      </c>
      <c r="Y29" s="537" t="e">
        <f>#REF!</f>
        <v>#REF!</v>
      </c>
      <c r="Z29" s="537" t="e">
        <f>#REF!</f>
        <v>#REF!</v>
      </c>
      <c r="AA29" s="537" t="e">
        <f>#REF!</f>
        <v>#REF!</v>
      </c>
      <c r="AB29" s="537" t="e">
        <f>#REF!</f>
        <v>#REF!</v>
      </c>
      <c r="AC29" s="537" t="e">
        <f>#REF!</f>
        <v>#REF!</v>
      </c>
      <c r="AD29" s="537" t="e">
        <f>#REF!</f>
        <v>#REF!</v>
      </c>
      <c r="AE29" s="537" t="e">
        <f>#REF!</f>
        <v>#REF!</v>
      </c>
      <c r="AF29" s="537" t="e">
        <f>#REF!</f>
        <v>#REF!</v>
      </c>
      <c r="AG29" s="537" t="e">
        <f>#REF!</f>
        <v>#REF!</v>
      </c>
      <c r="AH29" s="537" t="e">
        <f>#REF!</f>
        <v>#REF!</v>
      </c>
      <c r="AI29" s="537" t="e">
        <f>#REF!</f>
        <v>#REF!</v>
      </c>
      <c r="AJ29" s="537" t="e">
        <f>#REF!</f>
        <v>#REF!</v>
      </c>
      <c r="AK29" s="516">
        <f>'C3LPG Balance'!AQ28</f>
        <v>69.896789119999994</v>
      </c>
      <c r="AL29" s="534">
        <f>'C3LPG Balance'!AR28</f>
        <v>57.08</v>
      </c>
      <c r="AM29" s="534">
        <f>'C3LPG Balance'!AS28</f>
        <v>45.18</v>
      </c>
      <c r="AN29" s="534">
        <f>'C3LPG Balance'!AT28</f>
        <v>46.37</v>
      </c>
      <c r="AO29" s="534">
        <f>'C3LPG Balance'!AU28</f>
        <v>32.54</v>
      </c>
      <c r="AP29" s="534">
        <f>'C3LPG Balance'!AV28</f>
        <v>32.35</v>
      </c>
      <c r="AQ29" s="534">
        <f>'C3LPG Balance'!AW28</f>
        <v>43.42</v>
      </c>
      <c r="AR29" s="534">
        <f>'C3LPG Balance'!AX28</f>
        <v>53.89</v>
      </c>
      <c r="AS29" s="534">
        <f>'C3LPG Balance'!AY28</f>
        <v>27.382407709999995</v>
      </c>
      <c r="AT29" s="555">
        <f>'C3LPG Balance'!AZ28</f>
        <v>36.369999999999997</v>
      </c>
      <c r="AU29" s="534"/>
      <c r="AV29" s="534"/>
      <c r="AW29" s="534"/>
      <c r="AX29" s="534"/>
      <c r="AY29" s="534"/>
      <c r="AZ29" s="534"/>
      <c r="BA29" s="534"/>
      <c r="BB29" s="534"/>
      <c r="BC29" s="534"/>
      <c r="BD29" s="534"/>
      <c r="BE29" s="534"/>
      <c r="BF29" s="534"/>
    </row>
    <row r="30" spans="1:72" ht="10.199999999999999" customHeight="1">
      <c r="A30" s="533" t="s">
        <v>318</v>
      </c>
      <c r="B30" s="876" t="str">
        <f>'C3LPG Balance'!C29</f>
        <v>PTTOR</v>
      </c>
      <c r="C30" s="876" t="str">
        <f>'C3LPG Balance'!D29</f>
        <v xml:space="preserve">BRP </v>
      </c>
      <c r="D30" s="539"/>
      <c r="E30" s="539"/>
      <c r="F30" s="539"/>
      <c r="G30" s="539"/>
      <c r="H30" s="539"/>
      <c r="I30" s="539"/>
      <c r="J30" s="539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7"/>
      <c r="V30" s="537"/>
      <c r="W30" s="537"/>
      <c r="X30" s="537"/>
      <c r="Y30" s="537"/>
      <c r="Z30" s="537"/>
      <c r="AA30" s="537"/>
      <c r="AB30" s="537"/>
      <c r="AC30" s="537"/>
      <c r="AD30" s="537"/>
      <c r="AE30" s="537"/>
      <c r="AF30" s="537"/>
      <c r="AG30" s="537"/>
      <c r="AH30" s="537" t="e">
        <f>#REF!</f>
        <v>#REF!</v>
      </c>
      <c r="AI30" s="537" t="e">
        <f>#REF!</f>
        <v>#REF!</v>
      </c>
      <c r="AJ30" s="537" t="e">
        <f>#REF!</f>
        <v>#REF!</v>
      </c>
      <c r="AK30" s="516">
        <f>'C3LPG Balance'!AQ29</f>
        <v>64.083340100000001</v>
      </c>
      <c r="AL30" s="534">
        <f>'C3LPG Balance'!AR29</f>
        <v>51.91</v>
      </c>
      <c r="AM30" s="534">
        <f>'C3LPG Balance'!AS29</f>
        <v>54.68</v>
      </c>
      <c r="AN30" s="534">
        <f>'C3LPG Balance'!AT29</f>
        <v>54.17</v>
      </c>
      <c r="AO30" s="534">
        <f>'C3LPG Balance'!AU29</f>
        <v>60.69</v>
      </c>
      <c r="AP30" s="534">
        <f>'C3LPG Balance'!AV29</f>
        <v>59.18</v>
      </c>
      <c r="AQ30" s="534">
        <f>'C3LPG Balance'!AW29</f>
        <v>60.42</v>
      </c>
      <c r="AR30" s="534">
        <f>'C3LPG Balance'!AX29</f>
        <v>62.720807560000004</v>
      </c>
      <c r="AS30" s="534">
        <f>'C3LPG Balance'!AY29</f>
        <v>58.323313939999991</v>
      </c>
      <c r="AT30" s="555">
        <f>'C3LPG Balance'!AZ29</f>
        <v>56.1</v>
      </c>
      <c r="AU30" s="534"/>
      <c r="AV30" s="534"/>
      <c r="AW30" s="534"/>
      <c r="AX30" s="534"/>
      <c r="AY30" s="534"/>
      <c r="AZ30" s="534"/>
      <c r="BA30" s="534"/>
      <c r="BB30" s="534"/>
      <c r="BC30" s="534"/>
      <c r="BD30" s="534"/>
      <c r="BE30" s="534"/>
      <c r="BF30" s="534"/>
    </row>
    <row r="31" spans="1:72" ht="10.199999999999999" customHeight="1">
      <c r="A31" s="533" t="s">
        <v>318</v>
      </c>
      <c r="B31" s="876" t="str">
        <f>'C3LPG Balance'!C30</f>
        <v>PTTOR</v>
      </c>
      <c r="C31" s="876" t="str">
        <f>'C3LPG Balance'!D30</f>
        <v>PTT TANK</v>
      </c>
      <c r="D31" s="539"/>
      <c r="E31" s="539"/>
      <c r="F31" s="539"/>
      <c r="G31" s="539"/>
      <c r="H31" s="539"/>
      <c r="I31" s="539"/>
      <c r="J31" s="539"/>
      <c r="K31" s="537"/>
      <c r="L31" s="537"/>
      <c r="M31" s="537"/>
      <c r="N31" s="537"/>
      <c r="O31" s="537"/>
      <c r="P31" s="537"/>
      <c r="Q31" s="537"/>
      <c r="R31" s="537"/>
      <c r="S31" s="537"/>
      <c r="T31" s="537"/>
      <c r="U31" s="537"/>
      <c r="V31" s="537"/>
      <c r="W31" s="537"/>
      <c r="X31" s="537" t="e">
        <f>#REF!</f>
        <v>#REF!</v>
      </c>
      <c r="Y31" s="537" t="e">
        <f>#REF!</f>
        <v>#REF!</v>
      </c>
      <c r="Z31" s="537" t="e">
        <f>#REF!</f>
        <v>#REF!</v>
      </c>
      <c r="AA31" s="537" t="e">
        <f>#REF!</f>
        <v>#REF!</v>
      </c>
      <c r="AB31" s="537" t="e">
        <f>#REF!</f>
        <v>#REF!</v>
      </c>
      <c r="AC31" s="537" t="e">
        <f>#REF!</f>
        <v>#REF!</v>
      </c>
      <c r="AD31" s="537" t="e">
        <f>#REF!</f>
        <v>#REF!</v>
      </c>
      <c r="AE31" s="537" t="e">
        <f>#REF!</f>
        <v>#REF!</v>
      </c>
      <c r="AF31" s="537" t="e">
        <f>#REF!</f>
        <v>#REF!</v>
      </c>
      <c r="AG31" s="537" t="e">
        <f>#REF!</f>
        <v>#REF!</v>
      </c>
      <c r="AH31" s="537" t="e">
        <f>#REF!</f>
        <v>#REF!</v>
      </c>
      <c r="AI31" s="537" t="e">
        <f>#REF!</f>
        <v>#REF!</v>
      </c>
      <c r="AJ31" s="537" t="e">
        <f>#REF!</f>
        <v>#REF!</v>
      </c>
      <c r="AK31" s="516">
        <f>'C3LPG Balance'!AQ30</f>
        <v>3.8000000000000003</v>
      </c>
      <c r="AL31" s="534">
        <f>'C3LPG Balance'!AR30</f>
        <v>0</v>
      </c>
      <c r="AM31" s="534">
        <f>'C3LPG Balance'!AS30</f>
        <v>1.55</v>
      </c>
      <c r="AN31" s="534">
        <f>'C3LPG Balance'!AT30</f>
        <v>4.8959999999999999</v>
      </c>
      <c r="AO31" s="534">
        <f>'C3LPG Balance'!AU30</f>
        <v>7.4</v>
      </c>
      <c r="AP31" s="534">
        <f>'C3LPG Balance'!AV30</f>
        <v>15.2</v>
      </c>
      <c r="AQ31" s="534">
        <f>'C3LPG Balance'!AW30</f>
        <v>12</v>
      </c>
      <c r="AR31" s="534">
        <f>'C3LPG Balance'!AX30</f>
        <v>8.99</v>
      </c>
      <c r="AS31" s="534">
        <f>'C3LPG Balance'!AY30</f>
        <v>13</v>
      </c>
      <c r="AT31" s="555">
        <f>'C3LPG Balance'!AZ30</f>
        <v>12</v>
      </c>
      <c r="AU31" s="534"/>
      <c r="AV31" s="534"/>
      <c r="AW31" s="534"/>
      <c r="AX31" s="534"/>
      <c r="AY31" s="534"/>
      <c r="AZ31" s="534"/>
      <c r="BA31" s="534"/>
      <c r="BB31" s="534"/>
      <c r="BC31" s="534"/>
      <c r="BD31" s="534"/>
      <c r="BE31" s="534"/>
      <c r="BF31" s="534"/>
    </row>
    <row r="32" spans="1:72" ht="10.199999999999999" customHeight="1">
      <c r="A32" s="533" t="s">
        <v>318</v>
      </c>
      <c r="B32" s="876" t="str">
        <f>'C3LPG Balance'!C31</f>
        <v>PTTOR</v>
      </c>
      <c r="C32" s="876" t="str">
        <f>'C3LPG Balance'!D31</f>
        <v>PTT TANK (Truck)</v>
      </c>
      <c r="D32" s="539"/>
      <c r="E32" s="539"/>
      <c r="F32" s="539"/>
      <c r="G32" s="539"/>
      <c r="H32" s="539"/>
      <c r="I32" s="539"/>
      <c r="J32" s="539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7"/>
      <c r="V32" s="537"/>
      <c r="W32" s="537"/>
      <c r="X32" s="537"/>
      <c r="Y32" s="537"/>
      <c r="Z32" s="537"/>
      <c r="AA32" s="537"/>
      <c r="AB32" s="537"/>
      <c r="AC32" s="537"/>
      <c r="AD32" s="537"/>
      <c r="AE32" s="537"/>
      <c r="AF32" s="537"/>
      <c r="AG32" s="537"/>
      <c r="AH32" s="537"/>
      <c r="AI32" s="537"/>
      <c r="AJ32" s="537"/>
      <c r="AK32" s="516"/>
      <c r="AL32" s="534"/>
      <c r="AM32" s="534"/>
      <c r="AN32" s="534"/>
      <c r="AO32" s="534"/>
      <c r="AP32" s="534"/>
      <c r="AQ32" s="534"/>
      <c r="AR32" s="534"/>
      <c r="AS32" s="534"/>
      <c r="AT32" s="555">
        <f>'C3LPG Balance'!AZ31</f>
        <v>0.6</v>
      </c>
      <c r="AU32" s="534"/>
      <c r="AV32" s="534"/>
      <c r="AW32" s="534"/>
      <c r="AX32" s="534"/>
      <c r="AY32" s="534"/>
      <c r="AZ32" s="534"/>
      <c r="BA32" s="534"/>
      <c r="BB32" s="534"/>
      <c r="BC32" s="534"/>
      <c r="BD32" s="534"/>
      <c r="BE32" s="534"/>
      <c r="BF32" s="534"/>
    </row>
    <row r="33" spans="1:59" ht="10.199999999999999" customHeight="1">
      <c r="A33" s="533" t="s">
        <v>318</v>
      </c>
      <c r="B33" s="876" t="str">
        <f>'C3LPG Balance'!C32</f>
        <v>SGP</v>
      </c>
      <c r="C33" s="876" t="str">
        <f>'C3LPG Balance'!D32</f>
        <v>MT</v>
      </c>
      <c r="D33" s="539"/>
      <c r="E33" s="539"/>
      <c r="F33" s="539"/>
      <c r="G33" s="539"/>
      <c r="H33" s="539"/>
      <c r="I33" s="539"/>
      <c r="J33" s="539"/>
      <c r="K33" s="537"/>
      <c r="L33" s="537"/>
      <c r="M33" s="537"/>
      <c r="N33" s="537"/>
      <c r="O33" s="537"/>
      <c r="P33" s="537"/>
      <c r="Q33" s="537"/>
      <c r="R33" s="537"/>
      <c r="S33" s="537" t="e">
        <f>#REF!</f>
        <v>#REF!</v>
      </c>
      <c r="T33" s="537" t="e">
        <f>#REF!</f>
        <v>#REF!</v>
      </c>
      <c r="U33" s="537">
        <v>0</v>
      </c>
      <c r="V33" s="537">
        <v>0</v>
      </c>
      <c r="W33" s="537">
        <v>0</v>
      </c>
      <c r="X33" s="537" t="e">
        <f>#REF!</f>
        <v>#REF!</v>
      </c>
      <c r="Y33" s="537" t="e">
        <f>#REF!</f>
        <v>#REF!</v>
      </c>
      <c r="Z33" s="537" t="e">
        <f>#REF!</f>
        <v>#REF!</v>
      </c>
      <c r="AA33" s="537" t="e">
        <f>#REF!</f>
        <v>#REF!</v>
      </c>
      <c r="AB33" s="537" t="e">
        <f>#REF!</f>
        <v>#REF!</v>
      </c>
      <c r="AC33" s="537" t="e">
        <f>#REF!</f>
        <v>#REF!</v>
      </c>
      <c r="AD33" s="537" t="e">
        <f>#REF!</f>
        <v>#REF!</v>
      </c>
      <c r="AE33" s="537" t="e">
        <f>#REF!</f>
        <v>#REF!</v>
      </c>
      <c r="AF33" s="537" t="e">
        <f>#REF!</f>
        <v>#REF!</v>
      </c>
      <c r="AG33" s="537" t="e">
        <f>#REF!</f>
        <v>#REF!</v>
      </c>
      <c r="AH33" s="537" t="e">
        <f>#REF!</f>
        <v>#REF!</v>
      </c>
      <c r="AI33" s="537" t="e">
        <f>#REF!</f>
        <v>#REF!</v>
      </c>
      <c r="AJ33" s="537" t="e">
        <f>#REF!</f>
        <v>#REF!</v>
      </c>
      <c r="AK33" s="516">
        <f>'C3LPG Balance'!AQ32</f>
        <v>27</v>
      </c>
      <c r="AL33" s="534">
        <f>'C3LPG Balance'!AR32</f>
        <v>20</v>
      </c>
      <c r="AM33" s="534">
        <f>'C3LPG Balance'!AS32</f>
        <v>20</v>
      </c>
      <c r="AN33" s="534">
        <f>'C3LPG Balance'!AT32</f>
        <v>23</v>
      </c>
      <c r="AO33" s="534">
        <f>'C3LPG Balance'!AU32</f>
        <v>27</v>
      </c>
      <c r="AP33" s="534">
        <f>'C3LPG Balance'!AV32</f>
        <v>26</v>
      </c>
      <c r="AQ33" s="534">
        <f>'C3LPG Balance'!AW32</f>
        <v>26</v>
      </c>
      <c r="AR33" s="534">
        <f>'C3LPG Balance'!AX32</f>
        <v>26</v>
      </c>
      <c r="AS33" s="534">
        <f>'C3LPG Balance'!AY32</f>
        <v>27</v>
      </c>
      <c r="AT33" s="555">
        <f>'C3LPG Balance'!AZ32</f>
        <v>26</v>
      </c>
      <c r="AU33" s="534"/>
      <c r="AV33" s="534"/>
      <c r="AW33" s="534"/>
      <c r="AX33" s="534"/>
      <c r="AY33" s="534"/>
      <c r="AZ33" s="534"/>
      <c r="BA33" s="534"/>
      <c r="BB33" s="534"/>
      <c r="BC33" s="534"/>
      <c r="BD33" s="534"/>
      <c r="BE33" s="534"/>
      <c r="BF33" s="534"/>
    </row>
    <row r="34" spans="1:59" ht="10.199999999999999" customHeight="1">
      <c r="A34" s="533" t="s">
        <v>318</v>
      </c>
      <c r="B34" s="876" t="str">
        <f>'C3LPG Balance'!C33</f>
        <v>UGP</v>
      </c>
      <c r="C34" s="876" t="str">
        <f>'C3LPG Balance'!D33</f>
        <v>MT</v>
      </c>
      <c r="D34" s="539"/>
      <c r="E34" s="539"/>
      <c r="F34" s="539"/>
      <c r="G34" s="539"/>
      <c r="H34" s="539"/>
      <c r="I34" s="539"/>
      <c r="J34" s="539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7"/>
      <c r="V34" s="537"/>
      <c r="W34" s="537"/>
      <c r="X34" s="537"/>
      <c r="Y34" s="537"/>
      <c r="Z34" s="537"/>
      <c r="AA34" s="537"/>
      <c r="AB34" s="537"/>
      <c r="AC34" s="537" t="e">
        <f>#REF!</f>
        <v>#REF!</v>
      </c>
      <c r="AD34" s="537" t="e">
        <f>#REF!</f>
        <v>#REF!</v>
      </c>
      <c r="AE34" s="537" t="e">
        <f>#REF!</f>
        <v>#REF!</v>
      </c>
      <c r="AF34" s="537" t="e">
        <f>#REF!</f>
        <v>#REF!</v>
      </c>
      <c r="AG34" s="537" t="e">
        <f>#REF!</f>
        <v>#REF!</v>
      </c>
      <c r="AH34" s="537" t="e">
        <f>#REF!</f>
        <v>#REF!</v>
      </c>
      <c r="AI34" s="537" t="e">
        <f>#REF!</f>
        <v>#REF!</v>
      </c>
      <c r="AJ34" s="537" t="e">
        <f>#REF!</f>
        <v>#REF!</v>
      </c>
      <c r="AK34" s="516">
        <f>'C3LPG Balance'!AQ33</f>
        <v>10</v>
      </c>
      <c r="AL34" s="534">
        <f>'C3LPG Balance'!AR33</f>
        <v>10</v>
      </c>
      <c r="AM34" s="534">
        <f>'C3LPG Balance'!AS33</f>
        <v>11</v>
      </c>
      <c r="AN34" s="534">
        <f>'C3LPG Balance'!AT33</f>
        <v>12</v>
      </c>
      <c r="AO34" s="534">
        <f>'C3LPG Balance'!AU33</f>
        <v>12</v>
      </c>
      <c r="AP34" s="534">
        <f>'C3LPG Balance'!AV33</f>
        <v>14</v>
      </c>
      <c r="AQ34" s="534">
        <f>'C3LPG Balance'!AW33</f>
        <v>15</v>
      </c>
      <c r="AR34" s="534">
        <f>'C3LPG Balance'!AX33</f>
        <v>17</v>
      </c>
      <c r="AS34" s="534">
        <f>'C3LPG Balance'!AY33</f>
        <v>14</v>
      </c>
      <c r="AT34" s="555">
        <f>'C3LPG Balance'!AZ33</f>
        <v>16</v>
      </c>
      <c r="AU34" s="534"/>
      <c r="AV34" s="534"/>
      <c r="AW34" s="534"/>
      <c r="AX34" s="534"/>
      <c r="AY34" s="534"/>
      <c r="AZ34" s="534"/>
      <c r="BA34" s="534"/>
      <c r="BB34" s="534"/>
      <c r="BC34" s="534"/>
      <c r="BD34" s="534"/>
      <c r="BE34" s="534"/>
      <c r="BF34" s="534"/>
    </row>
    <row r="35" spans="1:59" ht="10.199999999999999" customHeight="1">
      <c r="A35" s="533" t="s">
        <v>318</v>
      </c>
      <c r="B35" s="876" t="str">
        <f>'C3LPG Balance'!C34</f>
        <v>BCP</v>
      </c>
      <c r="C35" s="876" t="str">
        <f>'C3LPG Balance'!D34</f>
        <v>MT</v>
      </c>
      <c r="D35" s="539"/>
      <c r="E35" s="539"/>
      <c r="F35" s="539"/>
      <c r="G35" s="539"/>
      <c r="H35" s="539"/>
      <c r="I35" s="539"/>
      <c r="J35" s="539"/>
      <c r="K35" s="537"/>
      <c r="L35" s="537"/>
      <c r="M35" s="537"/>
      <c r="N35" s="537"/>
      <c r="O35" s="537"/>
      <c r="P35" s="537"/>
      <c r="Q35" s="537"/>
      <c r="R35" s="537"/>
      <c r="S35" s="537"/>
      <c r="T35" s="537"/>
      <c r="U35" s="537"/>
      <c r="V35" s="537"/>
      <c r="W35" s="537"/>
      <c r="X35" s="537"/>
      <c r="Y35" s="537"/>
      <c r="Z35" s="537"/>
      <c r="AA35" s="537"/>
      <c r="AB35" s="537"/>
      <c r="AC35" s="537"/>
      <c r="AD35" s="537"/>
      <c r="AE35" s="537"/>
      <c r="AF35" s="537"/>
      <c r="AG35" s="537"/>
      <c r="AH35" s="537" t="e">
        <f>#REF!</f>
        <v>#REF!</v>
      </c>
      <c r="AI35" s="537" t="e">
        <f>#REF!</f>
        <v>#REF!</v>
      </c>
      <c r="AJ35" s="537" t="e">
        <f>#REF!</f>
        <v>#REF!</v>
      </c>
      <c r="AK35" s="516">
        <f>'C3LPG Balance'!AQ34</f>
        <v>0</v>
      </c>
      <c r="AL35" s="534">
        <f>'C3LPG Balance'!AR34</f>
        <v>0</v>
      </c>
      <c r="AM35" s="534">
        <f>'C3LPG Balance'!AS34</f>
        <v>0</v>
      </c>
      <c r="AN35" s="534">
        <f>'C3LPG Balance'!AT34</f>
        <v>0</v>
      </c>
      <c r="AO35" s="534">
        <f>'C3LPG Balance'!AU34</f>
        <v>0</v>
      </c>
      <c r="AP35" s="534">
        <f>'C3LPG Balance'!AV34</f>
        <v>0</v>
      </c>
      <c r="AQ35" s="534">
        <f>'C3LPG Balance'!AW34</f>
        <v>0</v>
      </c>
      <c r="AR35" s="534">
        <f>'C3LPG Balance'!AX34</f>
        <v>0</v>
      </c>
      <c r="AS35" s="534">
        <f>'C3LPG Balance'!AY34</f>
        <v>0</v>
      </c>
      <c r="AT35" s="555">
        <f>'C3LPG Balance'!AZ34</f>
        <v>0</v>
      </c>
      <c r="AU35" s="534"/>
      <c r="AV35" s="534"/>
      <c r="AW35" s="534"/>
      <c r="AX35" s="534"/>
      <c r="AY35" s="534"/>
      <c r="AZ35" s="534"/>
      <c r="BA35" s="534"/>
      <c r="BB35" s="534"/>
      <c r="BC35" s="534"/>
      <c r="BD35" s="534"/>
      <c r="BE35" s="534"/>
      <c r="BF35" s="534"/>
    </row>
    <row r="36" spans="1:59" ht="10.199999999999999" customHeight="1">
      <c r="A36" s="533" t="s">
        <v>318</v>
      </c>
      <c r="B36" s="876" t="str">
        <f>'C3LPG Balance'!C35</f>
        <v>BCP</v>
      </c>
      <c r="C36" s="876" t="str">
        <f>'C3LPG Balance'!D35</f>
        <v>PTT TANK</v>
      </c>
      <c r="D36" s="539"/>
      <c r="E36" s="539"/>
      <c r="F36" s="539"/>
      <c r="G36" s="539"/>
      <c r="H36" s="539"/>
      <c r="I36" s="539"/>
      <c r="J36" s="539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7"/>
      <c r="V36" s="537"/>
      <c r="W36" s="537"/>
      <c r="X36" s="537"/>
      <c r="Y36" s="537"/>
      <c r="Z36" s="537"/>
      <c r="AA36" s="537"/>
      <c r="AB36" s="537"/>
      <c r="AC36" s="537" t="e">
        <f>#REF!</f>
        <v>#REF!</v>
      </c>
      <c r="AD36" s="537" t="e">
        <f>#REF!</f>
        <v>#REF!</v>
      </c>
      <c r="AE36" s="537" t="e">
        <f>#REF!</f>
        <v>#REF!</v>
      </c>
      <c r="AF36" s="537" t="e">
        <f>#REF!</f>
        <v>#REF!</v>
      </c>
      <c r="AG36" s="537" t="e">
        <f>#REF!</f>
        <v>#REF!</v>
      </c>
      <c r="AH36" s="537" t="e">
        <f>#REF!</f>
        <v>#REF!</v>
      </c>
      <c r="AI36" s="537" t="e">
        <f>#REF!</f>
        <v>#REF!</v>
      </c>
      <c r="AJ36" s="537" t="e">
        <f>#REF!</f>
        <v>#REF!</v>
      </c>
      <c r="AK36" s="516">
        <f>'C3LPG Balance'!AQ35</f>
        <v>0</v>
      </c>
      <c r="AL36" s="534">
        <f>'C3LPG Balance'!AR35</f>
        <v>0</v>
      </c>
      <c r="AM36" s="534">
        <f>'C3LPG Balance'!AS35</f>
        <v>0</v>
      </c>
      <c r="AN36" s="534">
        <f>'C3LPG Balance'!AT35</f>
        <v>0</v>
      </c>
      <c r="AO36" s="534">
        <f>'C3LPG Balance'!AU35</f>
        <v>0</v>
      </c>
      <c r="AP36" s="534">
        <f>'C3LPG Balance'!AV35</f>
        <v>0</v>
      </c>
      <c r="AQ36" s="534">
        <f>'C3LPG Balance'!AW35</f>
        <v>0</v>
      </c>
      <c r="AR36" s="534">
        <f>'C3LPG Balance'!AX35</f>
        <v>0</v>
      </c>
      <c r="AS36" s="534">
        <f>'C3LPG Balance'!AY35</f>
        <v>0</v>
      </c>
      <c r="AT36" s="555">
        <f>'C3LPG Balance'!AZ35</f>
        <v>0</v>
      </c>
      <c r="AU36" s="534"/>
      <c r="AV36" s="534"/>
      <c r="AW36" s="534"/>
      <c r="AX36" s="534"/>
      <c r="AY36" s="534"/>
      <c r="AZ36" s="534"/>
      <c r="BA36" s="534"/>
      <c r="BB36" s="534"/>
      <c r="BC36" s="534"/>
      <c r="BD36" s="534"/>
      <c r="BE36" s="534"/>
      <c r="BF36" s="534"/>
    </row>
    <row r="37" spans="1:59" ht="10.199999999999999" customHeight="1">
      <c r="A37" s="533" t="s">
        <v>318</v>
      </c>
      <c r="B37" s="876" t="str">
        <f>'C3LPG Balance'!C36</f>
        <v>Big gas</v>
      </c>
      <c r="C37" s="876" t="str">
        <f>'C3LPG Balance'!D36</f>
        <v>MT</v>
      </c>
      <c r="D37" s="539"/>
      <c r="E37" s="539"/>
      <c r="F37" s="539"/>
      <c r="G37" s="539"/>
      <c r="H37" s="539"/>
      <c r="I37" s="539"/>
      <c r="J37" s="539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7"/>
      <c r="V37" s="537"/>
      <c r="W37" s="537"/>
      <c r="X37" s="537"/>
      <c r="Y37" s="537"/>
      <c r="Z37" s="537"/>
      <c r="AA37" s="537"/>
      <c r="AB37" s="537"/>
      <c r="AC37" s="537" t="e">
        <f>#REF!</f>
        <v>#REF!</v>
      </c>
      <c r="AD37" s="537" t="e">
        <f>#REF!</f>
        <v>#REF!</v>
      </c>
      <c r="AE37" s="537" t="e">
        <f>#REF!</f>
        <v>#REF!</v>
      </c>
      <c r="AF37" s="537" t="e">
        <f>#REF!</f>
        <v>#REF!</v>
      </c>
      <c r="AG37" s="537" t="e">
        <f>#REF!</f>
        <v>#REF!</v>
      </c>
      <c r="AH37" s="537" t="e">
        <f>#REF!</f>
        <v>#REF!</v>
      </c>
      <c r="AI37" s="537" t="e">
        <f>#REF!</f>
        <v>#REF!</v>
      </c>
      <c r="AJ37" s="537" t="e">
        <f>#REF!</f>
        <v>#REF!</v>
      </c>
      <c r="AK37" s="516">
        <f>'C3LPG Balance'!AQ36</f>
        <v>0</v>
      </c>
      <c r="AL37" s="534">
        <f>'C3LPG Balance'!AR36</f>
        <v>0</v>
      </c>
      <c r="AM37" s="534">
        <f>'C3LPG Balance'!AS36</f>
        <v>0</v>
      </c>
      <c r="AN37" s="534">
        <f>'C3LPG Balance'!AT36</f>
        <v>0</v>
      </c>
      <c r="AO37" s="534">
        <f>'C3LPG Balance'!AU36</f>
        <v>0</v>
      </c>
      <c r="AP37" s="534">
        <f>'C3LPG Balance'!AV36</f>
        <v>0</v>
      </c>
      <c r="AQ37" s="534">
        <f>'C3LPG Balance'!AW36</f>
        <v>0</v>
      </c>
      <c r="AR37" s="534">
        <f>'C3LPG Balance'!AX36</f>
        <v>0</v>
      </c>
      <c r="AS37" s="534">
        <f>'C3LPG Balance'!AY36</f>
        <v>0</v>
      </c>
      <c r="AT37" s="555">
        <f>'C3LPG Balance'!AZ36</f>
        <v>0</v>
      </c>
      <c r="AU37" s="534"/>
      <c r="AV37" s="534"/>
      <c r="AW37" s="534"/>
      <c r="AX37" s="534"/>
      <c r="AY37" s="534"/>
      <c r="AZ37" s="534"/>
      <c r="BA37" s="534"/>
      <c r="BB37" s="534"/>
      <c r="BC37" s="534"/>
      <c r="BD37" s="534"/>
      <c r="BE37" s="534"/>
      <c r="BF37" s="534"/>
    </row>
    <row r="38" spans="1:59" ht="10.199999999999999" customHeight="1">
      <c r="A38" s="533" t="s">
        <v>318</v>
      </c>
      <c r="B38" s="876" t="str">
        <f>'C3LPG Balance'!C37</f>
        <v>Big gas</v>
      </c>
      <c r="C38" s="876" t="str">
        <f>'C3LPG Balance'!D37</f>
        <v>PTT TANK</v>
      </c>
      <c r="D38" s="539"/>
      <c r="E38" s="539"/>
      <c r="F38" s="539"/>
      <c r="G38" s="539"/>
      <c r="H38" s="539"/>
      <c r="I38" s="539"/>
      <c r="J38" s="539"/>
      <c r="K38" s="537"/>
      <c r="L38" s="537"/>
      <c r="M38" s="537"/>
      <c r="N38" s="537"/>
      <c r="O38" s="537"/>
      <c r="P38" s="537"/>
      <c r="Q38" s="537"/>
      <c r="R38" s="537"/>
      <c r="S38" s="537"/>
      <c r="T38" s="537"/>
      <c r="U38" s="537"/>
      <c r="V38" s="537"/>
      <c r="W38" s="537"/>
      <c r="X38" s="537"/>
      <c r="Y38" s="537"/>
      <c r="Z38" s="537"/>
      <c r="AA38" s="537"/>
      <c r="AB38" s="537"/>
      <c r="AC38" s="537"/>
      <c r="AD38" s="537"/>
      <c r="AE38" s="537"/>
      <c r="AF38" s="537"/>
      <c r="AG38" s="537"/>
      <c r="AH38" s="537">
        <v>0.6</v>
      </c>
      <c r="AI38" s="537">
        <v>0.5</v>
      </c>
      <c r="AJ38" s="537">
        <v>0.5</v>
      </c>
      <c r="AK38" s="516">
        <f>'C3LPG Balance'!AQ37</f>
        <v>0</v>
      </c>
      <c r="AL38" s="534">
        <f>'C3LPG Balance'!AR37</f>
        <v>0</v>
      </c>
      <c r="AM38" s="534">
        <f>'C3LPG Balance'!AS37</f>
        <v>0</v>
      </c>
      <c r="AN38" s="534">
        <f>'C3LPG Balance'!AT37</f>
        <v>0</v>
      </c>
      <c r="AO38" s="534">
        <f>'C3LPG Balance'!AU37</f>
        <v>0</v>
      </c>
      <c r="AP38" s="534">
        <f>'C3LPG Balance'!AV37</f>
        <v>0</v>
      </c>
      <c r="AQ38" s="534">
        <f>'C3LPG Balance'!AW37</f>
        <v>0</v>
      </c>
      <c r="AR38" s="534">
        <f>'C3LPG Balance'!AX37</f>
        <v>0</v>
      </c>
      <c r="AS38" s="534">
        <f>'C3LPG Balance'!AY37</f>
        <v>0</v>
      </c>
      <c r="AT38" s="555">
        <f>'C3LPG Balance'!AZ37</f>
        <v>0</v>
      </c>
      <c r="AU38" s="534"/>
      <c r="AV38" s="534"/>
      <c r="AW38" s="534"/>
      <c r="AX38" s="534"/>
      <c r="AY38" s="534"/>
      <c r="AZ38" s="534"/>
      <c r="BA38" s="534"/>
      <c r="BB38" s="534"/>
      <c r="BC38" s="534"/>
      <c r="BD38" s="534"/>
      <c r="BE38" s="534"/>
      <c r="BF38" s="534"/>
      <c r="BG38" s="588"/>
    </row>
    <row r="39" spans="1:59" ht="10.199999999999999" customHeight="1">
      <c r="A39" s="533" t="s">
        <v>318</v>
      </c>
      <c r="B39" s="876" t="str">
        <f>'C3LPG Balance'!C38</f>
        <v>PAP</v>
      </c>
      <c r="C39" s="876" t="str">
        <f>'C3LPG Balance'!D38</f>
        <v>MT</v>
      </c>
      <c r="D39" s="539"/>
      <c r="E39" s="539"/>
      <c r="F39" s="539"/>
      <c r="G39" s="539"/>
      <c r="H39" s="539"/>
      <c r="I39" s="539"/>
      <c r="J39" s="539"/>
      <c r="K39" s="537"/>
      <c r="L39" s="537"/>
      <c r="M39" s="537"/>
      <c r="N39" s="537"/>
      <c r="O39" s="537"/>
      <c r="P39" s="537"/>
      <c r="Q39" s="537"/>
      <c r="R39" s="537"/>
      <c r="S39" s="537"/>
      <c r="T39" s="537"/>
      <c r="U39" s="537"/>
      <c r="V39" s="537"/>
      <c r="W39" s="537"/>
      <c r="X39" s="537"/>
      <c r="Y39" s="537"/>
      <c r="Z39" s="537"/>
      <c r="AA39" s="537"/>
      <c r="AB39" s="537"/>
      <c r="AC39" s="537"/>
      <c r="AD39" s="537"/>
      <c r="AE39" s="537"/>
      <c r="AF39" s="537"/>
      <c r="AG39" s="537"/>
      <c r="AH39" s="537"/>
      <c r="AI39" s="537"/>
      <c r="AJ39" s="537"/>
      <c r="AK39" s="516">
        <f>'C3LPG Balance'!AQ38</f>
        <v>0</v>
      </c>
      <c r="AL39" s="534">
        <f>'C3LPG Balance'!AR38</f>
        <v>0</v>
      </c>
      <c r="AM39" s="534">
        <f>'C3LPG Balance'!AS38</f>
        <v>0</v>
      </c>
      <c r="AN39" s="534">
        <f>'C3LPG Balance'!AT38</f>
        <v>0</v>
      </c>
      <c r="AO39" s="534">
        <f>'C3LPG Balance'!AU38</f>
        <v>0</v>
      </c>
      <c r="AP39" s="534">
        <f>'C3LPG Balance'!AV38</f>
        <v>0</v>
      </c>
      <c r="AQ39" s="534">
        <f>'C3LPG Balance'!AW38</f>
        <v>0</v>
      </c>
      <c r="AR39" s="534">
        <f>'C3LPG Balance'!AX38</f>
        <v>0</v>
      </c>
      <c r="AS39" s="534">
        <f>'C3LPG Balance'!AY38</f>
        <v>0</v>
      </c>
      <c r="AT39" s="555">
        <f>'C3LPG Balance'!AZ38</f>
        <v>0</v>
      </c>
      <c r="AU39" s="534"/>
      <c r="AV39" s="534"/>
      <c r="AW39" s="534"/>
      <c r="AX39" s="534"/>
      <c r="AY39" s="534"/>
      <c r="AZ39" s="534"/>
      <c r="BA39" s="534"/>
      <c r="BB39" s="534"/>
      <c r="BC39" s="534"/>
      <c r="BD39" s="534"/>
      <c r="BE39" s="534"/>
      <c r="BF39" s="534"/>
      <c r="BG39" s="588"/>
    </row>
    <row r="40" spans="1:59" ht="10.199999999999999" customHeight="1">
      <c r="A40" s="533" t="s">
        <v>318</v>
      </c>
      <c r="B40" s="876" t="str">
        <f>'C3LPG Balance'!C39</f>
        <v>PAP</v>
      </c>
      <c r="C40" s="876" t="str">
        <f>'C3LPG Balance'!D39</f>
        <v>PTT TANK</v>
      </c>
      <c r="D40" s="539"/>
      <c r="E40" s="539"/>
      <c r="F40" s="539"/>
      <c r="G40" s="539"/>
      <c r="H40" s="539"/>
      <c r="I40" s="539"/>
      <c r="J40" s="539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7"/>
      <c r="V40" s="537"/>
      <c r="W40" s="537"/>
      <c r="X40" s="537"/>
      <c r="Y40" s="537"/>
      <c r="Z40" s="537"/>
      <c r="AA40" s="537"/>
      <c r="AB40" s="537"/>
      <c r="AC40" s="537"/>
      <c r="AD40" s="537"/>
      <c r="AE40" s="537"/>
      <c r="AF40" s="537"/>
      <c r="AG40" s="537"/>
      <c r="AH40" s="537"/>
      <c r="AI40" s="537"/>
      <c r="AJ40" s="537"/>
      <c r="AK40" s="516">
        <f>'C3LPG Balance'!AQ39</f>
        <v>0</v>
      </c>
      <c r="AL40" s="534">
        <f>'C3LPG Balance'!AR39</f>
        <v>0</v>
      </c>
      <c r="AM40" s="534">
        <f>'C3LPG Balance'!AS39</f>
        <v>0</v>
      </c>
      <c r="AN40" s="534">
        <f>'C3LPG Balance'!AT39</f>
        <v>1.8</v>
      </c>
      <c r="AO40" s="534">
        <f>'C3LPG Balance'!AU39</f>
        <v>0.40000000000000013</v>
      </c>
      <c r="AP40" s="534">
        <f>'C3LPG Balance'!AV39</f>
        <v>1.8</v>
      </c>
      <c r="AQ40" s="534">
        <f>'C3LPG Balance'!AW39</f>
        <v>2.4</v>
      </c>
      <c r="AR40" s="534">
        <f>'C3LPG Balance'!AX39</f>
        <v>2.6</v>
      </c>
      <c r="AS40" s="534">
        <f>'C3LPG Balance'!AY39</f>
        <v>3.6</v>
      </c>
      <c r="AT40" s="555">
        <f>'C3LPG Balance'!AZ39</f>
        <v>3.6</v>
      </c>
      <c r="AU40" s="534"/>
      <c r="AV40" s="534"/>
      <c r="AW40" s="534"/>
      <c r="AX40" s="534"/>
      <c r="AY40" s="534"/>
      <c r="AZ40" s="534"/>
      <c r="BA40" s="534"/>
      <c r="BB40" s="534"/>
      <c r="BC40" s="534"/>
      <c r="BD40" s="534"/>
      <c r="BE40" s="534"/>
      <c r="BF40" s="534"/>
      <c r="BG40" s="588"/>
    </row>
    <row r="41" spans="1:59" ht="10.199999999999999" customHeight="1">
      <c r="A41" s="533" t="s">
        <v>318</v>
      </c>
      <c r="B41" s="876" t="str">
        <f>'C3LPG Balance'!C40</f>
        <v>PAP</v>
      </c>
      <c r="C41" s="876" t="str">
        <f>'C3LPG Balance'!D40</f>
        <v>PTT TANK (Truck)</v>
      </c>
      <c r="D41" s="539"/>
      <c r="E41" s="539"/>
      <c r="F41" s="539"/>
      <c r="G41" s="539"/>
      <c r="H41" s="539"/>
      <c r="I41" s="539"/>
      <c r="J41" s="539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7"/>
      <c r="V41" s="537"/>
      <c r="W41" s="537"/>
      <c r="X41" s="537"/>
      <c r="Y41" s="537"/>
      <c r="Z41" s="537"/>
      <c r="AA41" s="537"/>
      <c r="AB41" s="537"/>
      <c r="AC41" s="537"/>
      <c r="AD41" s="537"/>
      <c r="AE41" s="537"/>
      <c r="AF41" s="537"/>
      <c r="AG41" s="537"/>
      <c r="AH41" s="537"/>
      <c r="AI41" s="537"/>
      <c r="AJ41" s="537"/>
      <c r="AK41" s="516"/>
      <c r="AL41" s="534"/>
      <c r="AM41" s="534"/>
      <c r="AN41" s="534"/>
      <c r="AO41" s="534"/>
      <c r="AP41" s="534"/>
      <c r="AQ41" s="534"/>
      <c r="AR41" s="534"/>
      <c r="AS41" s="534">
        <f>'C3LPG Balance'!AY40</f>
        <v>0.6</v>
      </c>
      <c r="AT41" s="555">
        <f>'C3LPG Balance'!AZ40</f>
        <v>0.6</v>
      </c>
      <c r="AU41" s="534"/>
      <c r="AV41" s="534"/>
      <c r="AW41" s="534"/>
      <c r="AX41" s="534"/>
      <c r="AY41" s="534"/>
      <c r="AZ41" s="534"/>
      <c r="BA41" s="534"/>
      <c r="BB41" s="534"/>
      <c r="BC41" s="534"/>
      <c r="BD41" s="534"/>
      <c r="BE41" s="534"/>
      <c r="BF41" s="534"/>
      <c r="BG41" s="588"/>
    </row>
    <row r="42" spans="1:59" ht="10.199999999999999" customHeight="1">
      <c r="A42" s="533" t="s">
        <v>318</v>
      </c>
      <c r="B42" s="876" t="str">
        <f>'C3LPG Balance'!C41</f>
        <v>WP</v>
      </c>
      <c r="C42" s="876" t="str">
        <f>'C3LPG Balance'!D41</f>
        <v>MT</v>
      </c>
      <c r="D42" s="539"/>
      <c r="E42" s="539"/>
      <c r="F42" s="539"/>
      <c r="G42" s="539"/>
      <c r="H42" s="539"/>
      <c r="I42" s="539"/>
      <c r="J42" s="539"/>
      <c r="K42" s="537"/>
      <c r="L42" s="537"/>
      <c r="M42" s="537"/>
      <c r="N42" s="537"/>
      <c r="O42" s="537"/>
      <c r="P42" s="537"/>
      <c r="Q42" s="537"/>
      <c r="R42" s="537"/>
      <c r="S42" s="537"/>
      <c r="T42" s="537"/>
      <c r="U42" s="537"/>
      <c r="V42" s="537"/>
      <c r="W42" s="537"/>
      <c r="X42" s="537"/>
      <c r="Y42" s="537"/>
      <c r="Z42" s="537"/>
      <c r="AA42" s="537"/>
      <c r="AB42" s="537"/>
      <c r="AC42" s="537"/>
      <c r="AD42" s="537"/>
      <c r="AE42" s="537"/>
      <c r="AF42" s="537"/>
      <c r="AG42" s="537"/>
      <c r="AH42" s="537"/>
      <c r="AI42" s="537"/>
      <c r="AJ42" s="537"/>
      <c r="AK42" s="516">
        <f>'C3LPG Balance'!AQ41</f>
        <v>0</v>
      </c>
      <c r="AL42" s="534">
        <f>'C3LPG Balance'!AR41</f>
        <v>0</v>
      </c>
      <c r="AM42" s="534">
        <f>'C3LPG Balance'!AS41</f>
        <v>0</v>
      </c>
      <c r="AN42" s="534">
        <f>'C3LPG Balance'!AT41</f>
        <v>0</v>
      </c>
      <c r="AO42" s="534">
        <f>'C3LPG Balance'!AU41</f>
        <v>0</v>
      </c>
      <c r="AP42" s="534">
        <f>'C3LPG Balance'!AV41</f>
        <v>0</v>
      </c>
      <c r="AQ42" s="534">
        <f>'C3LPG Balance'!AW41</f>
        <v>0</v>
      </c>
      <c r="AR42" s="534">
        <f>'C3LPG Balance'!AX41</f>
        <v>0</v>
      </c>
      <c r="AS42" s="534">
        <f>'C3LPG Balance'!AY41</f>
        <v>0</v>
      </c>
      <c r="AT42" s="555">
        <f>'C3LPG Balance'!AZ41</f>
        <v>0</v>
      </c>
      <c r="AU42" s="534"/>
      <c r="AV42" s="534"/>
      <c r="AW42" s="534"/>
      <c r="AX42" s="534"/>
      <c r="AY42" s="534"/>
      <c r="AZ42" s="534"/>
      <c r="BA42" s="534"/>
      <c r="BB42" s="534"/>
      <c r="BC42" s="534"/>
      <c r="BD42" s="534"/>
      <c r="BE42" s="534"/>
      <c r="BF42" s="534"/>
      <c r="BG42" s="588"/>
    </row>
    <row r="43" spans="1:59" ht="10.199999999999999" customHeight="1">
      <c r="A43" s="533" t="s">
        <v>318</v>
      </c>
      <c r="B43" s="876" t="str">
        <f>'C3LPG Balance'!C42</f>
        <v>WP</v>
      </c>
      <c r="C43" s="876" t="str">
        <f>'C3LPG Balance'!D42</f>
        <v>PTT TANK</v>
      </c>
      <c r="D43" s="539"/>
      <c r="E43" s="539"/>
      <c r="F43" s="539"/>
      <c r="G43" s="539"/>
      <c r="H43" s="539"/>
      <c r="I43" s="539"/>
      <c r="J43" s="539"/>
      <c r="K43" s="537"/>
      <c r="L43" s="537"/>
      <c r="M43" s="537"/>
      <c r="N43" s="537"/>
      <c r="O43" s="537"/>
      <c r="P43" s="537"/>
      <c r="Q43" s="537"/>
      <c r="R43" s="537"/>
      <c r="S43" s="537"/>
      <c r="T43" s="537"/>
      <c r="U43" s="537"/>
      <c r="V43" s="537"/>
      <c r="W43" s="537"/>
      <c r="X43" s="537"/>
      <c r="Y43" s="537"/>
      <c r="Z43" s="537"/>
      <c r="AA43" s="537"/>
      <c r="AB43" s="537"/>
      <c r="AC43" s="537"/>
      <c r="AD43" s="537"/>
      <c r="AE43" s="537"/>
      <c r="AF43" s="537"/>
      <c r="AG43" s="537"/>
      <c r="AH43" s="537"/>
      <c r="AI43" s="537"/>
      <c r="AJ43" s="537"/>
      <c r="AK43" s="516">
        <f>'C3LPG Balance'!AQ42</f>
        <v>6.52</v>
      </c>
      <c r="AL43" s="534">
        <f>'C3LPG Balance'!AR42</f>
        <v>3.6</v>
      </c>
      <c r="AM43" s="534">
        <f>'C3LPG Balance'!AS42</f>
        <v>5.15</v>
      </c>
      <c r="AN43" s="534">
        <f>'C3LPG Balance'!AT42</f>
        <v>11.4</v>
      </c>
      <c r="AO43" s="534">
        <f>'C3LPG Balance'!AU42</f>
        <v>11.4</v>
      </c>
      <c r="AP43" s="534">
        <f>'C3LPG Balance'!AV42</f>
        <v>13.8</v>
      </c>
      <c r="AQ43" s="534">
        <f>'C3LPG Balance'!AW42</f>
        <v>13.8</v>
      </c>
      <c r="AR43" s="534">
        <f>'C3LPG Balance'!AX42</f>
        <v>18</v>
      </c>
      <c r="AS43" s="534">
        <f>'C3LPG Balance'!AY42</f>
        <v>1.4</v>
      </c>
      <c r="AT43" s="555">
        <f>'C3LPG Balance'!AZ42</f>
        <v>2.9</v>
      </c>
      <c r="AU43" s="534"/>
      <c r="AV43" s="534"/>
      <c r="AW43" s="534"/>
      <c r="AX43" s="534"/>
      <c r="AY43" s="534"/>
      <c r="AZ43" s="534"/>
      <c r="BA43" s="534"/>
      <c r="BB43" s="534"/>
      <c r="BC43" s="534"/>
      <c r="BD43" s="534"/>
      <c r="BE43" s="534"/>
      <c r="BF43" s="534"/>
      <c r="BG43" s="588"/>
    </row>
    <row r="44" spans="1:59" ht="10.199999999999999" customHeight="1">
      <c r="A44" s="533" t="s">
        <v>318</v>
      </c>
      <c r="B44" s="876" t="str">
        <f>'C3LPG Balance'!C43</f>
        <v>Chevron</v>
      </c>
      <c r="C44" s="876" t="str">
        <f>'C3LPG Balance'!D43</f>
        <v>PTT TANK</v>
      </c>
      <c r="D44" s="539"/>
      <c r="E44" s="539"/>
      <c r="F44" s="539"/>
      <c r="G44" s="539"/>
      <c r="H44" s="539"/>
      <c r="I44" s="539"/>
      <c r="J44" s="539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7"/>
      <c r="V44" s="537"/>
      <c r="W44" s="537"/>
      <c r="X44" s="537"/>
      <c r="Y44" s="537"/>
      <c r="Z44" s="537"/>
      <c r="AA44" s="537"/>
      <c r="AB44" s="537"/>
      <c r="AC44" s="537"/>
      <c r="AD44" s="537"/>
      <c r="AE44" s="537"/>
      <c r="AF44" s="537"/>
      <c r="AG44" s="537"/>
      <c r="AH44" s="537"/>
      <c r="AI44" s="537"/>
      <c r="AJ44" s="537"/>
      <c r="AK44" s="516"/>
      <c r="AL44" s="534"/>
      <c r="AM44" s="534"/>
      <c r="AN44" s="534"/>
      <c r="AO44" s="534"/>
      <c r="AP44" s="534"/>
      <c r="AQ44" s="534"/>
      <c r="AR44" s="534">
        <f>'C3LPG Balance'!AX43</f>
        <v>0</v>
      </c>
      <c r="AS44" s="534">
        <f>'C3LPG Balance'!AY43</f>
        <v>0</v>
      </c>
      <c r="AT44" s="555">
        <f>'C3LPG Balance'!AZ43</f>
        <v>0</v>
      </c>
      <c r="AU44" s="534"/>
      <c r="AV44" s="534"/>
      <c r="AW44" s="534"/>
      <c r="AX44" s="534"/>
      <c r="AY44" s="534"/>
      <c r="AZ44" s="534"/>
      <c r="BA44" s="534"/>
      <c r="BB44" s="534"/>
      <c r="BC44" s="534"/>
      <c r="BD44" s="534"/>
      <c r="BE44" s="534"/>
      <c r="BF44" s="534"/>
      <c r="BG44" s="588"/>
    </row>
    <row r="45" spans="1:59" ht="10.199999999999999" customHeight="1">
      <c r="A45" s="533" t="s">
        <v>318</v>
      </c>
      <c r="B45" s="876" t="str">
        <f>'C3LPG Balance'!C44</f>
        <v>IRPC</v>
      </c>
      <c r="C45" s="876" t="str">
        <f>'C3LPG Balance'!D44</f>
        <v>MT</v>
      </c>
      <c r="D45" s="539"/>
      <c r="E45" s="539"/>
      <c r="F45" s="539"/>
      <c r="G45" s="539"/>
      <c r="H45" s="539"/>
      <c r="I45" s="539"/>
      <c r="J45" s="539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7"/>
      <c r="V45" s="537"/>
      <c r="W45" s="537"/>
      <c r="X45" s="537"/>
      <c r="Y45" s="537"/>
      <c r="Z45" s="537"/>
      <c r="AA45" s="537"/>
      <c r="AB45" s="537"/>
      <c r="AC45" s="537"/>
      <c r="AD45" s="537"/>
      <c r="AE45" s="537"/>
      <c r="AF45" s="537"/>
      <c r="AG45" s="537"/>
      <c r="AH45" s="537"/>
      <c r="AI45" s="537"/>
      <c r="AJ45" s="537"/>
      <c r="AK45" s="516">
        <f>'C3LPG Balance'!AQ44</f>
        <v>0</v>
      </c>
      <c r="AL45" s="534">
        <f>'C3LPG Balance'!AR44</f>
        <v>0</v>
      </c>
      <c r="AM45" s="534">
        <f>'C3LPG Balance'!AS44</f>
        <v>0</v>
      </c>
      <c r="AN45" s="534">
        <f>'C3LPG Balance'!AT44</f>
        <v>0</v>
      </c>
      <c r="AO45" s="534">
        <f>'C3LPG Balance'!AU44</f>
        <v>0</v>
      </c>
      <c r="AP45" s="534">
        <f>'C3LPG Balance'!AV44</f>
        <v>0</v>
      </c>
      <c r="AQ45" s="534">
        <f>'C3LPG Balance'!AW44</f>
        <v>0</v>
      </c>
      <c r="AR45" s="534">
        <f>'C3LPG Balance'!AX44</f>
        <v>0</v>
      </c>
      <c r="AS45" s="534">
        <f>'C3LPG Balance'!AY44</f>
        <v>0</v>
      </c>
      <c r="AT45" s="555">
        <f>'C3LPG Balance'!AZ44</f>
        <v>0</v>
      </c>
      <c r="AU45" s="534"/>
      <c r="AV45" s="534"/>
      <c r="AW45" s="534"/>
      <c r="AX45" s="534"/>
      <c r="AY45" s="534"/>
      <c r="AZ45" s="534"/>
      <c r="BA45" s="534"/>
      <c r="BB45" s="534"/>
      <c r="BC45" s="534"/>
      <c r="BD45" s="534"/>
      <c r="BE45" s="534"/>
      <c r="BF45" s="534"/>
      <c r="BG45" s="588"/>
    </row>
    <row r="46" spans="1:59" ht="10.199999999999999" customHeight="1">
      <c r="A46" s="533" t="s">
        <v>318</v>
      </c>
      <c r="B46" s="876" t="str">
        <f>'C3LPG Balance'!C45</f>
        <v>IRPC</v>
      </c>
      <c r="C46" s="876" t="str">
        <f>'C3LPG Balance'!D45</f>
        <v>PTT TANK</v>
      </c>
      <c r="D46" s="539"/>
      <c r="E46" s="539"/>
      <c r="F46" s="539"/>
      <c r="G46" s="539"/>
      <c r="H46" s="539"/>
      <c r="I46" s="539"/>
      <c r="J46" s="539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7"/>
      <c r="V46" s="537"/>
      <c r="W46" s="537"/>
      <c r="X46" s="537"/>
      <c r="Y46" s="537"/>
      <c r="Z46" s="537"/>
      <c r="AA46" s="537"/>
      <c r="AB46" s="537"/>
      <c r="AC46" s="537"/>
      <c r="AD46" s="537"/>
      <c r="AE46" s="537"/>
      <c r="AF46" s="537"/>
      <c r="AG46" s="537"/>
      <c r="AH46" s="537"/>
      <c r="AI46" s="537"/>
      <c r="AJ46" s="537"/>
      <c r="AK46" s="516">
        <f>'C3LPG Balance'!AQ45</f>
        <v>0</v>
      </c>
      <c r="AL46" s="534">
        <f>'C3LPG Balance'!AR45</f>
        <v>0</v>
      </c>
      <c r="AM46" s="534">
        <f>'C3LPG Balance'!AS45</f>
        <v>0</v>
      </c>
      <c r="AN46" s="534">
        <f>'C3LPG Balance'!AT45</f>
        <v>0</v>
      </c>
      <c r="AO46" s="534">
        <f>'C3LPG Balance'!AU45</f>
        <v>0</v>
      </c>
      <c r="AP46" s="534">
        <f>'C3LPG Balance'!AV45</f>
        <v>0</v>
      </c>
      <c r="AQ46" s="534">
        <f>'C3LPG Balance'!AW45</f>
        <v>0</v>
      </c>
      <c r="AR46" s="534">
        <f>'C3LPG Balance'!AX45</f>
        <v>1.2</v>
      </c>
      <c r="AS46" s="534">
        <f>'C3LPG Balance'!AY45</f>
        <v>0</v>
      </c>
      <c r="AT46" s="555">
        <f>'C3LPG Balance'!AZ45</f>
        <v>0</v>
      </c>
      <c r="AU46" s="534"/>
      <c r="AV46" s="534"/>
      <c r="AW46" s="534"/>
      <c r="AX46" s="534"/>
      <c r="AY46" s="534"/>
      <c r="AZ46" s="534"/>
      <c r="BA46" s="534"/>
      <c r="BB46" s="534"/>
      <c r="BC46" s="534"/>
      <c r="BD46" s="534"/>
      <c r="BE46" s="534"/>
      <c r="BF46" s="534"/>
      <c r="BG46" s="588"/>
    </row>
    <row r="47" spans="1:59" ht="10.199999999999999" customHeight="1">
      <c r="A47" s="533" t="s">
        <v>318</v>
      </c>
      <c r="B47" s="876" t="str">
        <f>'C3LPG Balance'!C46</f>
        <v>Atlas</v>
      </c>
      <c r="C47" s="876" t="str">
        <f>'C3LPG Balance'!D46</f>
        <v>MT</v>
      </c>
      <c r="D47" s="539"/>
      <c r="E47" s="539"/>
      <c r="F47" s="539"/>
      <c r="G47" s="539"/>
      <c r="H47" s="539"/>
      <c r="I47" s="539"/>
      <c r="J47" s="539"/>
      <c r="K47" s="537"/>
      <c r="L47" s="537"/>
      <c r="M47" s="537"/>
      <c r="N47" s="537"/>
      <c r="O47" s="537"/>
      <c r="P47" s="537"/>
      <c r="Q47" s="537"/>
      <c r="R47" s="537"/>
      <c r="S47" s="537"/>
      <c r="T47" s="537"/>
      <c r="U47" s="537"/>
      <c r="V47" s="537"/>
      <c r="W47" s="537"/>
      <c r="X47" s="537"/>
      <c r="Y47" s="537"/>
      <c r="Z47" s="537"/>
      <c r="AA47" s="537"/>
      <c r="AB47" s="537"/>
      <c r="AC47" s="537"/>
      <c r="AD47" s="537"/>
      <c r="AE47" s="537"/>
      <c r="AF47" s="537"/>
      <c r="AG47" s="537"/>
      <c r="AH47" s="537"/>
      <c r="AI47" s="537"/>
      <c r="AJ47" s="537"/>
      <c r="AK47" s="516">
        <f>'C3LPG Balance'!AQ46</f>
        <v>0</v>
      </c>
      <c r="AL47" s="534">
        <f>'C3LPG Balance'!AR46</f>
        <v>0</v>
      </c>
      <c r="AM47" s="534">
        <f>'C3LPG Balance'!AS46</f>
        <v>0</v>
      </c>
      <c r="AN47" s="534">
        <f>'C3LPG Balance'!AT46</f>
        <v>0</v>
      </c>
      <c r="AO47" s="534">
        <f>'C3LPG Balance'!AU46</f>
        <v>0</v>
      </c>
      <c r="AP47" s="534">
        <f>'C3LPG Balance'!AV46</f>
        <v>0</v>
      </c>
      <c r="AQ47" s="534">
        <f>'C3LPG Balance'!AW46</f>
        <v>0</v>
      </c>
      <c r="AR47" s="534">
        <f>'C3LPG Balance'!AX46</f>
        <v>0</v>
      </c>
      <c r="AS47" s="534">
        <f>'C3LPG Balance'!AY46</f>
        <v>0</v>
      </c>
      <c r="AT47" s="555">
        <f>'C3LPG Balance'!AZ46</f>
        <v>0</v>
      </c>
      <c r="AU47" s="534"/>
      <c r="AV47" s="534"/>
      <c r="AW47" s="534"/>
      <c r="AX47" s="534"/>
      <c r="AY47" s="534"/>
      <c r="AZ47" s="534"/>
      <c r="BA47" s="534"/>
      <c r="BB47" s="534"/>
      <c r="BC47" s="534"/>
      <c r="BD47" s="534"/>
      <c r="BE47" s="534"/>
      <c r="BF47" s="534"/>
      <c r="BG47" s="588"/>
    </row>
    <row r="48" spans="1:59" ht="10.199999999999999" customHeight="1">
      <c r="A48" s="533" t="s">
        <v>318</v>
      </c>
      <c r="B48" s="876" t="str">
        <f>'C3LPG Balance'!C47</f>
        <v>Atlas</v>
      </c>
      <c r="C48" s="876" t="str">
        <f>'C3LPG Balance'!D47</f>
        <v>PTT TANK</v>
      </c>
      <c r="D48" s="539"/>
      <c r="E48" s="539"/>
      <c r="F48" s="539"/>
      <c r="G48" s="539"/>
      <c r="H48" s="539"/>
      <c r="I48" s="539"/>
      <c r="J48" s="539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7"/>
      <c r="V48" s="537"/>
      <c r="W48" s="537"/>
      <c r="X48" s="537"/>
      <c r="Y48" s="537"/>
      <c r="Z48" s="537"/>
      <c r="AA48" s="537"/>
      <c r="AB48" s="537"/>
      <c r="AC48" s="537"/>
      <c r="AD48" s="537"/>
      <c r="AE48" s="537"/>
      <c r="AF48" s="537"/>
      <c r="AG48" s="537"/>
      <c r="AH48" s="537"/>
      <c r="AI48" s="537"/>
      <c r="AJ48" s="537"/>
      <c r="AK48" s="516">
        <f>'C3LPG Balance'!AQ47</f>
        <v>0</v>
      </c>
      <c r="AL48" s="534">
        <f>'C3LPG Balance'!AR47</f>
        <v>0.65</v>
      </c>
      <c r="AM48" s="534">
        <f>'C3LPG Balance'!AS47</f>
        <v>0</v>
      </c>
      <c r="AN48" s="534">
        <f>'C3LPG Balance'!AT47</f>
        <v>0</v>
      </c>
      <c r="AO48" s="534">
        <f>'C3LPG Balance'!AU47</f>
        <v>0</v>
      </c>
      <c r="AP48" s="534">
        <f>'C3LPG Balance'!AV47</f>
        <v>0</v>
      </c>
      <c r="AQ48" s="534">
        <f>'C3LPG Balance'!AW47</f>
        <v>0</v>
      </c>
      <c r="AR48" s="534">
        <f>'C3LPG Balance'!AX47</f>
        <v>0</v>
      </c>
      <c r="AS48" s="534">
        <f>'C3LPG Balance'!AY47</f>
        <v>0</v>
      </c>
      <c r="AT48" s="555">
        <f>'C3LPG Balance'!AZ47</f>
        <v>0</v>
      </c>
      <c r="AU48" s="534"/>
      <c r="AV48" s="534"/>
      <c r="AW48" s="534"/>
      <c r="AX48" s="534"/>
      <c r="AY48" s="534"/>
      <c r="AZ48" s="534"/>
      <c r="BA48" s="534"/>
      <c r="BB48" s="534"/>
      <c r="BC48" s="534"/>
      <c r="BD48" s="534"/>
      <c r="BE48" s="534"/>
      <c r="BF48" s="534"/>
      <c r="BG48" s="588"/>
    </row>
    <row r="49" spans="1:59" ht="10.199999999999999" customHeight="1">
      <c r="A49" s="533" t="s">
        <v>318</v>
      </c>
      <c r="B49" s="876" t="str">
        <f>'C3LPG Balance'!C48</f>
        <v>ESSO</v>
      </c>
      <c r="C49" s="876" t="str">
        <f>'C3LPG Balance'!D48</f>
        <v>MT</v>
      </c>
      <c r="D49" s="539"/>
      <c r="E49" s="539"/>
      <c r="F49" s="539"/>
      <c r="G49" s="539"/>
      <c r="H49" s="539"/>
      <c r="I49" s="539"/>
      <c r="J49" s="539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7"/>
      <c r="V49" s="537"/>
      <c r="W49" s="537"/>
      <c r="X49" s="537"/>
      <c r="Y49" s="537"/>
      <c r="Z49" s="537"/>
      <c r="AA49" s="537"/>
      <c r="AB49" s="537"/>
      <c r="AC49" s="537"/>
      <c r="AD49" s="537"/>
      <c r="AE49" s="537"/>
      <c r="AF49" s="537"/>
      <c r="AG49" s="537"/>
      <c r="AH49" s="537"/>
      <c r="AI49" s="537"/>
      <c r="AJ49" s="537"/>
      <c r="AK49" s="516">
        <f>'C3LPG Balance'!AQ48</f>
        <v>0</v>
      </c>
      <c r="AL49" s="534">
        <f>'C3LPG Balance'!AR48</f>
        <v>0</v>
      </c>
      <c r="AM49" s="534">
        <f>'C3LPG Balance'!AS48</f>
        <v>0</v>
      </c>
      <c r="AN49" s="534">
        <f>'C3LPG Balance'!AT48</f>
        <v>0</v>
      </c>
      <c r="AO49" s="534">
        <f>'C3LPG Balance'!AU48</f>
        <v>0</v>
      </c>
      <c r="AP49" s="534">
        <f>'C3LPG Balance'!AV48</f>
        <v>0</v>
      </c>
      <c r="AQ49" s="534">
        <f>'C3LPG Balance'!AW48</f>
        <v>0</v>
      </c>
      <c r="AR49" s="534">
        <f>'C3LPG Balance'!AX48</f>
        <v>0</v>
      </c>
      <c r="AS49" s="534">
        <f>'C3LPG Balance'!AY48</f>
        <v>0</v>
      </c>
      <c r="AT49" s="555">
        <f>'C3LPG Balance'!AZ48</f>
        <v>0</v>
      </c>
      <c r="AU49" s="534"/>
      <c r="AV49" s="534"/>
      <c r="AW49" s="534"/>
      <c r="AX49" s="534"/>
      <c r="AY49" s="534"/>
      <c r="AZ49" s="534"/>
      <c r="BA49" s="534"/>
      <c r="BB49" s="534"/>
      <c r="BC49" s="534"/>
      <c r="BD49" s="534"/>
      <c r="BE49" s="534"/>
      <c r="BF49" s="534"/>
      <c r="BG49" s="588"/>
    </row>
    <row r="50" spans="1:59" ht="10.199999999999999" customHeight="1">
      <c r="A50" s="533" t="s">
        <v>318</v>
      </c>
      <c r="B50" s="876" t="str">
        <f>'C3LPG Balance'!C49</f>
        <v>ESSO</v>
      </c>
      <c r="C50" s="876" t="str">
        <f>'C3LPG Balance'!D49</f>
        <v xml:space="preserve">BRP </v>
      </c>
      <c r="D50" s="539"/>
      <c r="E50" s="539"/>
      <c r="F50" s="539"/>
      <c r="G50" s="539"/>
      <c r="H50" s="539"/>
      <c r="I50" s="539"/>
      <c r="J50" s="539"/>
      <c r="K50" s="537"/>
      <c r="L50" s="537"/>
      <c r="M50" s="537"/>
      <c r="N50" s="537"/>
      <c r="O50" s="537"/>
      <c r="P50" s="537"/>
      <c r="Q50" s="537"/>
      <c r="R50" s="537"/>
      <c r="S50" s="537"/>
      <c r="T50" s="537"/>
      <c r="U50" s="537"/>
      <c r="V50" s="537"/>
      <c r="W50" s="537"/>
      <c r="X50" s="537"/>
      <c r="Y50" s="537"/>
      <c r="Z50" s="537"/>
      <c r="AA50" s="537"/>
      <c r="AB50" s="537"/>
      <c r="AC50" s="537"/>
      <c r="AD50" s="537"/>
      <c r="AE50" s="537"/>
      <c r="AF50" s="537"/>
      <c r="AG50" s="537"/>
      <c r="AH50" s="537"/>
      <c r="AI50" s="537"/>
      <c r="AJ50" s="537"/>
      <c r="AK50" s="516">
        <f>'C3LPG Balance'!AQ49</f>
        <v>0</v>
      </c>
      <c r="AL50" s="534">
        <f>'C3LPG Balance'!AR49</f>
        <v>0</v>
      </c>
      <c r="AM50" s="534">
        <f>'C3LPG Balance'!AS49</f>
        <v>0</v>
      </c>
      <c r="AN50" s="534">
        <f>'C3LPG Balance'!AT49</f>
        <v>0</v>
      </c>
      <c r="AO50" s="534">
        <f>'C3LPG Balance'!AU49</f>
        <v>0</v>
      </c>
      <c r="AP50" s="534">
        <f>'C3LPG Balance'!AV49</f>
        <v>0</v>
      </c>
      <c r="AQ50" s="534">
        <f>'C3LPG Balance'!AW49</f>
        <v>0</v>
      </c>
      <c r="AR50" s="534">
        <f>'C3LPG Balance'!AX49</f>
        <v>0</v>
      </c>
      <c r="AS50" s="534">
        <f>'C3LPG Balance'!AY49</f>
        <v>0</v>
      </c>
      <c r="AT50" s="555">
        <f>'C3LPG Balance'!AZ49</f>
        <v>0</v>
      </c>
      <c r="AU50" s="534"/>
      <c r="AV50" s="534"/>
      <c r="AW50" s="534"/>
      <c r="AX50" s="534"/>
      <c r="AY50" s="534"/>
      <c r="AZ50" s="534"/>
      <c r="BA50" s="534"/>
      <c r="BB50" s="534"/>
      <c r="BC50" s="534"/>
      <c r="BD50" s="534"/>
      <c r="BE50" s="534"/>
      <c r="BF50" s="534"/>
      <c r="BG50" s="588"/>
    </row>
    <row r="51" spans="1:59" ht="10.199999999999999" customHeight="1">
      <c r="A51" s="533" t="s">
        <v>318</v>
      </c>
      <c r="B51" s="876" t="str">
        <f>'C3LPG Balance'!C50</f>
        <v>ESSO</v>
      </c>
      <c r="C51" s="876" t="str">
        <f>'C3LPG Balance'!D50</f>
        <v>PTT TANK</v>
      </c>
      <c r="D51" s="539"/>
      <c r="E51" s="539"/>
      <c r="F51" s="539"/>
      <c r="G51" s="539"/>
      <c r="H51" s="539"/>
      <c r="I51" s="539"/>
      <c r="J51" s="539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7"/>
      <c r="V51" s="537"/>
      <c r="W51" s="537"/>
      <c r="X51" s="537"/>
      <c r="Y51" s="537"/>
      <c r="Z51" s="537"/>
      <c r="AA51" s="537"/>
      <c r="AB51" s="537"/>
      <c r="AC51" s="537"/>
      <c r="AD51" s="537"/>
      <c r="AE51" s="537"/>
      <c r="AF51" s="537"/>
      <c r="AG51" s="537"/>
      <c r="AH51" s="537"/>
      <c r="AI51" s="537"/>
      <c r="AJ51" s="537"/>
      <c r="AK51" s="516">
        <f>'C3LPG Balance'!AQ50</f>
        <v>0</v>
      </c>
      <c r="AL51" s="534">
        <f>'C3LPG Balance'!AR50</f>
        <v>0</v>
      </c>
      <c r="AM51" s="534">
        <f>'C3LPG Balance'!AS50</f>
        <v>0</v>
      </c>
      <c r="AN51" s="534">
        <f>'C3LPG Balance'!AT50</f>
        <v>0</v>
      </c>
      <c r="AO51" s="534">
        <f>'C3LPG Balance'!AU50</f>
        <v>0</v>
      </c>
      <c r="AP51" s="534">
        <f>'C3LPG Balance'!AV50</f>
        <v>0</v>
      </c>
      <c r="AQ51" s="534">
        <f>'C3LPG Balance'!AW50</f>
        <v>0</v>
      </c>
      <c r="AR51" s="534">
        <f>'C3LPG Balance'!AX50</f>
        <v>0</v>
      </c>
      <c r="AS51" s="534">
        <f>'C3LPG Balance'!AY50</f>
        <v>0</v>
      </c>
      <c r="AT51" s="555">
        <f>'C3LPG Balance'!AZ50</f>
        <v>0</v>
      </c>
      <c r="AU51" s="534"/>
      <c r="AV51" s="534"/>
      <c r="AW51" s="534"/>
      <c r="AX51" s="534"/>
      <c r="AY51" s="534"/>
      <c r="AZ51" s="534"/>
      <c r="BA51" s="534"/>
      <c r="BB51" s="534"/>
      <c r="BC51" s="534"/>
      <c r="BD51" s="534"/>
      <c r="BE51" s="534"/>
      <c r="BF51" s="534"/>
      <c r="BG51" s="588"/>
    </row>
    <row r="52" spans="1:59" ht="10.199999999999999" customHeight="1">
      <c r="A52" s="533" t="s">
        <v>318</v>
      </c>
      <c r="B52" s="876" t="str">
        <f>'C3LPG Balance'!C51</f>
        <v>UNO</v>
      </c>
      <c r="C52" s="876" t="str">
        <f>'C3LPG Balance'!D51</f>
        <v>PTT TANK</v>
      </c>
      <c r="D52" s="539"/>
      <c r="E52" s="539"/>
      <c r="F52" s="539"/>
      <c r="G52" s="539"/>
      <c r="H52" s="539"/>
      <c r="I52" s="539"/>
      <c r="J52" s="539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7"/>
      <c r="V52" s="537"/>
      <c r="W52" s="537"/>
      <c r="X52" s="537"/>
      <c r="Y52" s="537"/>
      <c r="Z52" s="537"/>
      <c r="AA52" s="537"/>
      <c r="AB52" s="537"/>
      <c r="AC52" s="537"/>
      <c r="AD52" s="537"/>
      <c r="AE52" s="537"/>
      <c r="AF52" s="537"/>
      <c r="AG52" s="537"/>
      <c r="AH52" s="537"/>
      <c r="AI52" s="537"/>
      <c r="AJ52" s="537"/>
      <c r="AK52" s="516">
        <f>'C3LPG Balance'!AQ51</f>
        <v>0</v>
      </c>
      <c r="AL52" s="534">
        <f>'C3LPG Balance'!AR51</f>
        <v>0</v>
      </c>
      <c r="AM52" s="534">
        <f>'C3LPG Balance'!AS51</f>
        <v>0</v>
      </c>
      <c r="AN52" s="534">
        <f>'C3LPG Balance'!AT51</f>
        <v>0</v>
      </c>
      <c r="AO52" s="534">
        <f>'C3LPG Balance'!AU51</f>
        <v>0</v>
      </c>
      <c r="AP52" s="534">
        <f>'C3LPG Balance'!AV51</f>
        <v>0</v>
      </c>
      <c r="AQ52" s="534">
        <f>'C3LPG Balance'!AW51</f>
        <v>0</v>
      </c>
      <c r="AR52" s="534">
        <f>'C3LPG Balance'!AX51</f>
        <v>0</v>
      </c>
      <c r="AS52" s="534">
        <f>'C3LPG Balance'!AY51</f>
        <v>0</v>
      </c>
      <c r="AT52" s="555">
        <f>'C3LPG Balance'!AZ51</f>
        <v>0</v>
      </c>
      <c r="AU52" s="534"/>
      <c r="AV52" s="534"/>
      <c r="AW52" s="534"/>
      <c r="AX52" s="534"/>
      <c r="AY52" s="534"/>
      <c r="AZ52" s="534"/>
      <c r="BA52" s="534"/>
      <c r="BB52" s="534"/>
      <c r="BC52" s="534"/>
      <c r="BD52" s="534"/>
      <c r="BE52" s="534"/>
      <c r="BF52" s="534"/>
      <c r="BG52" s="588"/>
    </row>
    <row r="53" spans="1:59" ht="10.199999999999999" customHeight="1">
      <c r="A53" s="533" t="s">
        <v>318</v>
      </c>
      <c r="B53" s="876" t="str">
        <f>'C3LPG Balance'!C52</f>
        <v>Orchid</v>
      </c>
      <c r="C53" s="876" t="str">
        <f>'C3LPG Balance'!D52</f>
        <v>PTT TANK</v>
      </c>
      <c r="D53" s="539"/>
      <c r="E53" s="539"/>
      <c r="F53" s="539"/>
      <c r="G53" s="539"/>
      <c r="H53" s="539"/>
      <c r="I53" s="539"/>
      <c r="J53" s="539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7"/>
      <c r="V53" s="537"/>
      <c r="W53" s="537"/>
      <c r="X53" s="537"/>
      <c r="Y53" s="537"/>
      <c r="Z53" s="537"/>
      <c r="AA53" s="537"/>
      <c r="AB53" s="537"/>
      <c r="AC53" s="537"/>
      <c r="AD53" s="537"/>
      <c r="AE53" s="537"/>
      <c r="AF53" s="537"/>
      <c r="AG53" s="537"/>
      <c r="AH53" s="537"/>
      <c r="AI53" s="537"/>
      <c r="AJ53" s="537"/>
      <c r="AK53" s="516">
        <f>'C3LPG Balance'!AQ52</f>
        <v>0</v>
      </c>
      <c r="AL53" s="534">
        <f>'C3LPG Balance'!AR52</f>
        <v>0</v>
      </c>
      <c r="AM53" s="534">
        <f>'C3LPG Balance'!AS52</f>
        <v>0</v>
      </c>
      <c r="AN53" s="534">
        <f>'C3LPG Balance'!AT52</f>
        <v>0</v>
      </c>
      <c r="AO53" s="534">
        <f>'C3LPG Balance'!AU52</f>
        <v>0</v>
      </c>
      <c r="AP53" s="534">
        <f>'C3LPG Balance'!AV52</f>
        <v>0</v>
      </c>
      <c r="AQ53" s="534">
        <f>'C3LPG Balance'!AW52</f>
        <v>0</v>
      </c>
      <c r="AR53" s="534">
        <f>'C3LPG Balance'!AX52</f>
        <v>0</v>
      </c>
      <c r="AS53" s="534">
        <f>'C3LPG Balance'!AY52</f>
        <v>0</v>
      </c>
      <c r="AT53" s="555">
        <f>'C3LPG Balance'!AZ52</f>
        <v>0</v>
      </c>
      <c r="AU53" s="534"/>
      <c r="AV53" s="534"/>
      <c r="AW53" s="534"/>
      <c r="AX53" s="534"/>
      <c r="AY53" s="534"/>
      <c r="AZ53" s="534"/>
      <c r="BA53" s="534"/>
      <c r="BB53" s="534"/>
      <c r="BC53" s="534"/>
      <c r="BD53" s="534"/>
      <c r="BE53" s="534"/>
      <c r="BF53" s="534"/>
      <c r="BG53" s="588"/>
    </row>
    <row r="54" spans="1:59" ht="10.199999999999999" customHeight="1">
      <c r="A54" s="533" t="s">
        <v>313</v>
      </c>
      <c r="B54" s="876" t="str">
        <f>'C3LPG Balance'!C53</f>
        <v>PTTOR</v>
      </c>
      <c r="C54" s="876" t="str">
        <f>'C3LPG Balance'!D53</f>
        <v>IRPC</v>
      </c>
      <c r="D54" s="539"/>
      <c r="E54" s="539"/>
      <c r="F54" s="539"/>
      <c r="G54" s="539"/>
      <c r="H54" s="539"/>
      <c r="I54" s="539"/>
      <c r="J54" s="539"/>
      <c r="K54" s="537"/>
      <c r="L54" s="537"/>
      <c r="M54" s="537"/>
      <c r="N54" s="537"/>
      <c r="O54" s="537"/>
      <c r="P54" s="537"/>
      <c r="Q54" s="537"/>
      <c r="R54" s="537"/>
      <c r="S54" s="537"/>
      <c r="T54" s="537"/>
      <c r="U54" s="537"/>
      <c r="V54" s="537"/>
      <c r="W54" s="537"/>
      <c r="X54" s="537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16">
        <f>'C3LPG Balance'!AQ53</f>
        <v>0.68</v>
      </c>
      <c r="AL54" s="534">
        <f>'C3LPG Balance'!AR53</f>
        <v>0.7</v>
      </c>
      <c r="AM54" s="534">
        <f>'C3LPG Balance'!AS53</f>
        <v>0</v>
      </c>
      <c r="AN54" s="534">
        <f>'C3LPG Balance'!AT53</f>
        <v>0</v>
      </c>
      <c r="AO54" s="534">
        <f>'C3LPG Balance'!AU53</f>
        <v>0</v>
      </c>
      <c r="AP54" s="534">
        <f>'C3LPG Balance'!AV53</f>
        <v>0</v>
      </c>
      <c r="AQ54" s="534">
        <f>'C3LPG Balance'!AW53</f>
        <v>0</v>
      </c>
      <c r="AR54" s="534">
        <f>'C3LPG Balance'!AX53</f>
        <v>0</v>
      </c>
      <c r="AS54" s="534">
        <f>'C3LPG Balance'!AY53</f>
        <v>0</v>
      </c>
      <c r="AT54" s="555">
        <f>'C3LPG Balance'!AZ53</f>
        <v>0.68</v>
      </c>
      <c r="AU54" s="534"/>
      <c r="AV54" s="534"/>
      <c r="AW54" s="534"/>
      <c r="AX54" s="534"/>
      <c r="AY54" s="534"/>
      <c r="AZ54" s="534"/>
      <c r="BA54" s="534"/>
      <c r="BB54" s="534"/>
      <c r="BC54" s="534"/>
      <c r="BD54" s="534"/>
      <c r="BE54" s="534"/>
      <c r="BF54" s="534"/>
      <c r="BG54" s="588"/>
    </row>
    <row r="55" spans="1:59" ht="10.199999999999999" customHeight="1">
      <c r="A55" s="533" t="s">
        <v>313</v>
      </c>
      <c r="B55" s="876" t="str">
        <f>'C3LPG Balance'!C54</f>
        <v>WP</v>
      </c>
      <c r="C55" s="876" t="str">
        <f>'C3LPG Balance'!D54</f>
        <v>IRPC</v>
      </c>
      <c r="D55" s="539"/>
      <c r="E55" s="539"/>
      <c r="F55" s="539"/>
      <c r="G55" s="539"/>
      <c r="H55" s="539"/>
      <c r="I55" s="539"/>
      <c r="J55" s="539"/>
      <c r="K55" s="537"/>
      <c r="L55" s="537"/>
      <c r="M55" s="537"/>
      <c r="N55" s="537"/>
      <c r="O55" s="537"/>
      <c r="P55" s="537"/>
      <c r="Q55" s="537"/>
      <c r="R55" s="537"/>
      <c r="S55" s="537"/>
      <c r="T55" s="537"/>
      <c r="U55" s="537"/>
      <c r="V55" s="537"/>
      <c r="W55" s="537"/>
      <c r="X55" s="537"/>
      <c r="Y55" s="537"/>
      <c r="Z55" s="537"/>
      <c r="AA55" s="537"/>
      <c r="AB55" s="537"/>
      <c r="AC55" s="537"/>
      <c r="AD55" s="537"/>
      <c r="AE55" s="537"/>
      <c r="AF55" s="537"/>
      <c r="AG55" s="537"/>
      <c r="AH55" s="537"/>
      <c r="AI55" s="537"/>
      <c r="AJ55" s="537"/>
      <c r="AK55" s="516"/>
      <c r="AL55" s="534"/>
      <c r="AM55" s="534">
        <f>'C3LPG Balance'!AS55</f>
        <v>0.6</v>
      </c>
      <c r="AN55" s="534">
        <f>'C3LPG Balance'!AT55</f>
        <v>0</v>
      </c>
      <c r="AO55" s="534">
        <f>'C3LPG Balance'!AU55</f>
        <v>0.6</v>
      </c>
      <c r="AP55" s="534">
        <f>'C3LPG Balance'!AV55</f>
        <v>1.2</v>
      </c>
      <c r="AQ55" s="534">
        <f>'C3LPG Balance'!AW55</f>
        <v>0.6</v>
      </c>
      <c r="AR55" s="534">
        <f>'C3LPG Balance'!AX55</f>
        <v>0</v>
      </c>
      <c r="AS55" s="534">
        <f>'C3LPG Balance'!AY55</f>
        <v>0.6</v>
      </c>
      <c r="AT55" s="555">
        <f>'C3LPG Balance'!AZ55</f>
        <v>1.2</v>
      </c>
      <c r="AU55" s="534"/>
      <c r="AV55" s="534"/>
      <c r="AW55" s="534"/>
      <c r="AX55" s="534"/>
      <c r="AY55" s="534"/>
      <c r="AZ55" s="534"/>
      <c r="BA55" s="534"/>
      <c r="BB55" s="534"/>
      <c r="BC55" s="534"/>
      <c r="BD55" s="534"/>
      <c r="BE55" s="534"/>
      <c r="BF55" s="534"/>
      <c r="BG55" s="588"/>
    </row>
    <row r="56" spans="1:59" ht="10.199999999999999" customHeight="1">
      <c r="A56" s="533" t="s">
        <v>313</v>
      </c>
      <c r="B56" s="876" t="str">
        <f>'C3LPG Balance'!C55</f>
        <v>Atlas</v>
      </c>
      <c r="C56" s="876" t="str">
        <f>'C3LPG Balance'!D55</f>
        <v>IRPC</v>
      </c>
      <c r="D56" s="539"/>
      <c r="E56" s="539"/>
      <c r="F56" s="539"/>
      <c r="G56" s="539"/>
      <c r="H56" s="539"/>
      <c r="I56" s="539"/>
      <c r="J56" s="539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7"/>
      <c r="V56" s="537"/>
      <c r="W56" s="537"/>
      <c r="X56" s="537"/>
      <c r="Y56" s="537"/>
      <c r="Z56" s="537"/>
      <c r="AA56" s="537"/>
      <c r="AB56" s="537"/>
      <c r="AC56" s="537"/>
      <c r="AD56" s="537"/>
      <c r="AE56" s="537"/>
      <c r="AF56" s="537"/>
      <c r="AG56" s="537"/>
      <c r="AH56" s="537"/>
      <c r="AI56" s="537"/>
      <c r="AJ56" s="537"/>
      <c r="AK56" s="516"/>
      <c r="AL56" s="534"/>
      <c r="AM56" s="534"/>
      <c r="AN56" s="534"/>
      <c r="AO56" s="534"/>
      <c r="AP56" s="534"/>
      <c r="AQ56" s="534"/>
      <c r="AR56" s="534"/>
      <c r="AS56" s="534"/>
      <c r="AT56" s="555"/>
      <c r="AU56" s="534"/>
      <c r="AV56" s="534"/>
      <c r="AW56" s="534"/>
      <c r="AX56" s="534"/>
      <c r="AY56" s="534"/>
      <c r="AZ56" s="534"/>
      <c r="BA56" s="534"/>
      <c r="BB56" s="534"/>
      <c r="BC56" s="534"/>
      <c r="BD56" s="534"/>
      <c r="BE56" s="534"/>
      <c r="BF56" s="534"/>
      <c r="BG56" s="588"/>
    </row>
    <row r="57" spans="1:59" ht="10.199999999999999" customHeight="1">
      <c r="A57" s="533" t="s">
        <v>284</v>
      </c>
      <c r="B57" s="876" t="str">
        <f>'C3LPG Balance'!C56</f>
        <v>PTTOR</v>
      </c>
      <c r="C57" s="876" t="str">
        <f>'C3LPG Balance'!D56</f>
        <v>MT</v>
      </c>
      <c r="D57" s="539"/>
      <c r="E57" s="539"/>
      <c r="F57" s="539"/>
      <c r="G57" s="539"/>
      <c r="H57" s="539"/>
      <c r="I57" s="539"/>
      <c r="J57" s="539"/>
      <c r="K57" s="537"/>
      <c r="L57" s="537"/>
      <c r="M57" s="537"/>
      <c r="N57" s="537"/>
      <c r="O57" s="537"/>
      <c r="P57" s="537"/>
      <c r="Q57" s="537"/>
      <c r="R57" s="537"/>
      <c r="S57" s="537"/>
      <c r="T57" s="537"/>
      <c r="U57" s="537"/>
      <c r="V57" s="537"/>
      <c r="W57" s="537"/>
      <c r="X57" s="537"/>
      <c r="Y57" s="537"/>
      <c r="Z57" s="537"/>
      <c r="AA57" s="537"/>
      <c r="AB57" s="537"/>
      <c r="AC57" s="537"/>
      <c r="AD57" s="537"/>
      <c r="AE57" s="537"/>
      <c r="AF57" s="537"/>
      <c r="AG57" s="537"/>
      <c r="AH57" s="537"/>
      <c r="AI57" s="537"/>
      <c r="AJ57" s="537"/>
      <c r="AK57" s="516">
        <f>'C3LPG Balance'!AQ56</f>
        <v>0</v>
      </c>
      <c r="AL57" s="534">
        <f>'C3LPG Balance'!AR56</f>
        <v>0</v>
      </c>
      <c r="AM57" s="534">
        <f>'C3LPG Balance'!AS56</f>
        <v>0.59999999999999898</v>
      </c>
      <c r="AN57" s="534">
        <f>'C3LPG Balance'!AT56</f>
        <v>0</v>
      </c>
      <c r="AO57" s="534">
        <f>'C3LPG Balance'!AU56</f>
        <v>4.4408920985006262E-16</v>
      </c>
      <c r="AP57" s="534">
        <f>'C3LPG Balance'!AV56</f>
        <v>1.5</v>
      </c>
      <c r="AQ57" s="534">
        <f>'C3LPG Balance'!AW56</f>
        <v>0</v>
      </c>
      <c r="AR57" s="534">
        <f>'C3LPG Balance'!AX56</f>
        <v>0</v>
      </c>
      <c r="AS57" s="534">
        <f>'C3LPG Balance'!AY56</f>
        <v>0</v>
      </c>
      <c r="AT57" s="555">
        <f>'C3LPG Balance'!AZ56</f>
        <v>0</v>
      </c>
      <c r="AU57" s="534"/>
      <c r="AV57" s="534"/>
      <c r="AW57" s="534"/>
      <c r="AX57" s="534"/>
      <c r="AY57" s="534"/>
      <c r="AZ57" s="534"/>
      <c r="BA57" s="534"/>
      <c r="BB57" s="534"/>
      <c r="BC57" s="534"/>
      <c r="BD57" s="534"/>
      <c r="BE57" s="534"/>
      <c r="BF57" s="534"/>
      <c r="BG57" s="588"/>
    </row>
    <row r="58" spans="1:59" ht="10.199999999999999" customHeight="1">
      <c r="A58" s="533" t="s">
        <v>284</v>
      </c>
      <c r="B58" s="876" t="str">
        <f>'C3LPG Balance'!C57</f>
        <v>PTTOR</v>
      </c>
      <c r="C58" s="876" t="str">
        <f>'C3LPG Balance'!D57</f>
        <v>PTT TANK</v>
      </c>
      <c r="D58" s="539"/>
      <c r="E58" s="539"/>
      <c r="F58" s="539"/>
      <c r="G58" s="539"/>
      <c r="H58" s="539"/>
      <c r="I58" s="539"/>
      <c r="J58" s="539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7"/>
      <c r="V58" s="537"/>
      <c r="W58" s="537"/>
      <c r="X58" s="537"/>
      <c r="Y58" s="537"/>
      <c r="Z58" s="537"/>
      <c r="AA58" s="537"/>
      <c r="AB58" s="537"/>
      <c r="AC58" s="537"/>
      <c r="AD58" s="537"/>
      <c r="AE58" s="537"/>
      <c r="AF58" s="537"/>
      <c r="AG58" s="537"/>
      <c r="AH58" s="537"/>
      <c r="AI58" s="537"/>
      <c r="AJ58" s="537"/>
      <c r="AK58" s="516">
        <f>'C3LPG Balance'!AQ57</f>
        <v>0</v>
      </c>
      <c r="AL58" s="534">
        <f>'C3LPG Balance'!AR57</f>
        <v>1.2</v>
      </c>
      <c r="AM58" s="534">
        <f>'C3LPG Balance'!AS57</f>
        <v>2.35</v>
      </c>
      <c r="AN58" s="534">
        <f>'C3LPG Balance'!AT57</f>
        <v>0</v>
      </c>
      <c r="AO58" s="534">
        <f>'C3LPG Balance'!AU57</f>
        <v>2.5999999999999996</v>
      </c>
      <c r="AP58" s="534">
        <f>'C3LPG Balance'!AV57</f>
        <v>0</v>
      </c>
      <c r="AQ58" s="534">
        <f>'C3LPG Balance'!AW57</f>
        <v>0</v>
      </c>
      <c r="AR58" s="534">
        <f>'C3LPG Balance'!AX57</f>
        <v>0</v>
      </c>
      <c r="AS58" s="534">
        <f>'C3LPG Balance'!AY57</f>
        <v>0</v>
      </c>
      <c r="AT58" s="555">
        <f>'C3LPG Balance'!AZ57</f>
        <v>0</v>
      </c>
      <c r="AU58" s="534"/>
      <c r="AV58" s="534"/>
      <c r="AW58" s="534"/>
      <c r="AX58" s="534"/>
      <c r="AY58" s="534"/>
      <c r="AZ58" s="534"/>
      <c r="BA58" s="534"/>
      <c r="BB58" s="534"/>
      <c r="BC58" s="534"/>
      <c r="BD58" s="534"/>
      <c r="BE58" s="534"/>
      <c r="BF58" s="534"/>
      <c r="BG58" s="588"/>
    </row>
    <row r="59" spans="1:59" ht="10.199999999999999" customHeight="1">
      <c r="A59" s="533" t="s">
        <v>284</v>
      </c>
      <c r="B59" s="876" t="str">
        <f>'C3LPG Balance'!C58</f>
        <v>PTTOR</v>
      </c>
      <c r="C59" s="876" t="str">
        <f>'C3LPG Balance'!D58</f>
        <v>PTT TANK (Truck)</v>
      </c>
      <c r="D59" s="539"/>
      <c r="E59" s="539"/>
      <c r="F59" s="539"/>
      <c r="G59" s="539"/>
      <c r="H59" s="539"/>
      <c r="I59" s="539"/>
      <c r="J59" s="539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7"/>
      <c r="V59" s="537"/>
      <c r="W59" s="537"/>
      <c r="X59" s="537"/>
      <c r="Y59" s="537"/>
      <c r="Z59" s="537"/>
      <c r="AA59" s="537"/>
      <c r="AB59" s="537"/>
      <c r="AC59" s="537"/>
      <c r="AD59" s="537"/>
      <c r="AE59" s="537"/>
      <c r="AF59" s="537"/>
      <c r="AG59" s="537"/>
      <c r="AH59" s="537"/>
      <c r="AI59" s="537"/>
      <c r="AJ59" s="537"/>
      <c r="AK59" s="516">
        <f>'C3LPG Balance'!AQ58</f>
        <v>0</v>
      </c>
      <c r="AL59" s="534">
        <f>'C3LPG Balance'!AR58</f>
        <v>0</v>
      </c>
      <c r="AM59" s="534">
        <f>'C3LPG Balance'!AS58</f>
        <v>0</v>
      </c>
      <c r="AN59" s="534">
        <f>'C3LPG Balance'!AT58</f>
        <v>0</v>
      </c>
      <c r="AO59" s="534">
        <f>'C3LPG Balance'!AU58</f>
        <v>0</v>
      </c>
      <c r="AP59" s="534">
        <f>'C3LPG Balance'!AV58</f>
        <v>0.3</v>
      </c>
      <c r="AQ59" s="534">
        <f>'C3LPG Balance'!AW58</f>
        <v>0</v>
      </c>
      <c r="AR59" s="534">
        <f>'C3LPG Balance'!AX58</f>
        <v>0</v>
      </c>
      <c r="AS59" s="534">
        <f>'C3LPG Balance'!AY58</f>
        <v>0</v>
      </c>
      <c r="AT59" s="555">
        <f>'C3LPG Balance'!AZ58</f>
        <v>0</v>
      </c>
      <c r="AU59" s="534"/>
      <c r="AV59" s="534"/>
      <c r="AW59" s="534"/>
      <c r="AX59" s="534"/>
      <c r="AY59" s="534"/>
      <c r="AZ59" s="534"/>
      <c r="BA59" s="534"/>
      <c r="BB59" s="534"/>
      <c r="BC59" s="534"/>
      <c r="BD59" s="534"/>
      <c r="BE59" s="534"/>
      <c r="BF59" s="534"/>
      <c r="BG59" s="588"/>
    </row>
    <row r="60" spans="1:59" ht="10.199999999999999" customHeight="1">
      <c r="A60" s="533" t="s">
        <v>284</v>
      </c>
      <c r="B60" s="876" t="str">
        <f>'C3LPG Balance'!C59</f>
        <v>BCP</v>
      </c>
      <c r="C60" s="876" t="str">
        <f>'C3LPG Balance'!D59</f>
        <v>MT</v>
      </c>
      <c r="D60" s="539"/>
      <c r="E60" s="539"/>
      <c r="F60" s="539"/>
      <c r="G60" s="539"/>
      <c r="H60" s="539"/>
      <c r="I60" s="539"/>
      <c r="J60" s="539"/>
      <c r="K60" s="537"/>
      <c r="L60" s="537"/>
      <c r="M60" s="537"/>
      <c r="N60" s="537"/>
      <c r="O60" s="537"/>
      <c r="P60" s="537"/>
      <c r="Q60" s="537"/>
      <c r="R60" s="537"/>
      <c r="S60" s="537"/>
      <c r="T60" s="537"/>
      <c r="U60" s="537"/>
      <c r="V60" s="537"/>
      <c r="W60" s="537"/>
      <c r="X60" s="537"/>
      <c r="Y60" s="537"/>
      <c r="Z60" s="537"/>
      <c r="AA60" s="537"/>
      <c r="AB60" s="537"/>
      <c r="AC60" s="537"/>
      <c r="AD60" s="537"/>
      <c r="AE60" s="537"/>
      <c r="AF60" s="537"/>
      <c r="AG60" s="537"/>
      <c r="AH60" s="537"/>
      <c r="AI60" s="537"/>
      <c r="AJ60" s="537"/>
      <c r="AK60" s="516">
        <f>'C3LPG Balance'!AQ59</f>
        <v>0</v>
      </c>
      <c r="AL60" s="534">
        <f>'C3LPG Balance'!AR59</f>
        <v>0</v>
      </c>
      <c r="AM60" s="534">
        <f>'C3LPG Balance'!AS59</f>
        <v>0</v>
      </c>
      <c r="AN60" s="534">
        <f>'C3LPG Balance'!AT59</f>
        <v>0</v>
      </c>
      <c r="AO60" s="534">
        <f>'C3LPG Balance'!AU59</f>
        <v>0</v>
      </c>
      <c r="AP60" s="534">
        <f>'C3LPG Balance'!AV59</f>
        <v>0</v>
      </c>
      <c r="AQ60" s="534">
        <f>'C3LPG Balance'!AW59</f>
        <v>0</v>
      </c>
      <c r="AR60" s="534">
        <f>'C3LPG Balance'!AX59</f>
        <v>0</v>
      </c>
      <c r="AS60" s="534">
        <f>'C3LPG Balance'!AY59</f>
        <v>0</v>
      </c>
      <c r="AT60" s="555">
        <f>'C3LPG Balance'!AZ59</f>
        <v>0</v>
      </c>
      <c r="AU60" s="534"/>
      <c r="AV60" s="534"/>
      <c r="AW60" s="534"/>
      <c r="AX60" s="534"/>
      <c r="AY60" s="534"/>
      <c r="AZ60" s="534"/>
      <c r="BA60" s="534"/>
      <c r="BB60" s="534"/>
      <c r="BC60" s="534"/>
      <c r="BD60" s="534"/>
      <c r="BE60" s="534"/>
      <c r="BF60" s="534"/>
      <c r="BG60" s="588"/>
    </row>
    <row r="61" spans="1:59" ht="10.199999999999999" customHeight="1">
      <c r="A61" s="533" t="s">
        <v>284</v>
      </c>
      <c r="B61" s="876" t="str">
        <f>'C3LPG Balance'!C60</f>
        <v>BCP</v>
      </c>
      <c r="C61" s="876" t="str">
        <f>'C3LPG Balance'!D60</f>
        <v>PTT TANK</v>
      </c>
      <c r="D61" s="539"/>
      <c r="E61" s="539"/>
      <c r="F61" s="539"/>
      <c r="G61" s="539"/>
      <c r="H61" s="539"/>
      <c r="I61" s="539"/>
      <c r="J61" s="539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16">
        <f>'C3LPG Balance'!AQ60</f>
        <v>0</v>
      </c>
      <c r="AL61" s="534">
        <f>'C3LPG Balance'!AR60</f>
        <v>0</v>
      </c>
      <c r="AM61" s="534">
        <f>'C3LPG Balance'!AS60</f>
        <v>0</v>
      </c>
      <c r="AN61" s="534">
        <f>'C3LPG Balance'!AT60</f>
        <v>0</v>
      </c>
      <c r="AO61" s="534">
        <f>'C3LPG Balance'!AU60</f>
        <v>0</v>
      </c>
      <c r="AP61" s="534">
        <f>'C3LPG Balance'!AV60</f>
        <v>0</v>
      </c>
      <c r="AQ61" s="534">
        <f>'C3LPG Balance'!AW60</f>
        <v>0</v>
      </c>
      <c r="AR61" s="534">
        <f>'C3LPG Balance'!AX60</f>
        <v>0</v>
      </c>
      <c r="AS61" s="534">
        <f>'C3LPG Balance'!AY60</f>
        <v>0</v>
      </c>
      <c r="AT61" s="555">
        <f>'C3LPG Balance'!AZ60</f>
        <v>0</v>
      </c>
      <c r="AU61" s="534"/>
      <c r="AV61" s="534"/>
      <c r="AW61" s="534"/>
      <c r="AX61" s="534"/>
      <c r="AY61" s="534"/>
      <c r="AZ61" s="534"/>
      <c r="BA61" s="534"/>
      <c r="BB61" s="534"/>
      <c r="BC61" s="534"/>
      <c r="BD61" s="534"/>
      <c r="BE61" s="534"/>
      <c r="BF61" s="534"/>
      <c r="BG61" s="588"/>
    </row>
    <row r="62" spans="1:59" ht="10.199999999999999" customHeight="1">
      <c r="A62" s="533" t="s">
        <v>284</v>
      </c>
      <c r="B62" s="876" t="str">
        <f>'C3LPG Balance'!C61</f>
        <v>PAP</v>
      </c>
      <c r="C62" s="876" t="str">
        <f>'C3LPG Balance'!D61</f>
        <v>MT</v>
      </c>
      <c r="D62" s="539"/>
      <c r="E62" s="539"/>
      <c r="F62" s="539"/>
      <c r="G62" s="539"/>
      <c r="H62" s="539"/>
      <c r="I62" s="539"/>
      <c r="J62" s="539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16">
        <f>'C3LPG Balance'!AQ61</f>
        <v>0</v>
      </c>
      <c r="AL62" s="534">
        <f>'C3LPG Balance'!AR61</f>
        <v>0</v>
      </c>
      <c r="AM62" s="534">
        <f>'C3LPG Balance'!AS61</f>
        <v>0</v>
      </c>
      <c r="AN62" s="534">
        <f>'C3LPG Balance'!AT61</f>
        <v>0</v>
      </c>
      <c r="AO62" s="534">
        <f>'C3LPG Balance'!AU61</f>
        <v>0</v>
      </c>
      <c r="AP62" s="534">
        <f>'C3LPG Balance'!AV61</f>
        <v>0</v>
      </c>
      <c r="AQ62" s="534">
        <f>'C3LPG Balance'!AW61</f>
        <v>0</v>
      </c>
      <c r="AR62" s="534">
        <f>'C3LPG Balance'!AX61</f>
        <v>0</v>
      </c>
      <c r="AS62" s="534">
        <f>'C3LPG Balance'!AY61</f>
        <v>0</v>
      </c>
      <c r="AT62" s="555">
        <f>'C3LPG Balance'!AZ61</f>
        <v>0</v>
      </c>
      <c r="AU62" s="534"/>
      <c r="AV62" s="534"/>
      <c r="AW62" s="534"/>
      <c r="AX62" s="534"/>
      <c r="AY62" s="534"/>
      <c r="AZ62" s="534"/>
      <c r="BA62" s="534"/>
      <c r="BB62" s="534"/>
      <c r="BC62" s="534"/>
      <c r="BD62" s="534"/>
      <c r="BE62" s="534"/>
      <c r="BF62" s="534"/>
      <c r="BG62" s="588"/>
    </row>
    <row r="63" spans="1:59" ht="10.199999999999999" customHeight="1">
      <c r="A63" s="533" t="s">
        <v>284</v>
      </c>
      <c r="B63" s="876" t="str">
        <f>'C3LPG Balance'!C62</f>
        <v>PAP</v>
      </c>
      <c r="C63" s="876" t="str">
        <f>'C3LPG Balance'!D62</f>
        <v>PTT TANK</v>
      </c>
      <c r="D63" s="539"/>
      <c r="E63" s="539"/>
      <c r="F63" s="539"/>
      <c r="G63" s="539"/>
      <c r="H63" s="539"/>
      <c r="I63" s="539"/>
      <c r="J63" s="539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16">
        <f>'C3LPG Balance'!AQ63</f>
        <v>3</v>
      </c>
      <c r="AL63" s="534">
        <f>'C3LPG Balance'!AR63</f>
        <v>1.8</v>
      </c>
      <c r="AM63" s="534">
        <f>'C3LPG Balance'!AS63</f>
        <v>1.8</v>
      </c>
      <c r="AN63" s="534">
        <f>'C3LPG Balance'!AT63</f>
        <v>0</v>
      </c>
      <c r="AO63" s="534">
        <f>'C3LPG Balance'!AU63</f>
        <v>1.4</v>
      </c>
      <c r="AP63" s="534">
        <f>'C3LPG Balance'!AV63</f>
        <v>0</v>
      </c>
      <c r="AQ63" s="534">
        <f>'C3LPG Balance'!AW63</f>
        <v>0</v>
      </c>
      <c r="AR63" s="534">
        <f>'C3LPG Balance'!AX63</f>
        <v>0</v>
      </c>
      <c r="AS63" s="534">
        <f>'C3LPG Balance'!AY63</f>
        <v>0</v>
      </c>
      <c r="AT63" s="555">
        <f>'C3LPG Balance'!AZ63</f>
        <v>0</v>
      </c>
      <c r="AU63" s="534"/>
      <c r="AV63" s="534"/>
      <c r="AW63" s="534"/>
      <c r="AX63" s="534"/>
      <c r="AY63" s="534"/>
      <c r="AZ63" s="534"/>
      <c r="BA63" s="534"/>
      <c r="BB63" s="534"/>
      <c r="BC63" s="534"/>
      <c r="BD63" s="534"/>
      <c r="BE63" s="534"/>
      <c r="BF63" s="534"/>
      <c r="BG63" s="588"/>
    </row>
    <row r="64" spans="1:59" ht="10.199999999999999" customHeight="1">
      <c r="A64" s="533" t="s">
        <v>284</v>
      </c>
      <c r="B64" s="876" t="str">
        <f>'C3LPG Balance'!C63</f>
        <v>PAP</v>
      </c>
      <c r="C64" s="876" t="str">
        <f>'C3LPG Balance'!D63</f>
        <v>PTT TANK (Truck)</v>
      </c>
      <c r="D64" s="539"/>
      <c r="E64" s="539"/>
      <c r="F64" s="539"/>
      <c r="G64" s="539"/>
      <c r="H64" s="539"/>
      <c r="I64" s="539"/>
      <c r="J64" s="539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16">
        <f>'C3LPG Balance'!AQ64</f>
        <v>0</v>
      </c>
      <c r="AL64" s="534">
        <f>'C3LPG Balance'!AR64</f>
        <v>0</v>
      </c>
      <c r="AM64" s="534">
        <f>'C3LPG Balance'!AS64</f>
        <v>0</v>
      </c>
      <c r="AN64" s="534">
        <f>'C3LPG Balance'!AT64</f>
        <v>0</v>
      </c>
      <c r="AO64" s="534">
        <f>'C3LPG Balance'!AU64</f>
        <v>0</v>
      </c>
      <c r="AP64" s="534">
        <f>'C3LPG Balance'!AV64</f>
        <v>0</v>
      </c>
      <c r="AQ64" s="534">
        <f>'C3LPG Balance'!AW64</f>
        <v>0</v>
      </c>
      <c r="AR64" s="534">
        <f>'C3LPG Balance'!AX64</f>
        <v>0</v>
      </c>
      <c r="AS64" s="534">
        <f>'C3LPG Balance'!AY64</f>
        <v>0</v>
      </c>
      <c r="AT64" s="555">
        <f>'C3LPG Balance'!AZ64</f>
        <v>0</v>
      </c>
      <c r="AU64" s="534"/>
      <c r="AV64" s="534"/>
      <c r="AW64" s="534"/>
      <c r="AX64" s="534"/>
      <c r="AY64" s="534"/>
      <c r="AZ64" s="534"/>
      <c r="BA64" s="534"/>
      <c r="BB64" s="534"/>
      <c r="BC64" s="534"/>
      <c r="BD64" s="534"/>
      <c r="BE64" s="534"/>
      <c r="BF64" s="534"/>
      <c r="BG64" s="588"/>
    </row>
    <row r="65" spans="1:59" ht="10.199999999999999" customHeight="1">
      <c r="A65" s="533" t="s">
        <v>284</v>
      </c>
      <c r="B65" s="876" t="str">
        <f>'C3LPG Balance'!C64</f>
        <v>WP</v>
      </c>
      <c r="C65" s="876" t="str">
        <f>'C3LPG Balance'!D64</f>
        <v>MT</v>
      </c>
      <c r="D65" s="539"/>
      <c r="E65" s="539"/>
      <c r="F65" s="539"/>
      <c r="G65" s="539"/>
      <c r="H65" s="539"/>
      <c r="I65" s="539"/>
      <c r="J65" s="539"/>
      <c r="K65" s="537"/>
      <c r="L65" s="537"/>
      <c r="M65" s="537"/>
      <c r="N65" s="537"/>
      <c r="O65" s="537"/>
      <c r="P65" s="537"/>
      <c r="Q65" s="537"/>
      <c r="R65" s="537"/>
      <c r="S65" s="537"/>
      <c r="T65" s="537"/>
      <c r="U65" s="537"/>
      <c r="V65" s="537"/>
      <c r="W65" s="537"/>
      <c r="X65" s="537"/>
      <c r="Y65" s="537"/>
      <c r="Z65" s="537"/>
      <c r="AA65" s="537"/>
      <c r="AB65" s="537"/>
      <c r="AC65" s="537"/>
      <c r="AD65" s="537"/>
      <c r="AE65" s="537"/>
      <c r="AF65" s="537"/>
      <c r="AG65" s="537"/>
      <c r="AH65" s="537"/>
      <c r="AI65" s="537"/>
      <c r="AJ65" s="537"/>
      <c r="AK65" s="516">
        <f>'C3LPG Balance'!AQ65</f>
        <v>4</v>
      </c>
      <c r="AL65" s="534">
        <f>'C3LPG Balance'!AR65</f>
        <v>4</v>
      </c>
      <c r="AM65" s="534">
        <f>'C3LPG Balance'!AS65</f>
        <v>1.2500000000000009</v>
      </c>
      <c r="AN65" s="534">
        <f>'C3LPG Balance'!AT65</f>
        <v>0</v>
      </c>
      <c r="AO65" s="534">
        <f>'C3LPG Balance'!AU65</f>
        <v>0</v>
      </c>
      <c r="AP65" s="534">
        <f>'C3LPG Balance'!AV65</f>
        <v>0</v>
      </c>
      <c r="AQ65" s="534">
        <f>'C3LPG Balance'!AW65</f>
        <v>0</v>
      </c>
      <c r="AR65" s="534">
        <f>'C3LPG Balance'!AX65</f>
        <v>0</v>
      </c>
      <c r="AS65" s="534">
        <f>'C3LPG Balance'!AY65</f>
        <v>13</v>
      </c>
      <c r="AT65" s="555">
        <f>'C3LPG Balance'!AZ65</f>
        <v>11</v>
      </c>
      <c r="AU65" s="534"/>
      <c r="AV65" s="534"/>
      <c r="AW65" s="534"/>
      <c r="AX65" s="534"/>
      <c r="AY65" s="534"/>
      <c r="AZ65" s="534"/>
      <c r="BA65" s="534"/>
      <c r="BB65" s="534"/>
      <c r="BC65" s="534"/>
      <c r="BD65" s="534"/>
      <c r="BE65" s="534"/>
      <c r="BF65" s="534"/>
      <c r="BG65" s="588"/>
    </row>
    <row r="66" spans="1:59" ht="10.199999999999999" customHeight="1">
      <c r="A66" s="533" t="s">
        <v>284</v>
      </c>
      <c r="B66" s="876" t="str">
        <f>'C3LPG Balance'!C65</f>
        <v>WP</v>
      </c>
      <c r="C66" s="876" t="str">
        <f>'C3LPG Balance'!D65</f>
        <v>PTT TANK</v>
      </c>
      <c r="D66" s="539"/>
      <c r="E66" s="539"/>
      <c r="F66" s="539"/>
      <c r="G66" s="539"/>
      <c r="H66" s="539"/>
      <c r="I66" s="539"/>
      <c r="J66" s="539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16">
        <f>'C3LPG Balance'!AQ66</f>
        <v>0</v>
      </c>
      <c r="AL66" s="534">
        <f>'C3LPG Balance'!AR66</f>
        <v>0</v>
      </c>
      <c r="AM66" s="534">
        <f>'C3LPG Balance'!AS66</f>
        <v>0</v>
      </c>
      <c r="AN66" s="534">
        <f>'C3LPG Balance'!AT66</f>
        <v>0</v>
      </c>
      <c r="AO66" s="534">
        <f>'C3LPG Balance'!AU66</f>
        <v>0</v>
      </c>
      <c r="AP66" s="534">
        <f>'C3LPG Balance'!AV66</f>
        <v>0</v>
      </c>
      <c r="AQ66" s="534">
        <f>'C3LPG Balance'!AW66</f>
        <v>0</v>
      </c>
      <c r="AR66" s="534">
        <f>'C3LPG Balance'!AX66</f>
        <v>0</v>
      </c>
      <c r="AS66" s="534">
        <f>'C3LPG Balance'!AY66</f>
        <v>0</v>
      </c>
      <c r="AT66" s="555">
        <f>'C3LPG Balance'!AZ66</f>
        <v>0</v>
      </c>
      <c r="AU66" s="534"/>
      <c r="AV66" s="534"/>
      <c r="AW66" s="534"/>
      <c r="AX66" s="534"/>
      <c r="AY66" s="534"/>
      <c r="AZ66" s="534"/>
      <c r="BA66" s="534"/>
      <c r="BB66" s="534"/>
      <c r="BC66" s="534"/>
      <c r="BD66" s="534"/>
      <c r="BE66" s="534"/>
      <c r="BF66" s="534"/>
      <c r="BG66" s="588"/>
    </row>
    <row r="67" spans="1:59" ht="10.199999999999999" customHeight="1">
      <c r="A67" s="533" t="s">
        <v>284</v>
      </c>
      <c r="B67" s="876" t="str">
        <f>'C3LPG Balance'!C66</f>
        <v>IRPC</v>
      </c>
      <c r="C67" s="876" t="str">
        <f>'C3LPG Balance'!D66</f>
        <v>MT</v>
      </c>
      <c r="D67" s="539"/>
      <c r="E67" s="539"/>
      <c r="F67" s="539"/>
      <c r="G67" s="539"/>
      <c r="H67" s="539"/>
      <c r="I67" s="539"/>
      <c r="J67" s="539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7"/>
      <c r="V67" s="537"/>
      <c r="W67" s="537"/>
      <c r="X67" s="537"/>
      <c r="Y67" s="537"/>
      <c r="Z67" s="537"/>
      <c r="AA67" s="537"/>
      <c r="AB67" s="537"/>
      <c r="AC67" s="537"/>
      <c r="AD67" s="537"/>
      <c r="AE67" s="537"/>
      <c r="AF67" s="537"/>
      <c r="AG67" s="537"/>
      <c r="AH67" s="537"/>
      <c r="AI67" s="537"/>
      <c r="AJ67" s="537"/>
      <c r="AK67" s="516">
        <f>'C3LPG Balance'!AQ67</f>
        <v>0</v>
      </c>
      <c r="AL67" s="534">
        <f>'C3LPG Balance'!AR67</f>
        <v>0</v>
      </c>
      <c r="AM67" s="534">
        <f>'C3LPG Balance'!AS67</f>
        <v>0</v>
      </c>
      <c r="AN67" s="534">
        <f>'C3LPG Balance'!AT67</f>
        <v>0</v>
      </c>
      <c r="AO67" s="534">
        <f>'C3LPG Balance'!AU67</f>
        <v>0</v>
      </c>
      <c r="AP67" s="534">
        <f>'C3LPG Balance'!AV67</f>
        <v>0</v>
      </c>
      <c r="AQ67" s="534">
        <f>'C3LPG Balance'!AW67</f>
        <v>0</v>
      </c>
      <c r="AR67" s="534">
        <f>'C3LPG Balance'!AX67</f>
        <v>0</v>
      </c>
      <c r="AS67" s="534">
        <f>'C3LPG Balance'!AY67</f>
        <v>0</v>
      </c>
      <c r="AT67" s="555">
        <f>'C3LPG Balance'!AZ67</f>
        <v>0</v>
      </c>
      <c r="AU67" s="534"/>
      <c r="AV67" s="534"/>
      <c r="AW67" s="534"/>
      <c r="AX67" s="534"/>
      <c r="AY67" s="534"/>
      <c r="AZ67" s="534"/>
      <c r="BA67" s="534"/>
      <c r="BB67" s="534"/>
      <c r="BC67" s="534"/>
      <c r="BD67" s="534"/>
      <c r="BE67" s="534"/>
      <c r="BF67" s="534"/>
      <c r="BG67" s="588"/>
    </row>
    <row r="68" spans="1:59" ht="10.199999999999999" customHeight="1">
      <c r="A68" s="533" t="s">
        <v>284</v>
      </c>
      <c r="B68" s="876" t="str">
        <f>'C3LPG Balance'!C67</f>
        <v>IRPC</v>
      </c>
      <c r="C68" s="876" t="str">
        <f>'C3LPG Balance'!D67</f>
        <v>PTT TANK</v>
      </c>
      <c r="D68" s="539"/>
      <c r="E68" s="539"/>
      <c r="F68" s="539"/>
      <c r="G68" s="539"/>
      <c r="H68" s="539"/>
      <c r="I68" s="539"/>
      <c r="J68" s="539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16">
        <f>'C3LPG Balance'!AQ68</f>
        <v>0</v>
      </c>
      <c r="AL68" s="534">
        <f>'C3LPG Balance'!AR68</f>
        <v>0</v>
      </c>
      <c r="AM68" s="534">
        <f>'C3LPG Balance'!AS68</f>
        <v>0</v>
      </c>
      <c r="AN68" s="534">
        <f>'C3LPG Balance'!AT68</f>
        <v>0</v>
      </c>
      <c r="AO68" s="534">
        <f>'C3LPG Balance'!AU68</f>
        <v>0</v>
      </c>
      <c r="AP68" s="534">
        <f>'C3LPG Balance'!AV68</f>
        <v>0</v>
      </c>
      <c r="AQ68" s="534">
        <f>'C3LPG Balance'!AW68</f>
        <v>0</v>
      </c>
      <c r="AR68" s="534">
        <f>'C3LPG Balance'!AX68</f>
        <v>0</v>
      </c>
      <c r="AS68" s="534">
        <f>'C3LPG Balance'!AY68</f>
        <v>0</v>
      </c>
      <c r="AT68" s="555">
        <f>'C3LPG Balance'!AZ68</f>
        <v>0</v>
      </c>
      <c r="AU68" s="534"/>
      <c r="AV68" s="534"/>
      <c r="AW68" s="534"/>
      <c r="AX68" s="534"/>
      <c r="AY68" s="534"/>
      <c r="AZ68" s="534"/>
      <c r="BA68" s="534"/>
      <c r="BB68" s="534"/>
      <c r="BC68" s="534"/>
      <c r="BD68" s="534"/>
      <c r="BE68" s="534"/>
      <c r="BF68" s="534"/>
      <c r="BG68" s="588"/>
    </row>
    <row r="69" spans="1:59" ht="10.199999999999999" customHeight="1">
      <c r="A69" s="533" t="s">
        <v>284</v>
      </c>
      <c r="B69" s="876" t="str">
        <f>'C3LPG Balance'!C68</f>
        <v>Atlas</v>
      </c>
      <c r="C69" s="876" t="str">
        <f>'C3LPG Balance'!D68</f>
        <v>MT</v>
      </c>
      <c r="D69" s="539"/>
      <c r="E69" s="539"/>
      <c r="F69" s="539"/>
      <c r="G69" s="539"/>
      <c r="H69" s="539"/>
      <c r="I69" s="539"/>
      <c r="J69" s="539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16">
        <f>'C3LPG Balance'!AQ69</f>
        <v>0</v>
      </c>
      <c r="AL69" s="534">
        <f>'C3LPG Balance'!AR69</f>
        <v>0</v>
      </c>
      <c r="AM69" s="534">
        <f>'C3LPG Balance'!AS69</f>
        <v>0</v>
      </c>
      <c r="AN69" s="534">
        <f>'C3LPG Balance'!AT69</f>
        <v>0</v>
      </c>
      <c r="AO69" s="534">
        <f>'C3LPG Balance'!AU69</f>
        <v>0</v>
      </c>
      <c r="AP69" s="534">
        <f>'C3LPG Balance'!AV69</f>
        <v>0</v>
      </c>
      <c r="AQ69" s="534">
        <f>'C3LPG Balance'!AW69</f>
        <v>0</v>
      </c>
      <c r="AR69" s="534">
        <f>'C3LPG Balance'!AX69</f>
        <v>0</v>
      </c>
      <c r="AS69" s="534">
        <f>'C3LPG Balance'!AY69</f>
        <v>0</v>
      </c>
      <c r="AT69" s="555">
        <f>'C3LPG Balance'!AZ69</f>
        <v>0</v>
      </c>
      <c r="AU69" s="534"/>
      <c r="AV69" s="534"/>
      <c r="AW69" s="534"/>
      <c r="AX69" s="534"/>
      <c r="AY69" s="534"/>
      <c r="AZ69" s="534"/>
      <c r="BA69" s="534"/>
      <c r="BB69" s="534"/>
      <c r="BC69" s="534"/>
      <c r="BD69" s="534"/>
      <c r="BE69" s="534"/>
      <c r="BF69" s="534"/>
      <c r="BG69" s="588"/>
    </row>
    <row r="70" spans="1:59" ht="10.199999999999999" customHeight="1">
      <c r="A70" s="533" t="s">
        <v>284</v>
      </c>
      <c r="B70" s="876" t="str">
        <f>'C3LPG Balance'!C69</f>
        <v>Atlas</v>
      </c>
      <c r="C70" s="876" t="str">
        <f>'C3LPG Balance'!D69</f>
        <v>PTT TANK</v>
      </c>
      <c r="D70" s="539"/>
      <c r="E70" s="539"/>
      <c r="F70" s="539"/>
      <c r="G70" s="539"/>
      <c r="H70" s="539"/>
      <c r="I70" s="539"/>
      <c r="J70" s="539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7"/>
      <c r="V70" s="537"/>
      <c r="W70" s="537"/>
      <c r="X70" s="537"/>
      <c r="Y70" s="537"/>
      <c r="Z70" s="537"/>
      <c r="AA70" s="537"/>
      <c r="AB70" s="537"/>
      <c r="AC70" s="537"/>
      <c r="AD70" s="537"/>
      <c r="AE70" s="537"/>
      <c r="AF70" s="537"/>
      <c r="AG70" s="537"/>
      <c r="AH70" s="537"/>
      <c r="AI70" s="537"/>
      <c r="AJ70" s="537"/>
      <c r="AK70" s="516">
        <f>'C3LPG Balance'!AQ70</f>
        <v>0</v>
      </c>
      <c r="AL70" s="534">
        <f>'C3LPG Balance'!AR70</f>
        <v>0</v>
      </c>
      <c r="AM70" s="534">
        <f>'C3LPG Balance'!AS70</f>
        <v>0</v>
      </c>
      <c r="AN70" s="534">
        <f>'C3LPG Balance'!AT70</f>
        <v>0</v>
      </c>
      <c r="AO70" s="534">
        <f>'C3LPG Balance'!AU70</f>
        <v>0</v>
      </c>
      <c r="AP70" s="534">
        <f>'C3LPG Balance'!AV70</f>
        <v>0</v>
      </c>
      <c r="AQ70" s="534">
        <f>'C3LPG Balance'!AW70</f>
        <v>0</v>
      </c>
      <c r="AR70" s="534">
        <f>'C3LPG Balance'!AX70</f>
        <v>0</v>
      </c>
      <c r="AS70" s="534">
        <f>'C3LPG Balance'!AY70</f>
        <v>0</v>
      </c>
      <c r="AT70" s="555">
        <f>'C3LPG Balance'!AZ70</f>
        <v>0</v>
      </c>
      <c r="AU70" s="534"/>
      <c r="AV70" s="534"/>
      <c r="AW70" s="534"/>
      <c r="AX70" s="534"/>
      <c r="AY70" s="534"/>
      <c r="AZ70" s="534"/>
      <c r="BA70" s="534"/>
      <c r="BB70" s="534"/>
      <c r="BC70" s="534"/>
      <c r="BD70" s="534"/>
      <c r="BE70" s="534"/>
      <c r="BF70" s="534"/>
      <c r="BG70" s="588"/>
    </row>
    <row r="71" spans="1:59" ht="10.199999999999999" customHeight="1">
      <c r="A71" s="533" t="s">
        <v>284</v>
      </c>
      <c r="B71" s="876" t="str">
        <f>'C3LPG Balance'!C70</f>
        <v>ESSO</v>
      </c>
      <c r="C71" s="876" t="str">
        <f>'C3LPG Balance'!D70</f>
        <v>MT</v>
      </c>
      <c r="D71" s="539"/>
      <c r="E71" s="539"/>
      <c r="F71" s="539"/>
      <c r="G71" s="539"/>
      <c r="H71" s="539"/>
      <c r="I71" s="539"/>
      <c r="J71" s="539"/>
      <c r="K71" s="537"/>
      <c r="L71" s="537"/>
      <c r="M71" s="537"/>
      <c r="N71" s="537"/>
      <c r="O71" s="537"/>
      <c r="P71" s="537"/>
      <c r="Q71" s="537"/>
      <c r="R71" s="537"/>
      <c r="S71" s="537"/>
      <c r="T71" s="537"/>
      <c r="U71" s="537"/>
      <c r="V71" s="537"/>
      <c r="W71" s="537"/>
      <c r="X71" s="537"/>
      <c r="Y71" s="537"/>
      <c r="Z71" s="537"/>
      <c r="AA71" s="537"/>
      <c r="AB71" s="537"/>
      <c r="AC71" s="537"/>
      <c r="AD71" s="537"/>
      <c r="AE71" s="537"/>
      <c r="AF71" s="537"/>
      <c r="AG71" s="537"/>
      <c r="AH71" s="537"/>
      <c r="AI71" s="537"/>
      <c r="AJ71" s="537"/>
      <c r="AK71" s="516">
        <f>'C3LPG Balance'!AQ71</f>
        <v>0</v>
      </c>
      <c r="AL71" s="534">
        <f>'C3LPG Balance'!AR71</f>
        <v>0</v>
      </c>
      <c r="AM71" s="534">
        <f>'C3LPG Balance'!AS71</f>
        <v>0</v>
      </c>
      <c r="AN71" s="534">
        <f>'C3LPG Balance'!AT71</f>
        <v>0</v>
      </c>
      <c r="AO71" s="534">
        <f>'C3LPG Balance'!AU71</f>
        <v>0</v>
      </c>
      <c r="AP71" s="534">
        <f>'C3LPG Balance'!AV71</f>
        <v>0</v>
      </c>
      <c r="AQ71" s="534">
        <f>'C3LPG Balance'!AW71</f>
        <v>0</v>
      </c>
      <c r="AR71" s="534">
        <f>'C3LPG Balance'!AX71</f>
        <v>0</v>
      </c>
      <c r="AS71" s="534">
        <f>'C3LPG Balance'!AY71</f>
        <v>0</v>
      </c>
      <c r="AT71" s="555">
        <f>'C3LPG Balance'!AZ71</f>
        <v>0</v>
      </c>
      <c r="AU71" s="534"/>
      <c r="AV71" s="534"/>
      <c r="AW71" s="534"/>
      <c r="AX71" s="534"/>
      <c r="AY71" s="534"/>
      <c r="AZ71" s="534"/>
      <c r="BA71" s="534"/>
      <c r="BB71" s="534"/>
      <c r="BC71" s="534"/>
      <c r="BD71" s="534"/>
      <c r="BE71" s="534"/>
      <c r="BF71" s="534"/>
      <c r="BG71" s="588"/>
    </row>
    <row r="72" spans="1:59" ht="10.199999999999999" customHeight="1">
      <c r="A72" s="533" t="s">
        <v>284</v>
      </c>
      <c r="B72" s="876" t="str">
        <f>'C3LPG Balance'!C71</f>
        <v>ESSO</v>
      </c>
      <c r="C72" s="876" t="str">
        <f>'C3LPG Balance'!D71</f>
        <v>PTT TANK</v>
      </c>
      <c r="D72" s="539"/>
      <c r="E72" s="539"/>
      <c r="F72" s="539"/>
      <c r="G72" s="539"/>
      <c r="H72" s="539"/>
      <c r="I72" s="539"/>
      <c r="J72" s="539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16">
        <f>'C3LPG Balance'!AQ72</f>
        <v>0</v>
      </c>
      <c r="AL72" s="534">
        <f>'C3LPG Balance'!AR72</f>
        <v>0</v>
      </c>
      <c r="AM72" s="534">
        <f>'C3LPG Balance'!AS72</f>
        <v>0</v>
      </c>
      <c r="AN72" s="534">
        <f>'C3LPG Balance'!AT72</f>
        <v>0</v>
      </c>
      <c r="AO72" s="534">
        <f>'C3LPG Balance'!AU72</f>
        <v>0</v>
      </c>
      <c r="AP72" s="534">
        <f>'C3LPG Balance'!AV72</f>
        <v>0</v>
      </c>
      <c r="AQ72" s="534">
        <f>'C3LPG Balance'!AW72</f>
        <v>0</v>
      </c>
      <c r="AR72" s="534">
        <f>'C3LPG Balance'!AX72</f>
        <v>0</v>
      </c>
      <c r="AS72" s="534">
        <f>'C3LPG Balance'!AY72</f>
        <v>0</v>
      </c>
      <c r="AT72" s="555">
        <f>'C3LPG Balance'!AZ72</f>
        <v>0</v>
      </c>
      <c r="AU72" s="534"/>
      <c r="AV72" s="534"/>
      <c r="AW72" s="534"/>
      <c r="AX72" s="534"/>
      <c r="AY72" s="534"/>
      <c r="AZ72" s="534"/>
      <c r="BA72" s="534"/>
      <c r="BB72" s="534"/>
      <c r="BC72" s="534"/>
      <c r="BD72" s="534"/>
      <c r="BE72" s="534"/>
      <c r="BF72" s="534"/>
      <c r="BG72" s="588"/>
    </row>
    <row r="73" spans="1:59" ht="10.199999999999999" customHeight="1">
      <c r="A73" s="533" t="s">
        <v>284</v>
      </c>
      <c r="B73" s="876" t="str">
        <f>'C3LPG Balance'!C72</f>
        <v>Orchid</v>
      </c>
      <c r="C73" s="876" t="str">
        <f>'C3LPG Balance'!D72</f>
        <v>PTT TANK</v>
      </c>
      <c r="D73" s="539"/>
      <c r="E73" s="539"/>
      <c r="F73" s="539"/>
      <c r="G73" s="539"/>
      <c r="H73" s="539"/>
      <c r="I73" s="539"/>
      <c r="J73" s="539"/>
      <c r="K73" s="537"/>
      <c r="L73" s="537"/>
      <c r="M73" s="537"/>
      <c r="N73" s="537"/>
      <c r="O73" s="537"/>
      <c r="P73" s="537"/>
      <c r="Q73" s="537"/>
      <c r="R73" s="537"/>
      <c r="S73" s="537"/>
      <c r="T73" s="537"/>
      <c r="U73" s="537"/>
      <c r="V73" s="537"/>
      <c r="W73" s="537"/>
      <c r="X73" s="537"/>
      <c r="Y73" s="537"/>
      <c r="Z73" s="537"/>
      <c r="AA73" s="537"/>
      <c r="AB73" s="537"/>
      <c r="AC73" s="537"/>
      <c r="AD73" s="537"/>
      <c r="AE73" s="537"/>
      <c r="AF73" s="537"/>
      <c r="AG73" s="537"/>
      <c r="AH73" s="537"/>
      <c r="AI73" s="537"/>
      <c r="AJ73" s="537"/>
      <c r="AK73" s="516"/>
      <c r="AL73" s="534">
        <f>'C3LPG Balance'!AR74</f>
        <v>1.4</v>
      </c>
      <c r="AM73" s="534">
        <f>'C3LPG Balance'!AS74</f>
        <v>0</v>
      </c>
      <c r="AN73" s="534">
        <f>'C3LPG Balance'!AT74</f>
        <v>0</v>
      </c>
      <c r="AO73" s="534">
        <f>'C3LPG Balance'!AU74</f>
        <v>0</v>
      </c>
      <c r="AP73" s="534">
        <f>'C3LPG Balance'!AV74</f>
        <v>3</v>
      </c>
      <c r="AQ73" s="534">
        <f>'C3LPG Balance'!AW74</f>
        <v>3.64</v>
      </c>
      <c r="AR73" s="534">
        <f>'C3LPG Balance'!AX74</f>
        <v>6.0600000000000005</v>
      </c>
      <c r="AS73" s="534">
        <f>'C3LPG Balance'!AY74</f>
        <v>6.06</v>
      </c>
      <c r="AT73" s="555">
        <f>'C3LPG Balance'!AZ74</f>
        <v>6.07</v>
      </c>
      <c r="AU73" s="534"/>
      <c r="AV73" s="534"/>
      <c r="AW73" s="534"/>
      <c r="AX73" s="534"/>
      <c r="AY73" s="534"/>
      <c r="AZ73" s="534"/>
      <c r="BA73" s="534"/>
      <c r="BB73" s="534"/>
      <c r="BC73" s="534"/>
      <c r="BD73" s="534"/>
      <c r="BE73" s="534"/>
      <c r="BF73" s="534"/>
      <c r="BG73" s="588"/>
    </row>
    <row r="74" spans="1:59" ht="10.199999999999999" customHeight="1">
      <c r="A74" s="533" t="s">
        <v>314</v>
      </c>
      <c r="B74" s="876" t="str">
        <f>'C3LPG Balance'!C73</f>
        <v>PTTOR</v>
      </c>
      <c r="C74" s="876" t="str">
        <f>'C3LPG Balance'!D73</f>
        <v>MT</v>
      </c>
      <c r="D74" s="539"/>
      <c r="E74" s="539"/>
      <c r="F74" s="539"/>
      <c r="G74" s="539"/>
      <c r="H74" s="539"/>
      <c r="I74" s="539"/>
      <c r="J74" s="539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16"/>
      <c r="AL74" s="534"/>
      <c r="AM74" s="534"/>
      <c r="AN74" s="534"/>
      <c r="AO74" s="534"/>
      <c r="AP74" s="534"/>
      <c r="AQ74" s="534"/>
      <c r="AR74" s="534"/>
      <c r="AS74" s="534"/>
      <c r="AT74" s="555"/>
      <c r="AU74" s="534"/>
      <c r="AV74" s="534"/>
      <c r="AW74" s="534"/>
      <c r="AX74" s="534"/>
      <c r="AY74" s="534"/>
      <c r="AZ74" s="534"/>
      <c r="BA74" s="534"/>
      <c r="BB74" s="534"/>
      <c r="BC74" s="534"/>
      <c r="BD74" s="534"/>
      <c r="BE74" s="534"/>
      <c r="BF74" s="534"/>
      <c r="BG74" s="588"/>
    </row>
    <row r="75" spans="1:59" ht="10.199999999999999" customHeight="1">
      <c r="A75" s="533" t="s">
        <v>314</v>
      </c>
      <c r="B75" s="876" t="str">
        <f>'C3LPG Balance'!C74</f>
        <v>PTTOR</v>
      </c>
      <c r="C75" s="876" t="str">
        <f>'C3LPG Balance'!D74</f>
        <v xml:space="preserve">SPRC </v>
      </c>
      <c r="D75" s="539"/>
      <c r="E75" s="539"/>
      <c r="F75" s="539"/>
      <c r="G75" s="539"/>
      <c r="H75" s="539"/>
      <c r="I75" s="539"/>
      <c r="J75" s="539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16">
        <f>'C3LPG Balance'!AQ75</f>
        <v>0</v>
      </c>
      <c r="AL75" s="534">
        <f>'C3LPG Balance'!AR75</f>
        <v>0</v>
      </c>
      <c r="AM75" s="534">
        <f>'C3LPG Balance'!AS75</f>
        <v>0</v>
      </c>
      <c r="AN75" s="534">
        <f>'C3LPG Balance'!AT75</f>
        <v>0</v>
      </c>
      <c r="AO75" s="534">
        <f>'C3LPG Balance'!AU75</f>
        <v>0</v>
      </c>
      <c r="AP75" s="534">
        <f>'C3LPG Balance'!AV75</f>
        <v>0</v>
      </c>
      <c r="AQ75" s="534">
        <f>'C3LPG Balance'!AW75</f>
        <v>0</v>
      </c>
      <c r="AR75" s="534">
        <f>'C3LPG Balance'!AX75</f>
        <v>0</v>
      </c>
      <c r="AS75" s="534">
        <f>'C3LPG Balance'!AY75</f>
        <v>0</v>
      </c>
      <c r="AT75" s="555">
        <f>'C3LPG Balance'!AZ75</f>
        <v>0</v>
      </c>
      <c r="AU75" s="534"/>
      <c r="AV75" s="534"/>
      <c r="AW75" s="534"/>
      <c r="AX75" s="534"/>
      <c r="AY75" s="534"/>
      <c r="AZ75" s="534"/>
      <c r="BA75" s="534"/>
      <c r="BB75" s="534"/>
      <c r="BC75" s="534"/>
      <c r="BD75" s="534"/>
      <c r="BE75" s="534"/>
      <c r="BF75" s="534"/>
      <c r="BG75" s="588"/>
    </row>
    <row r="76" spans="1:59" ht="10.199999999999999" customHeight="1">
      <c r="A76" s="533" t="s">
        <v>314</v>
      </c>
      <c r="B76" s="876" t="str">
        <f>'C3LPG Balance'!C75</f>
        <v>PAP</v>
      </c>
      <c r="C76" s="876" t="str">
        <f>'C3LPG Balance'!D75</f>
        <v xml:space="preserve">SPRC </v>
      </c>
      <c r="D76" s="539"/>
      <c r="E76" s="539"/>
      <c r="F76" s="539"/>
      <c r="G76" s="539"/>
      <c r="H76" s="539"/>
      <c r="I76" s="539"/>
      <c r="J76" s="539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16">
        <f>'C3LPG Balance'!AQ76</f>
        <v>4.4799999999999995</v>
      </c>
      <c r="AL76" s="534">
        <f>'C3LPG Balance'!AR76</f>
        <v>2.9</v>
      </c>
      <c r="AM76" s="534">
        <f>'C3LPG Balance'!AS76</f>
        <v>3</v>
      </c>
      <c r="AN76" s="534">
        <f>'C3LPG Balance'!AT76</f>
        <v>3.6</v>
      </c>
      <c r="AO76" s="534">
        <f>'C3LPG Balance'!AU76</f>
        <v>3.5</v>
      </c>
      <c r="AP76" s="534">
        <f>'C3LPG Balance'!AV76</f>
        <v>0</v>
      </c>
      <c r="AQ76" s="534">
        <f>'C3LPG Balance'!AW76</f>
        <v>0.6</v>
      </c>
      <c r="AR76" s="534">
        <f>'C3LPG Balance'!AX76</f>
        <v>0</v>
      </c>
      <c r="AS76" s="534">
        <f>'C3LPG Balance'!AY76</f>
        <v>0</v>
      </c>
      <c r="AT76" s="555">
        <f>'C3LPG Balance'!AZ76</f>
        <v>0.6</v>
      </c>
      <c r="AU76" s="534"/>
      <c r="AV76" s="534"/>
      <c r="AW76" s="534"/>
      <c r="AX76" s="534"/>
      <c r="AY76" s="534"/>
      <c r="AZ76" s="534"/>
      <c r="BA76" s="534"/>
      <c r="BB76" s="534"/>
      <c r="BC76" s="534"/>
      <c r="BD76" s="534"/>
      <c r="BE76" s="534"/>
      <c r="BF76" s="534"/>
      <c r="BG76" s="588"/>
    </row>
    <row r="77" spans="1:59" ht="10.199999999999999" customHeight="1">
      <c r="A77" s="533" t="s">
        <v>314</v>
      </c>
      <c r="B77" s="876" t="str">
        <f>'C3LPG Balance'!C76</f>
        <v>WP</v>
      </c>
      <c r="C77" s="876" t="str">
        <f>'C3LPG Balance'!D76</f>
        <v xml:space="preserve">SPRC </v>
      </c>
      <c r="D77" s="539"/>
      <c r="E77" s="539"/>
      <c r="F77" s="539"/>
      <c r="G77" s="539"/>
      <c r="H77" s="539"/>
      <c r="I77" s="539"/>
      <c r="J77" s="539"/>
      <c r="K77" s="537"/>
      <c r="L77" s="537"/>
      <c r="M77" s="537"/>
      <c r="N77" s="537"/>
      <c r="O77" s="537"/>
      <c r="P77" s="537"/>
      <c r="Q77" s="537"/>
      <c r="R77" s="537"/>
      <c r="S77" s="537"/>
      <c r="T77" s="537"/>
      <c r="U77" s="537"/>
      <c r="V77" s="537"/>
      <c r="W77" s="537"/>
      <c r="X77" s="537"/>
      <c r="Y77" s="537"/>
      <c r="Z77" s="537"/>
      <c r="AA77" s="537"/>
      <c r="AB77" s="537"/>
      <c r="AC77" s="537"/>
      <c r="AD77" s="537"/>
      <c r="AE77" s="537"/>
      <c r="AF77" s="537"/>
      <c r="AG77" s="537"/>
      <c r="AH77" s="537"/>
      <c r="AI77" s="537"/>
      <c r="AJ77" s="537"/>
      <c r="AK77" s="516"/>
      <c r="AL77" s="534"/>
      <c r="AM77" s="534"/>
      <c r="AN77" s="534"/>
      <c r="AO77" s="534"/>
      <c r="AP77" s="534"/>
      <c r="AQ77" s="534"/>
      <c r="AR77" s="534">
        <f>'C3LPG Balance'!AX77</f>
        <v>0</v>
      </c>
      <c r="AS77" s="534">
        <f>'C3LPG Balance'!AY77</f>
        <v>0</v>
      </c>
      <c r="AT77" s="555">
        <f>'C3LPG Balance'!AZ77</f>
        <v>0</v>
      </c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4"/>
      <c r="BG77" s="588"/>
    </row>
    <row r="78" spans="1:59" ht="10.199999999999999" customHeight="1">
      <c r="A78" s="533" t="s">
        <v>314</v>
      </c>
      <c r="B78" s="876" t="str">
        <f>'C3LPG Balance'!C77</f>
        <v>Atlas</v>
      </c>
      <c r="C78" s="876" t="str">
        <f>'C3LPG Balance'!D77</f>
        <v xml:space="preserve">SPRC </v>
      </c>
      <c r="D78" s="539"/>
      <c r="E78" s="539"/>
      <c r="F78" s="539"/>
      <c r="G78" s="539"/>
      <c r="H78" s="539"/>
      <c r="I78" s="539"/>
      <c r="J78" s="539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16">
        <f>'C3LPG Balance'!AQ78</f>
        <v>6.0449999999999999</v>
      </c>
      <c r="AL78" s="534">
        <f>'C3LPG Balance'!AR78</f>
        <v>5.25</v>
      </c>
      <c r="AM78" s="534">
        <f>'C3LPG Balance'!AS78</f>
        <v>4.5999999999999996</v>
      </c>
      <c r="AN78" s="534">
        <f>'C3LPG Balance'!AT78</f>
        <v>5.4</v>
      </c>
      <c r="AO78" s="534">
        <f>'C3LPG Balance'!AU78</f>
        <v>5.7</v>
      </c>
      <c r="AP78" s="534">
        <f>'C3LPG Balance'!AV78</f>
        <v>5.58</v>
      </c>
      <c r="AQ78" s="534">
        <f>'C3LPG Balance'!AW78</f>
        <v>5.4</v>
      </c>
      <c r="AR78" s="534">
        <f>'C3LPG Balance'!AX78</f>
        <v>5.58</v>
      </c>
      <c r="AS78" s="534">
        <f>'C3LPG Balance'!AY78</f>
        <v>5.4</v>
      </c>
      <c r="AT78" s="555">
        <f>'C3LPG Balance'!AZ78</f>
        <v>5.58</v>
      </c>
      <c r="AU78" s="534"/>
      <c r="AV78" s="534"/>
      <c r="AW78" s="534"/>
      <c r="AX78" s="534"/>
      <c r="AY78" s="534"/>
      <c r="AZ78" s="534"/>
      <c r="BA78" s="534"/>
      <c r="BB78" s="534"/>
      <c r="BC78" s="534"/>
      <c r="BD78" s="534"/>
      <c r="BE78" s="534"/>
      <c r="BF78" s="534"/>
      <c r="BG78" s="588"/>
    </row>
    <row r="79" spans="1:59" ht="10.199999999999999" customHeight="1">
      <c r="A79" s="533" t="s">
        <v>315</v>
      </c>
      <c r="B79" s="876" t="str">
        <f>'C3LPG Balance'!C78</f>
        <v>PTTOR</v>
      </c>
      <c r="C79" s="876" t="str">
        <f>'C3LPG Balance'!D78</f>
        <v>PTTEP/LKB (Truck)</v>
      </c>
      <c r="D79" s="539"/>
      <c r="E79" s="539"/>
      <c r="F79" s="539"/>
      <c r="G79" s="539"/>
      <c r="H79" s="539"/>
      <c r="I79" s="539"/>
      <c r="J79" s="539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16">
        <f>'C3LPG Balance'!AQ79</f>
        <v>17</v>
      </c>
      <c r="AL79" s="519">
        <f>'C3LPG Balance'!AR79</f>
        <v>16.5</v>
      </c>
      <c r="AM79" s="534">
        <f>'C3LPG Balance'!AS79</f>
        <v>15</v>
      </c>
      <c r="AN79" s="534">
        <f>'C3LPG Balance'!AT79</f>
        <v>14.5</v>
      </c>
      <c r="AO79" s="534">
        <f>'C3LPG Balance'!AU79</f>
        <v>15.5</v>
      </c>
      <c r="AP79" s="534">
        <f>'C3LPG Balance'!AV79</f>
        <v>13.04</v>
      </c>
      <c r="AQ79" s="534">
        <f>'C3LPG Balance'!AW79</f>
        <v>17.2</v>
      </c>
      <c r="AR79" s="534">
        <f>'C3LPG Balance'!AX79</f>
        <v>16.739999999999998</v>
      </c>
      <c r="AS79" s="534">
        <f>'C3LPG Balance'!AY79</f>
        <v>16.2</v>
      </c>
      <c r="AT79" s="555">
        <f>'C3LPG Balance'!AZ79</f>
        <v>16.12</v>
      </c>
      <c r="AU79" s="534"/>
      <c r="AV79" s="534"/>
      <c r="AW79" s="534"/>
      <c r="AX79" s="534"/>
      <c r="AY79" s="534"/>
      <c r="AZ79" s="534"/>
      <c r="BA79" s="534"/>
      <c r="BB79" s="534"/>
      <c r="BC79" s="534"/>
      <c r="BD79" s="534"/>
      <c r="BE79" s="534"/>
      <c r="BF79" s="534"/>
      <c r="BG79" s="588"/>
    </row>
    <row r="80" spans="1:59" ht="10.199999999999999" customHeight="1">
      <c r="A80" s="533" t="s">
        <v>316</v>
      </c>
      <c r="B80" s="876" t="str">
        <f>'C3LPG Balance'!C79</f>
        <v>PTTOR</v>
      </c>
      <c r="C80" s="876" t="str">
        <f>'C3LPG Balance'!D79</f>
        <v>GSP KHM</v>
      </c>
      <c r="D80" s="539"/>
      <c r="E80" s="539"/>
      <c r="F80" s="539"/>
      <c r="G80" s="539"/>
      <c r="H80" s="539"/>
      <c r="I80" s="539"/>
      <c r="J80" s="539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7"/>
      <c r="V80" s="537"/>
      <c r="W80" s="537"/>
      <c r="X80" s="537"/>
      <c r="Y80" s="537"/>
      <c r="Z80" s="537"/>
      <c r="AA80" s="537"/>
      <c r="AB80" s="537"/>
      <c r="AC80" s="537"/>
      <c r="AD80" s="537"/>
      <c r="AE80" s="537"/>
      <c r="AF80" s="537"/>
      <c r="AG80" s="537"/>
      <c r="AH80" s="537"/>
      <c r="AI80" s="537"/>
      <c r="AJ80" s="537"/>
      <c r="AK80" s="516"/>
      <c r="AL80" s="519"/>
      <c r="AM80" s="534"/>
      <c r="AN80" s="534"/>
      <c r="AO80" s="534"/>
      <c r="AP80" s="534"/>
      <c r="AQ80" s="534"/>
      <c r="AR80" s="534"/>
      <c r="AS80" s="534"/>
      <c r="AT80" s="555"/>
      <c r="AU80" s="519"/>
      <c r="AV80" s="519"/>
      <c r="AW80" s="519"/>
      <c r="AX80" s="519"/>
      <c r="AY80" s="519"/>
      <c r="AZ80" s="519"/>
      <c r="BA80" s="519"/>
      <c r="BB80" s="519"/>
      <c r="BC80" s="519"/>
      <c r="BD80" s="519"/>
      <c r="BE80" s="519"/>
      <c r="BF80" s="519"/>
      <c r="BG80" s="588"/>
    </row>
    <row r="81" spans="1:58" ht="10.199999999999999" customHeight="1">
      <c r="A81" s="941" t="s">
        <v>16</v>
      </c>
      <c r="B81" s="939"/>
      <c r="C81" s="940"/>
      <c r="D81" s="522" t="e">
        <f t="shared" ref="D81:J81" si="9">SUM(D26:D29)</f>
        <v>#REF!</v>
      </c>
      <c r="E81" s="522" t="e">
        <f t="shared" si="9"/>
        <v>#REF!</v>
      </c>
      <c r="F81" s="522" t="e">
        <f t="shared" si="9"/>
        <v>#REF!</v>
      </c>
      <c r="G81" s="522" t="e">
        <f t="shared" si="9"/>
        <v>#REF!</v>
      </c>
      <c r="H81" s="522" t="e">
        <f t="shared" si="9"/>
        <v>#REF!</v>
      </c>
      <c r="I81" s="522" t="e">
        <f t="shared" si="9"/>
        <v>#REF!</v>
      </c>
      <c r="J81" s="522" t="e">
        <f t="shared" si="9"/>
        <v>#REF!</v>
      </c>
      <c r="K81" s="522" t="e">
        <f t="shared" ref="K81:AB81" si="10">SUM(K26:K33)</f>
        <v>#REF!</v>
      </c>
      <c r="L81" s="522" t="e">
        <f t="shared" si="10"/>
        <v>#REF!</v>
      </c>
      <c r="M81" s="522" t="e">
        <f t="shared" si="10"/>
        <v>#REF!</v>
      </c>
      <c r="N81" s="522" t="e">
        <f t="shared" si="10"/>
        <v>#REF!</v>
      </c>
      <c r="O81" s="522" t="e">
        <f t="shared" si="10"/>
        <v>#REF!</v>
      </c>
      <c r="P81" s="522" t="e">
        <f t="shared" si="10"/>
        <v>#REF!</v>
      </c>
      <c r="Q81" s="522" t="e">
        <f t="shared" si="10"/>
        <v>#REF!</v>
      </c>
      <c r="R81" s="522" t="e">
        <f t="shared" si="10"/>
        <v>#REF!</v>
      </c>
      <c r="S81" s="522" t="e">
        <f t="shared" si="10"/>
        <v>#REF!</v>
      </c>
      <c r="T81" s="522" t="e">
        <f t="shared" si="10"/>
        <v>#REF!</v>
      </c>
      <c r="U81" s="522" t="e">
        <f t="shared" si="10"/>
        <v>#REF!</v>
      </c>
      <c r="V81" s="522" t="e">
        <f t="shared" si="10"/>
        <v>#REF!</v>
      </c>
      <c r="W81" s="522" t="e">
        <f t="shared" si="10"/>
        <v>#REF!</v>
      </c>
      <c r="X81" s="522" t="e">
        <f t="shared" si="10"/>
        <v>#REF!</v>
      </c>
      <c r="Y81" s="522" t="e">
        <f t="shared" si="10"/>
        <v>#REF!</v>
      </c>
      <c r="Z81" s="522" t="e">
        <f t="shared" si="10"/>
        <v>#REF!</v>
      </c>
      <c r="AA81" s="522" t="e">
        <f t="shared" si="10"/>
        <v>#REF!</v>
      </c>
      <c r="AB81" s="522" t="e">
        <f t="shared" si="10"/>
        <v>#REF!</v>
      </c>
      <c r="AC81" s="522" t="e">
        <f>SUM(AC26:AC37)</f>
        <v>#REF!</v>
      </c>
      <c r="AD81" s="522" t="e">
        <f>SUM(AD26:AD37)</f>
        <v>#REF!</v>
      </c>
      <c r="AE81" s="522" t="e">
        <f>SUM(AE26:AE37)</f>
        <v>#REF!</v>
      </c>
      <c r="AF81" s="522" t="e">
        <f>SUM(AF26:AF37)</f>
        <v>#REF!</v>
      </c>
      <c r="AG81" s="522" t="e">
        <f>SUM(AG26:AG37)</f>
        <v>#REF!</v>
      </c>
      <c r="AH81" s="522" t="e">
        <f>SUM(AH26:AH38)</f>
        <v>#REF!</v>
      </c>
      <c r="AI81" s="522" t="e">
        <f>SUM(AI26:AI38)</f>
        <v>#REF!</v>
      </c>
      <c r="AJ81" s="522" t="e">
        <f>SUM(AJ26:AJ38)</f>
        <v>#REF!</v>
      </c>
      <c r="AK81" s="548">
        <f t="shared" ref="AK81:BF81" si="11">SUM(AK26:AK79)</f>
        <v>217.80512922</v>
      </c>
      <c r="AL81" s="523">
        <f t="shared" si="11"/>
        <v>178.34859381000001</v>
      </c>
      <c r="AM81" s="548">
        <f t="shared" si="11"/>
        <v>170.11859380999999</v>
      </c>
      <c r="AN81" s="548">
        <f t="shared" si="11"/>
        <v>182.86217382000004</v>
      </c>
      <c r="AO81" s="548">
        <f t="shared" si="11"/>
        <v>206.13</v>
      </c>
      <c r="AP81" s="548">
        <f t="shared" si="11"/>
        <v>211.97000000000003</v>
      </c>
      <c r="AQ81" s="548">
        <f t="shared" si="11"/>
        <v>216.23</v>
      </c>
      <c r="AR81" s="548">
        <f t="shared" si="11"/>
        <v>227.23080756000002</v>
      </c>
      <c r="AS81" s="548">
        <f t="shared" si="11"/>
        <v>219.96572164999998</v>
      </c>
      <c r="AT81" s="548">
        <f t="shared" si="11"/>
        <v>221.61999999999998</v>
      </c>
      <c r="AU81" s="523">
        <f t="shared" si="11"/>
        <v>0</v>
      </c>
      <c r="AV81" s="548">
        <f t="shared" si="11"/>
        <v>0</v>
      </c>
      <c r="AW81" s="548">
        <f t="shared" si="11"/>
        <v>0</v>
      </c>
      <c r="AX81" s="548">
        <f t="shared" si="11"/>
        <v>0</v>
      </c>
      <c r="AY81" s="548">
        <f t="shared" si="11"/>
        <v>0</v>
      </c>
      <c r="AZ81" s="548">
        <f t="shared" si="11"/>
        <v>0</v>
      </c>
      <c r="BA81" s="548">
        <f t="shared" si="11"/>
        <v>0</v>
      </c>
      <c r="BB81" s="548">
        <f t="shared" si="11"/>
        <v>0</v>
      </c>
      <c r="BC81" s="548">
        <f t="shared" si="11"/>
        <v>0</v>
      </c>
      <c r="BD81" s="548">
        <f t="shared" si="11"/>
        <v>0</v>
      </c>
      <c r="BE81" s="548">
        <f t="shared" si="11"/>
        <v>0</v>
      </c>
      <c r="BF81" s="548">
        <f t="shared" si="11"/>
        <v>0</v>
      </c>
    </row>
    <row r="82" spans="1:58" ht="10.199999999999999" customHeight="1">
      <c r="A82" s="941" t="s">
        <v>342</v>
      </c>
      <c r="B82" s="939"/>
      <c r="C82" s="940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2"/>
      <c r="P82" s="602"/>
      <c r="Q82" s="602"/>
      <c r="R82" s="602"/>
      <c r="S82" s="602"/>
      <c r="T82" s="602"/>
      <c r="U82" s="602"/>
      <c r="V82" s="602"/>
      <c r="W82" s="602"/>
      <c r="X82" s="602"/>
      <c r="Y82" s="602"/>
      <c r="Z82" s="602"/>
      <c r="AA82" s="602"/>
      <c r="AB82" s="602"/>
      <c r="AC82" s="602"/>
      <c r="AD82" s="602"/>
      <c r="AE82" s="602"/>
      <c r="AF82" s="602"/>
      <c r="AG82" s="602"/>
      <c r="AH82" s="602"/>
      <c r="AI82" s="602"/>
      <c r="AJ82" s="602"/>
      <c r="AK82" s="548">
        <f t="shared" ref="AK82:BF82" si="12">SUM(AK57:AK72)</f>
        <v>7</v>
      </c>
      <c r="AL82" s="548">
        <f t="shared" si="12"/>
        <v>7</v>
      </c>
      <c r="AM82" s="548">
        <f t="shared" si="12"/>
        <v>6</v>
      </c>
      <c r="AN82" s="548">
        <f t="shared" si="12"/>
        <v>0</v>
      </c>
      <c r="AO82" s="548">
        <f t="shared" si="12"/>
        <v>4</v>
      </c>
      <c r="AP82" s="548">
        <f t="shared" si="12"/>
        <v>1.8</v>
      </c>
      <c r="AQ82" s="548">
        <f t="shared" si="12"/>
        <v>0</v>
      </c>
      <c r="AR82" s="548">
        <f t="shared" si="12"/>
        <v>0</v>
      </c>
      <c r="AS82" s="548">
        <f t="shared" si="12"/>
        <v>13</v>
      </c>
      <c r="AT82" s="548">
        <f t="shared" si="12"/>
        <v>11</v>
      </c>
      <c r="AU82" s="548">
        <f t="shared" si="12"/>
        <v>0</v>
      </c>
      <c r="AV82" s="548">
        <f t="shared" si="12"/>
        <v>0</v>
      </c>
      <c r="AW82" s="548">
        <f t="shared" si="12"/>
        <v>0</v>
      </c>
      <c r="AX82" s="548">
        <f t="shared" si="12"/>
        <v>0</v>
      </c>
      <c r="AY82" s="548">
        <f t="shared" si="12"/>
        <v>0</v>
      </c>
      <c r="AZ82" s="548">
        <f t="shared" si="12"/>
        <v>0</v>
      </c>
      <c r="BA82" s="548">
        <f t="shared" si="12"/>
        <v>0</v>
      </c>
      <c r="BB82" s="548">
        <f t="shared" si="12"/>
        <v>0</v>
      </c>
      <c r="BC82" s="548">
        <f t="shared" si="12"/>
        <v>0</v>
      </c>
      <c r="BD82" s="548">
        <f t="shared" si="12"/>
        <v>0</v>
      </c>
      <c r="BE82" s="548">
        <f t="shared" si="12"/>
        <v>0</v>
      </c>
      <c r="BF82" s="548">
        <f t="shared" si="12"/>
        <v>0</v>
      </c>
    </row>
    <row r="83" spans="1:58" ht="10.199999999999999" customHeight="1">
      <c r="A83" s="942" t="s">
        <v>322</v>
      </c>
      <c r="B83" s="943"/>
      <c r="C83" s="943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87"/>
      <c r="AB83" s="587"/>
      <c r="AC83" s="587"/>
      <c r="AD83" s="587"/>
      <c r="AE83" s="587"/>
      <c r="AF83" s="587"/>
      <c r="AG83" s="587"/>
      <c r="AH83" s="587"/>
      <c r="AI83" s="587"/>
      <c r="AJ83" s="587"/>
      <c r="AK83" s="587"/>
      <c r="AL83" s="587"/>
      <c r="AM83" s="587"/>
      <c r="AN83" s="587"/>
      <c r="AO83" s="587"/>
      <c r="AP83" s="587"/>
      <c r="AQ83" s="587"/>
      <c r="AR83" s="587"/>
      <c r="AS83" s="587"/>
      <c r="AT83" s="587"/>
      <c r="AU83" s="587"/>
      <c r="AV83" s="587"/>
      <c r="AW83" s="587"/>
      <c r="AX83" s="587"/>
      <c r="AY83" s="587"/>
      <c r="AZ83" s="587"/>
      <c r="BA83" s="587"/>
      <c r="BB83" s="591"/>
      <c r="BC83" s="591"/>
      <c r="BD83" s="593"/>
      <c r="BE83" s="593"/>
      <c r="BF83" s="592"/>
    </row>
    <row r="84" spans="1:58" ht="10.199999999999999" customHeight="1">
      <c r="A84" s="944" t="s">
        <v>107</v>
      </c>
      <c r="B84" s="945"/>
      <c r="C84" s="946"/>
      <c r="D84" s="403">
        <v>2017</v>
      </c>
      <c r="E84" s="403"/>
      <c r="F84" s="895">
        <v>2017</v>
      </c>
      <c r="G84" s="896"/>
      <c r="H84" s="896"/>
      <c r="I84" s="896"/>
      <c r="J84" s="897"/>
      <c r="K84" s="404">
        <v>2018</v>
      </c>
      <c r="L84" s="404">
        <v>2018</v>
      </c>
      <c r="M84" s="404">
        <v>2018</v>
      </c>
      <c r="N84" s="403">
        <v>2018</v>
      </c>
      <c r="O84" s="403"/>
      <c r="P84" s="404">
        <v>2018</v>
      </c>
      <c r="Q84" s="917">
        <v>2018</v>
      </c>
      <c r="R84" s="917"/>
      <c r="S84" s="917"/>
      <c r="T84" s="917"/>
      <c r="U84" s="917"/>
      <c r="V84" s="917"/>
      <c r="W84" s="404">
        <v>2019</v>
      </c>
      <c r="X84" s="404">
        <v>2019</v>
      </c>
      <c r="Y84" s="403">
        <v>2019</v>
      </c>
      <c r="Z84" s="404">
        <v>2019</v>
      </c>
      <c r="AA84" s="403">
        <v>2019</v>
      </c>
      <c r="AB84" s="404">
        <v>2019</v>
      </c>
      <c r="AC84" s="403">
        <v>2019</v>
      </c>
      <c r="AD84" s="404">
        <v>2019</v>
      </c>
      <c r="AE84" s="403">
        <v>2019</v>
      </c>
      <c r="AF84" s="917">
        <v>2019</v>
      </c>
      <c r="AG84" s="917"/>
      <c r="AH84" s="917"/>
      <c r="AI84" s="404">
        <v>2020</v>
      </c>
      <c r="AJ84" s="405"/>
      <c r="AK84" s="404">
        <v>2020</v>
      </c>
      <c r="AL84" s="404">
        <v>2020</v>
      </c>
      <c r="AM84" s="405"/>
      <c r="AN84" s="404">
        <v>2020</v>
      </c>
      <c r="AO84" s="404">
        <v>2020</v>
      </c>
      <c r="AP84" s="917">
        <v>2020</v>
      </c>
      <c r="AQ84" s="917"/>
      <c r="AR84" s="917"/>
      <c r="AS84" s="917"/>
      <c r="AT84" s="917"/>
      <c r="AU84" s="895">
        <v>2021</v>
      </c>
      <c r="AV84" s="896"/>
      <c r="AW84" s="896"/>
      <c r="AX84" s="896"/>
      <c r="AY84" s="896"/>
      <c r="AZ84" s="896"/>
      <c r="BA84" s="896"/>
      <c r="BB84" s="896"/>
      <c r="BC84" s="896"/>
      <c r="BD84" s="896"/>
      <c r="BE84" s="896"/>
      <c r="BF84" s="897"/>
    </row>
    <row r="85" spans="1:58" ht="10.199999999999999" customHeight="1">
      <c r="A85" s="918" t="s">
        <v>108</v>
      </c>
      <c r="B85" s="947"/>
      <c r="C85" s="948"/>
      <c r="D85" s="510" t="str">
        <f t="shared" ref="D85:BF85" si="13">D9</f>
        <v>JUN</v>
      </c>
      <c r="E85" s="510" t="str">
        <f t="shared" si="13"/>
        <v>JUL</v>
      </c>
      <c r="F85" s="510" t="str">
        <f t="shared" si="13"/>
        <v>AUG</v>
      </c>
      <c r="G85" s="510" t="str">
        <f t="shared" si="13"/>
        <v>SEP</v>
      </c>
      <c r="H85" s="510" t="str">
        <f t="shared" si="13"/>
        <v>OCT</v>
      </c>
      <c r="I85" s="510" t="str">
        <f t="shared" si="13"/>
        <v>NOV</v>
      </c>
      <c r="J85" s="510" t="str">
        <f t="shared" si="13"/>
        <v>DEC</v>
      </c>
      <c r="K85" s="510" t="str">
        <f t="shared" si="13"/>
        <v>JAN</v>
      </c>
      <c r="L85" s="510" t="str">
        <f t="shared" si="13"/>
        <v>FEB</v>
      </c>
      <c r="M85" s="510" t="str">
        <f t="shared" si="13"/>
        <v>MAR</v>
      </c>
      <c r="N85" s="510" t="str">
        <f t="shared" si="13"/>
        <v>APR</v>
      </c>
      <c r="O85" s="510" t="str">
        <f t="shared" si="13"/>
        <v>MAY</v>
      </c>
      <c r="P85" s="510" t="str">
        <f t="shared" si="13"/>
        <v>JUN</v>
      </c>
      <c r="Q85" s="510" t="str">
        <f t="shared" si="13"/>
        <v>JUL</v>
      </c>
      <c r="R85" s="510" t="str">
        <f t="shared" si="13"/>
        <v>AUG</v>
      </c>
      <c r="S85" s="510" t="str">
        <f t="shared" si="13"/>
        <v>SEP</v>
      </c>
      <c r="T85" s="510" t="str">
        <f t="shared" si="13"/>
        <v>OCT</v>
      </c>
      <c r="U85" s="510" t="str">
        <f t="shared" si="13"/>
        <v>NOV</v>
      </c>
      <c r="V85" s="510" t="str">
        <f t="shared" si="13"/>
        <v>DEC</v>
      </c>
      <c r="W85" s="510" t="str">
        <f t="shared" si="13"/>
        <v>JAN</v>
      </c>
      <c r="X85" s="510" t="str">
        <f t="shared" si="13"/>
        <v>FEB</v>
      </c>
      <c r="Y85" s="510" t="str">
        <f t="shared" si="13"/>
        <v>MAR</v>
      </c>
      <c r="Z85" s="510" t="str">
        <f t="shared" si="13"/>
        <v>APR</v>
      </c>
      <c r="AA85" s="510" t="str">
        <f t="shared" si="13"/>
        <v>MAY</v>
      </c>
      <c r="AB85" s="510" t="str">
        <f t="shared" si="13"/>
        <v>JUN</v>
      </c>
      <c r="AC85" s="510" t="str">
        <f t="shared" si="13"/>
        <v>JUL</v>
      </c>
      <c r="AD85" s="510" t="str">
        <f t="shared" si="13"/>
        <v>AUG</v>
      </c>
      <c r="AE85" s="510" t="str">
        <f t="shared" si="13"/>
        <v>SEP</v>
      </c>
      <c r="AF85" s="510" t="str">
        <f t="shared" si="13"/>
        <v>OCT</v>
      </c>
      <c r="AG85" s="510" t="str">
        <f t="shared" si="13"/>
        <v>NOV</v>
      </c>
      <c r="AH85" s="510" t="str">
        <f t="shared" si="13"/>
        <v>DEC</v>
      </c>
      <c r="AI85" s="510" t="str">
        <f t="shared" si="13"/>
        <v>JAN</v>
      </c>
      <c r="AJ85" s="510" t="str">
        <f t="shared" si="13"/>
        <v>FEB</v>
      </c>
      <c r="AK85" s="510" t="str">
        <f t="shared" si="13"/>
        <v>MAR</v>
      </c>
      <c r="AL85" s="510" t="str">
        <f t="shared" si="13"/>
        <v>APR</v>
      </c>
      <c r="AM85" s="510" t="str">
        <f t="shared" si="13"/>
        <v>MAY</v>
      </c>
      <c r="AN85" s="510" t="str">
        <f t="shared" si="13"/>
        <v>JUN</v>
      </c>
      <c r="AO85" s="510" t="str">
        <f t="shared" si="13"/>
        <v>JUL</v>
      </c>
      <c r="AP85" s="510" t="str">
        <f t="shared" si="13"/>
        <v>AUG</v>
      </c>
      <c r="AQ85" s="510" t="str">
        <f t="shared" si="13"/>
        <v>SEP</v>
      </c>
      <c r="AR85" s="510" t="str">
        <f t="shared" si="13"/>
        <v>OCT</v>
      </c>
      <c r="AS85" s="510" t="str">
        <f t="shared" si="13"/>
        <v>NOV</v>
      </c>
      <c r="AT85" s="510" t="str">
        <f t="shared" si="13"/>
        <v>DEC</v>
      </c>
      <c r="AU85" s="510" t="str">
        <f t="shared" si="13"/>
        <v>JAN</v>
      </c>
      <c r="AV85" s="510" t="str">
        <f t="shared" si="13"/>
        <v>FEB</v>
      </c>
      <c r="AW85" s="510" t="str">
        <f t="shared" si="13"/>
        <v>MAR</v>
      </c>
      <c r="AX85" s="510" t="str">
        <f t="shared" si="13"/>
        <v>APR</v>
      </c>
      <c r="AY85" s="510" t="str">
        <f t="shared" si="13"/>
        <v>MAY</v>
      </c>
      <c r="AZ85" s="510" t="str">
        <f t="shared" si="13"/>
        <v>JUN</v>
      </c>
      <c r="BA85" s="510" t="str">
        <f t="shared" si="13"/>
        <v>JUL</v>
      </c>
      <c r="BB85" s="510" t="str">
        <f t="shared" si="13"/>
        <v>AUG</v>
      </c>
      <c r="BC85" s="510" t="str">
        <f t="shared" si="13"/>
        <v>SEP</v>
      </c>
      <c r="BD85" s="510" t="str">
        <f t="shared" si="13"/>
        <v>OCT</v>
      </c>
      <c r="BE85" s="510" t="str">
        <f t="shared" si="13"/>
        <v>NOV</v>
      </c>
      <c r="BF85" s="510" t="str">
        <f t="shared" si="13"/>
        <v>DEC</v>
      </c>
    </row>
    <row r="86" spans="1:58" ht="10.199999999999999" customHeight="1">
      <c r="A86" s="543" t="s">
        <v>241</v>
      </c>
      <c r="B86" s="544"/>
      <c r="C86" s="594"/>
      <c r="D86" s="598">
        <f>'NGL Balance'!H14</f>
        <v>0</v>
      </c>
      <c r="E86" s="529">
        <f>'NGL Balance'!I14</f>
        <v>23</v>
      </c>
      <c r="F86" s="529">
        <f>'NGL Balance'!J14</f>
        <v>25</v>
      </c>
      <c r="G86" s="529">
        <f>'NGL Balance'!K14</f>
        <v>21.5</v>
      </c>
      <c r="H86" s="529">
        <f>'NGL Balance'!L14</f>
        <v>27.8</v>
      </c>
      <c r="I86" s="529">
        <f>'NGL Balance'!M14</f>
        <v>27.8</v>
      </c>
      <c r="J86" s="529">
        <f>'NGL Balance'!N14</f>
        <v>33.179000000000002</v>
      </c>
      <c r="K86" s="529">
        <f>'NGL Balance'!O14</f>
        <v>31</v>
      </c>
      <c r="L86" s="529">
        <f>'NGL Balance'!P14</f>
        <v>29.4</v>
      </c>
      <c r="M86" s="529">
        <f>'NGL Balance'!Q14</f>
        <v>21.6</v>
      </c>
      <c r="N86" s="529">
        <f>'NGL Balance'!R14</f>
        <v>27.78</v>
      </c>
      <c r="O86" s="529">
        <f>'NGL Balance'!S14</f>
        <v>23</v>
      </c>
      <c r="P86" s="529">
        <f>'NGL Balance'!T14</f>
        <v>28.56</v>
      </c>
      <c r="Q86" s="529">
        <f>'NGL Balance'!U14</f>
        <v>29.32</v>
      </c>
      <c r="R86" s="529">
        <f>'NGL Balance'!V14</f>
        <v>24</v>
      </c>
      <c r="S86" s="529">
        <f>'NGL Balance'!W14</f>
        <v>18.5</v>
      </c>
      <c r="T86" s="529">
        <f>'NGL Balance'!X14</f>
        <v>22.2</v>
      </c>
      <c r="U86" s="529">
        <f>'NGL Balance'!Y14</f>
        <v>33.950617283950614</v>
      </c>
      <c r="V86" s="529">
        <f>'NGL Balance'!Z14</f>
        <v>30.092592592592592</v>
      </c>
      <c r="W86" s="529">
        <f>'NGL Balance'!AA14</f>
        <v>18.518518518518519</v>
      </c>
      <c r="X86" s="529">
        <f>'NGL Balance'!AB14</f>
        <v>23.148148148148149</v>
      </c>
      <c r="Y86" s="529">
        <f>'NGL Balance'!AC14</f>
        <v>32.407407407407405</v>
      </c>
      <c r="Z86" s="529">
        <f>'NGL Balance'!AD14</f>
        <v>29.320987654320987</v>
      </c>
      <c r="AA86" s="529">
        <f>'NGL Balance'!AE14</f>
        <v>26.234567901234566</v>
      </c>
      <c r="AB86" s="529">
        <f>'NGL Balance'!AF14</f>
        <v>29.320987654320987</v>
      </c>
      <c r="AC86" s="529">
        <f>'NGL Balance'!AG14</f>
        <v>28.549382716049383</v>
      </c>
      <c r="AD86" s="529">
        <f>'NGL Balance'!AH14</f>
        <v>30.864197530864196</v>
      </c>
      <c r="AE86" s="529">
        <f>'NGL Balance'!AI14</f>
        <v>29.320987654320987</v>
      </c>
      <c r="AF86" s="529">
        <f>'NGL Balance'!AJ14</f>
        <v>27.777777777777779</v>
      </c>
      <c r="AG86" s="529">
        <f>'NGL Balance'!AK14</f>
        <v>27.006172839506171</v>
      </c>
      <c r="AH86" s="529">
        <f>'NGL Balance'!AL14</f>
        <v>32.407407407407405</v>
      </c>
      <c r="AI86" s="529">
        <f>'NGL Balance'!AM14</f>
        <v>29.320987654320987</v>
      </c>
      <c r="AJ86" s="529">
        <f>'NGL Balance'!AN14</f>
        <v>19.290123456790123</v>
      </c>
      <c r="AK86" s="513">
        <f>'NGL Balance'!AO14</f>
        <v>38.888888888888886</v>
      </c>
      <c r="AL86" s="513">
        <f>'NGL Balance'!AP14</f>
        <v>23.148148148148149</v>
      </c>
      <c r="AM86" s="513">
        <f>'NGL Balance'!AQ14</f>
        <v>13.888888888888889</v>
      </c>
      <c r="AN86" s="513">
        <f>'NGL Balance'!AR14</f>
        <v>7.716049382716049</v>
      </c>
      <c r="AO86" s="513">
        <f>'NGL Balance'!AS14</f>
        <v>7.716049382716049</v>
      </c>
      <c r="AP86" s="513">
        <f>'NGL Balance'!AT14</f>
        <v>23.148148148148149</v>
      </c>
      <c r="AQ86" s="513">
        <f>'NGL Balance'!AU14</f>
        <v>35.493827160493829</v>
      </c>
      <c r="AR86" s="513">
        <f>'NGL Balance'!AV14</f>
        <v>39.351851851851848</v>
      </c>
      <c r="AS86" s="513">
        <f>'NGL Balance'!AW14</f>
        <v>30.864197530864196</v>
      </c>
      <c r="AT86" s="513">
        <f>'NGL Balance'!AX14</f>
        <v>33.950617283950614</v>
      </c>
      <c r="AU86" s="513"/>
      <c r="AV86" s="513"/>
      <c r="AW86" s="513"/>
      <c r="AX86" s="513"/>
      <c r="AY86" s="513"/>
      <c r="AZ86" s="513"/>
      <c r="BA86" s="513"/>
      <c r="BB86" s="513"/>
      <c r="BC86" s="513"/>
      <c r="BD86" s="513"/>
      <c r="BE86" s="513"/>
      <c r="BF86" s="513"/>
    </row>
    <row r="87" spans="1:58" ht="10.199999999999999" customHeight="1">
      <c r="A87" s="936" t="s">
        <v>339</v>
      </c>
      <c r="B87" s="937"/>
      <c r="C87" s="595"/>
      <c r="D87" s="599">
        <f>'NGL Balance'!F15</f>
        <v>53</v>
      </c>
      <c r="E87" s="512">
        <f>'NGL Balance'!I15</f>
        <v>56</v>
      </c>
      <c r="F87" s="512">
        <f>'NGL Balance'!J15</f>
        <v>56</v>
      </c>
      <c r="G87" s="512">
        <f>'NGL Balance'!K15</f>
        <v>53</v>
      </c>
      <c r="H87" s="512">
        <f>'NGL Balance'!L15</f>
        <v>58</v>
      </c>
      <c r="I87" s="512">
        <f>'NGL Balance'!M15</f>
        <v>56</v>
      </c>
      <c r="J87" s="512">
        <f>'NGL Balance'!N15</f>
        <v>55</v>
      </c>
      <c r="K87" s="512">
        <f>'NGL Balance'!O15</f>
        <v>55.111111111111114</v>
      </c>
      <c r="L87" s="512">
        <f>'NGL Balance'!P15</f>
        <v>49.777777777777771</v>
      </c>
      <c r="M87" s="512">
        <f>'NGL Balance'!Q15</f>
        <v>55.111111111111114</v>
      </c>
      <c r="N87" s="512">
        <f>'NGL Balance'!R15</f>
        <v>53.333333333333329</v>
      </c>
      <c r="O87" s="512">
        <f>'NGL Balance'!S15</f>
        <v>55.111111111111114</v>
      </c>
      <c r="P87" s="512">
        <f>'NGL Balance'!T15</f>
        <v>53.333333333333329</v>
      </c>
      <c r="Q87" s="512">
        <f>'NGL Balance'!U15</f>
        <v>55.111111111111114</v>
      </c>
      <c r="R87" s="512">
        <f>'NGL Balance'!V15</f>
        <v>55.111111111111114</v>
      </c>
      <c r="S87" s="512">
        <f>'NGL Balance'!W15</f>
        <v>53.333333333333329</v>
      </c>
      <c r="T87" s="512">
        <f>'NGL Balance'!X15</f>
        <v>43.5</v>
      </c>
      <c r="U87" s="512">
        <f>'NGL Balance'!Y15</f>
        <v>40</v>
      </c>
      <c r="V87" s="512">
        <f>'NGL Balance'!Z15</f>
        <v>55.111111111111114</v>
      </c>
      <c r="W87" s="512">
        <f>'NGL Balance'!AA15</f>
        <v>45</v>
      </c>
      <c r="X87" s="512">
        <f>'NGL Balance'!AB15</f>
        <v>48</v>
      </c>
      <c r="Y87" s="512">
        <f>'NGL Balance'!AC15</f>
        <v>55</v>
      </c>
      <c r="Z87" s="512">
        <f>'NGL Balance'!AD15</f>
        <v>53</v>
      </c>
      <c r="AA87" s="512">
        <f>'NGL Balance'!AE15</f>
        <v>55</v>
      </c>
      <c r="AB87" s="512">
        <f>'NGL Balance'!AF15</f>
        <v>53</v>
      </c>
      <c r="AC87" s="512">
        <f>'NGL Balance'!AG15</f>
        <v>55</v>
      </c>
      <c r="AD87" s="512">
        <f>'NGL Balance'!AH15</f>
        <v>55</v>
      </c>
      <c r="AE87" s="512">
        <f>'NGL Balance'!AI15</f>
        <v>51.5</v>
      </c>
      <c r="AF87" s="512">
        <f>'NGL Balance'!AJ15</f>
        <v>55.111111111111114</v>
      </c>
      <c r="AG87" s="512">
        <f>'NGL Balance'!AK15</f>
        <v>53.333333333333336</v>
      </c>
      <c r="AH87" s="512">
        <f>'NGL Balance'!AL15</f>
        <v>55</v>
      </c>
      <c r="AI87" s="512">
        <f>'NGL Balance'!AM15</f>
        <v>55</v>
      </c>
      <c r="AJ87" s="512">
        <f>'NGL Balance'!AN15</f>
        <v>51.555555555555564</v>
      </c>
      <c r="AK87" s="534">
        <f>'NGL Balance'!AO15</f>
        <v>43.6</v>
      </c>
      <c r="AL87" s="534">
        <f>'NGL Balance'!AP15</f>
        <v>42.2</v>
      </c>
      <c r="AM87" s="534">
        <f>'NGL Balance'!AQ15</f>
        <v>42.2</v>
      </c>
      <c r="AN87" s="534">
        <f>'NGL Balance'!AR15</f>
        <v>53.333333333333329</v>
      </c>
      <c r="AO87" s="534">
        <f>'NGL Balance'!AS15</f>
        <v>58.857999999999997</v>
      </c>
      <c r="AP87" s="534">
        <f>'NGL Balance'!AT15</f>
        <v>55.111111111111114</v>
      </c>
      <c r="AQ87" s="534">
        <f>'NGL Balance'!AU15</f>
        <v>42.222222222222221</v>
      </c>
      <c r="AR87" s="534">
        <f>'NGL Balance'!AV15</f>
        <v>43.629629629629626</v>
      </c>
      <c r="AS87" s="534">
        <f>'NGL Balance'!AW15</f>
        <v>40.002222222222223</v>
      </c>
      <c r="AT87" s="534">
        <f>'NGL Balance'!AX15</f>
        <v>40.599629629629625</v>
      </c>
      <c r="AU87" s="534"/>
      <c r="AV87" s="534"/>
      <c r="AW87" s="534"/>
      <c r="AX87" s="534"/>
      <c r="AY87" s="534"/>
      <c r="AZ87" s="534"/>
      <c r="BA87" s="534"/>
      <c r="BB87" s="534"/>
      <c r="BC87" s="534"/>
      <c r="BD87" s="534"/>
      <c r="BE87" s="534"/>
      <c r="BF87" s="534"/>
    </row>
    <row r="88" spans="1:58" ht="10.199999999999999" customHeight="1">
      <c r="A88" s="545" t="s">
        <v>192</v>
      </c>
      <c r="B88" s="546"/>
      <c r="C88" s="595"/>
      <c r="D88" s="599">
        <f>'NGL Balance'!H18</f>
        <v>10</v>
      </c>
      <c r="E88" s="512">
        <f>'NGL Balance'!I18</f>
        <v>2</v>
      </c>
      <c r="F88" s="512">
        <f>'NGL Balance'!J18</f>
        <v>0</v>
      </c>
      <c r="G88" s="512">
        <f>'NGL Balance'!K18</f>
        <v>0</v>
      </c>
      <c r="H88" s="512">
        <f>'NGL Balance'!L18</f>
        <v>0</v>
      </c>
      <c r="I88" s="512">
        <f>'NGL Balance'!M18</f>
        <v>0</v>
      </c>
      <c r="J88" s="512">
        <f>'NGL Balance'!N18</f>
        <v>0</v>
      </c>
      <c r="K88" s="512">
        <f>'NGL Balance'!O18</f>
        <v>0</v>
      </c>
      <c r="L88" s="512">
        <f>'NGL Balance'!P18</f>
        <v>0</v>
      </c>
      <c r="M88" s="512">
        <f>'NGL Balance'!Q18</f>
        <v>0</v>
      </c>
      <c r="N88" s="512">
        <f>'NGL Balance'!R18</f>
        <v>0</v>
      </c>
      <c r="O88" s="512">
        <f>'NGL Balance'!S18</f>
        <v>0</v>
      </c>
      <c r="P88" s="512">
        <f>'NGL Balance'!T18</f>
        <v>0</v>
      </c>
      <c r="Q88" s="512">
        <f>'NGL Balance'!U18</f>
        <v>0</v>
      </c>
      <c r="R88" s="512">
        <f>'NGL Balance'!V18</f>
        <v>0</v>
      </c>
      <c r="S88" s="512">
        <f>'NGL Balance'!W18</f>
        <v>0</v>
      </c>
      <c r="T88" s="512">
        <f>'NGL Balance'!X18</f>
        <v>0</v>
      </c>
      <c r="U88" s="512">
        <f>'NGL Balance'!Y18</f>
        <v>0</v>
      </c>
      <c r="V88" s="512">
        <f>'NGL Balance'!Z18</f>
        <v>0</v>
      </c>
      <c r="W88" s="512">
        <f>'NGL Balance'!AA18</f>
        <v>0</v>
      </c>
      <c r="X88" s="512">
        <f>'NGL Balance'!AB18</f>
        <v>0</v>
      </c>
      <c r="Y88" s="512">
        <f>'NGL Balance'!AC18</f>
        <v>0</v>
      </c>
      <c r="Z88" s="512">
        <f>'NGL Balance'!AD18</f>
        <v>0</v>
      </c>
      <c r="AA88" s="512">
        <f>'NGL Balance'!AE18</f>
        <v>0</v>
      </c>
      <c r="AB88" s="512">
        <f>'NGL Balance'!AF18</f>
        <v>0</v>
      </c>
      <c r="AC88" s="512">
        <f>'NGL Balance'!AG18</f>
        <v>0</v>
      </c>
      <c r="AD88" s="512">
        <f>'NGL Balance'!AH18</f>
        <v>0</v>
      </c>
      <c r="AE88" s="512">
        <f>'NGL Balance'!AI18</f>
        <v>0</v>
      </c>
      <c r="AF88" s="512">
        <f>'NGL Balance'!AJ18</f>
        <v>0</v>
      </c>
      <c r="AG88" s="512">
        <f>'NGL Balance'!AK18</f>
        <v>0</v>
      </c>
      <c r="AH88" s="512">
        <f>'NGL Balance'!AL18</f>
        <v>0</v>
      </c>
      <c r="AI88" s="512">
        <f>'NGL Balance'!AM18</f>
        <v>0</v>
      </c>
      <c r="AJ88" s="512">
        <f>'NGL Balance'!AN18</f>
        <v>1.9</v>
      </c>
      <c r="AK88" s="534">
        <f>'NGL Balance'!AO18</f>
        <v>0.6</v>
      </c>
      <c r="AL88" s="534">
        <f>'NGL Balance'!AP18</f>
        <v>0</v>
      </c>
      <c r="AM88" s="534">
        <f>'NGL Balance'!AQ18</f>
        <v>0</v>
      </c>
      <c r="AN88" s="534">
        <f>'NGL Balance'!AR18</f>
        <v>0</v>
      </c>
      <c r="AO88" s="534">
        <f>'NGL Balance'!AS18</f>
        <v>0</v>
      </c>
      <c r="AP88" s="534">
        <f>'NGL Balance'!AT18</f>
        <v>0</v>
      </c>
      <c r="AQ88" s="534">
        <f>'NGL Balance'!AU18</f>
        <v>0</v>
      </c>
      <c r="AR88" s="534">
        <f>'NGL Balance'!AV17</f>
        <v>0</v>
      </c>
      <c r="AS88" s="534">
        <f>'NGL Balance'!AW17</f>
        <v>0</v>
      </c>
      <c r="AT88" s="534">
        <f>'NGL Balance'!AX17</f>
        <v>0</v>
      </c>
      <c r="AU88" s="534"/>
      <c r="AV88" s="534"/>
      <c r="AW88" s="534"/>
      <c r="AX88" s="534"/>
      <c r="AY88" s="534"/>
      <c r="AZ88" s="534"/>
      <c r="BA88" s="534"/>
      <c r="BB88" s="534"/>
      <c r="BC88" s="534"/>
      <c r="BD88" s="534"/>
      <c r="BE88" s="534"/>
      <c r="BF88" s="534"/>
    </row>
    <row r="89" spans="1:58" ht="10.199999999999999" customHeight="1">
      <c r="A89" s="560" t="s">
        <v>320</v>
      </c>
      <c r="B89" s="596"/>
      <c r="C89" s="597"/>
      <c r="D89" s="599">
        <f>'NGL Balance'!H17</f>
        <v>10</v>
      </c>
      <c r="E89" s="512">
        <f>'NGL Balance'!I17</f>
        <v>0</v>
      </c>
      <c r="F89" s="512">
        <f>'NGL Balance'!J17</f>
        <v>0</v>
      </c>
      <c r="G89" s="512">
        <f>'NGL Balance'!K17</f>
        <v>0</v>
      </c>
      <c r="H89" s="512">
        <f>'NGL Balance'!L17</f>
        <v>0</v>
      </c>
      <c r="I89" s="512">
        <f>'NGL Balance'!M17</f>
        <v>5</v>
      </c>
      <c r="J89" s="512">
        <f>'NGL Balance'!N17</f>
        <v>5</v>
      </c>
      <c r="K89" s="512">
        <f>'NGL Balance'!O17</f>
        <v>0</v>
      </c>
      <c r="L89" s="512">
        <f>'NGL Balance'!P17</f>
        <v>4.2</v>
      </c>
      <c r="M89" s="512">
        <f>'NGL Balance'!Q17</f>
        <v>0</v>
      </c>
      <c r="N89" s="512">
        <f>'NGL Balance'!R17</f>
        <v>0</v>
      </c>
      <c r="O89" s="512">
        <f>'NGL Balance'!S17</f>
        <v>0</v>
      </c>
      <c r="P89" s="512">
        <f>'NGL Balance'!T17</f>
        <v>0</v>
      </c>
      <c r="Q89" s="512">
        <f>'NGL Balance'!U17</f>
        <v>1.9</v>
      </c>
      <c r="R89" s="512">
        <f>'NGL Balance'!V17</f>
        <v>0</v>
      </c>
      <c r="S89" s="512">
        <f>'NGL Balance'!W17</f>
        <v>0</v>
      </c>
      <c r="T89" s="512">
        <f>'NGL Balance'!X17</f>
        <v>1.9</v>
      </c>
      <c r="U89" s="512">
        <f>'NGL Balance'!Y17</f>
        <v>1.9</v>
      </c>
      <c r="V89" s="512">
        <f>'NGL Balance'!Z17</f>
        <v>0</v>
      </c>
      <c r="W89" s="512">
        <f>'NGL Balance'!AA17</f>
        <v>0</v>
      </c>
      <c r="X89" s="512">
        <f>'NGL Balance'!AB17</f>
        <v>0</v>
      </c>
      <c r="Y89" s="512">
        <f>'NGL Balance'!AC17</f>
        <v>0</v>
      </c>
      <c r="Z89" s="512">
        <f>'NGL Balance'!AD17</f>
        <v>0</v>
      </c>
      <c r="AA89" s="512">
        <f>'NGL Balance'!AE17</f>
        <v>0</v>
      </c>
      <c r="AB89" s="512">
        <f>'NGL Balance'!AF17</f>
        <v>0</v>
      </c>
      <c r="AC89" s="512">
        <f>'NGL Balance'!AG17</f>
        <v>0</v>
      </c>
      <c r="AD89" s="512">
        <f>'NGL Balance'!AH17</f>
        <v>0</v>
      </c>
      <c r="AE89" s="512">
        <f>'NGL Balance'!AI17</f>
        <v>0</v>
      </c>
      <c r="AF89" s="512">
        <f>'NGL Balance'!AJ17</f>
        <v>0</v>
      </c>
      <c r="AG89" s="512">
        <f>'NGL Balance'!AK17</f>
        <v>0</v>
      </c>
      <c r="AH89" s="512">
        <f>'NGL Balance'!AL17</f>
        <v>0</v>
      </c>
      <c r="AI89" s="512">
        <f>'NGL Balance'!AM17</f>
        <v>0</v>
      </c>
      <c r="AJ89" s="512">
        <f>'NGL Balance'!AN17</f>
        <v>0</v>
      </c>
      <c r="AK89" s="534">
        <f>'NGL Balance'!AO17</f>
        <v>1.9</v>
      </c>
      <c r="AL89" s="534">
        <f>'NGL Balance'!AP17</f>
        <v>0</v>
      </c>
      <c r="AM89" s="534">
        <f>'NGL Balance'!AQ17</f>
        <v>0</v>
      </c>
      <c r="AN89" s="534">
        <f>'NGL Balance'!AR17</f>
        <v>0</v>
      </c>
      <c r="AO89" s="534">
        <f>'NGL Balance'!AS17</f>
        <v>0</v>
      </c>
      <c r="AP89" s="534">
        <f>'NGL Balance'!AT17</f>
        <v>0</v>
      </c>
      <c r="AQ89" s="534">
        <f>'NGL Balance'!AU17</f>
        <v>0</v>
      </c>
      <c r="AR89" s="534">
        <f>'NGL Balance'!AV18</f>
        <v>0</v>
      </c>
      <c r="AS89" s="534">
        <f>'NGL Balance'!AW18</f>
        <v>0</v>
      </c>
      <c r="AT89" s="534">
        <f>'NGL Balance'!AX18</f>
        <v>1.9</v>
      </c>
      <c r="AU89" s="534"/>
      <c r="AV89" s="534"/>
      <c r="AW89" s="534"/>
      <c r="AX89" s="534"/>
      <c r="AY89" s="534"/>
      <c r="AZ89" s="534"/>
      <c r="BA89" s="534"/>
      <c r="BB89" s="534"/>
      <c r="BC89" s="534"/>
      <c r="BD89" s="534"/>
      <c r="BE89" s="534"/>
      <c r="BF89" s="534"/>
    </row>
    <row r="90" spans="1:58" ht="10.199999999999999" customHeight="1">
      <c r="A90" s="545" t="s">
        <v>125</v>
      </c>
      <c r="B90" s="486"/>
      <c r="C90" s="486"/>
      <c r="D90" s="537">
        <f>'NGL Balance'!F27</f>
        <v>2.1</v>
      </c>
      <c r="E90" s="537">
        <f>'NGL Balance'!I27</f>
        <v>0</v>
      </c>
      <c r="F90" s="537">
        <f>'NGL Balance'!J27</f>
        <v>1.8</v>
      </c>
      <c r="G90" s="537">
        <f>'NGL Balance'!K27</f>
        <v>1.8</v>
      </c>
      <c r="H90" s="537">
        <f>'NGL Balance'!L27</f>
        <v>0</v>
      </c>
      <c r="I90" s="537">
        <f>'NGL Balance'!M27</f>
        <v>3.6</v>
      </c>
      <c r="J90" s="537">
        <f>'NGL Balance'!N27</f>
        <v>2.54</v>
      </c>
      <c r="K90" s="537">
        <v>0</v>
      </c>
      <c r="L90" s="537">
        <f>'NGL Balance'!P27</f>
        <v>1.8</v>
      </c>
      <c r="M90" s="537">
        <f>'NGL Balance'!Q27</f>
        <v>1.9</v>
      </c>
      <c r="N90" s="537">
        <f>'NGL Balance'!R27</f>
        <v>1.9</v>
      </c>
      <c r="O90" s="537">
        <f>'NGL Balance'!S27</f>
        <v>0</v>
      </c>
      <c r="P90" s="537">
        <f>'NGL Balance'!T27</f>
        <v>3.8</v>
      </c>
      <c r="Q90" s="537">
        <f>'NGL Balance'!U27</f>
        <v>1.9</v>
      </c>
      <c r="R90" s="537">
        <f>'NGL Balance'!V27</f>
        <v>3.8</v>
      </c>
      <c r="S90" s="537">
        <f>'NGL Balance'!W27</f>
        <v>1.9</v>
      </c>
      <c r="T90" s="537">
        <f>'NGL Balance'!X27</f>
        <v>1.9</v>
      </c>
      <c r="U90" s="537">
        <f>'NGL Balance'!Y27</f>
        <v>1.9</v>
      </c>
      <c r="V90" s="537">
        <f>'NGL Balance'!Z27</f>
        <v>3.8</v>
      </c>
      <c r="W90" s="537">
        <f>'NGL Balance'!AA27</f>
        <v>3.8</v>
      </c>
      <c r="X90" s="537">
        <f>'NGL Balance'!AB27</f>
        <v>5.6999999999999993</v>
      </c>
      <c r="Y90" s="537">
        <f>'NGL Balance'!AC27</f>
        <v>7.6</v>
      </c>
      <c r="Z90" s="537">
        <f>'NGL Balance'!AD27</f>
        <v>5.6999999999999993</v>
      </c>
      <c r="AA90" s="537">
        <f>'NGL Balance'!AE27</f>
        <v>5.6999999999999993</v>
      </c>
      <c r="AB90" s="537">
        <f>'NGL Balance'!AF27</f>
        <v>5.6999999999999993</v>
      </c>
      <c r="AC90" s="537">
        <f>'NGL Balance'!AG27</f>
        <v>5.6999999999999993</v>
      </c>
      <c r="AD90" s="537">
        <f>'NGL Balance'!AH27</f>
        <v>5.6999999999999993</v>
      </c>
      <c r="AE90" s="537">
        <f>'NGL Balance'!AI27</f>
        <v>5.6999999999999993</v>
      </c>
      <c r="AF90" s="537">
        <f>'NGL Balance'!AJ27</f>
        <v>3.8</v>
      </c>
      <c r="AG90" s="537">
        <f>'NGL Balance'!AK27</f>
        <v>3.8</v>
      </c>
      <c r="AH90" s="537">
        <f>'NGL Balance'!AL27</f>
        <v>5.6999999999999993</v>
      </c>
      <c r="AI90" s="537">
        <f>'NGL Balance'!AM27</f>
        <v>5.6999999999999993</v>
      </c>
      <c r="AJ90" s="537">
        <f>'NGL Balance'!AN27</f>
        <v>5.6999999999999993</v>
      </c>
      <c r="AK90" s="577">
        <f>'NGL Balance'!AO27</f>
        <v>5.6999999999999993</v>
      </c>
      <c r="AL90" s="577">
        <f>'NGL Balance'!AP27</f>
        <v>5.6999999999999993</v>
      </c>
      <c r="AM90" s="577">
        <f>'NGL Balance'!AQ27</f>
        <v>5.6999999999999993</v>
      </c>
      <c r="AN90" s="577">
        <f>'NGL Balance'!AR27</f>
        <v>3.8</v>
      </c>
      <c r="AO90" s="577">
        <f>'NGL Balance'!AS27</f>
        <v>5.6999999999999993</v>
      </c>
      <c r="AP90" s="577">
        <f>'NGL Balance'!AT27</f>
        <v>5.6999999999999993</v>
      </c>
      <c r="AQ90" s="577">
        <f>'NGL Balance'!AU27</f>
        <v>5.6999999999999993</v>
      </c>
      <c r="AR90" s="577">
        <f>'NGL Balance'!AV27</f>
        <v>5.6999999999999993</v>
      </c>
      <c r="AS90" s="577">
        <f>'NGL Balance'!AW27</f>
        <v>5.6999999999999993</v>
      </c>
      <c r="AT90" s="577">
        <f>'NGL Balance'!AX27</f>
        <v>3.8</v>
      </c>
      <c r="AU90" s="577"/>
      <c r="AV90" s="577"/>
      <c r="AW90" s="577"/>
      <c r="AX90" s="577"/>
      <c r="AY90" s="577"/>
      <c r="AZ90" s="577"/>
      <c r="BA90" s="577"/>
      <c r="BB90" s="577"/>
      <c r="BC90" s="577"/>
      <c r="BD90" s="577"/>
      <c r="BE90" s="577"/>
      <c r="BF90" s="577"/>
    </row>
    <row r="91" spans="1:58" ht="10.199999999999999" customHeight="1">
      <c r="A91" s="545" t="s">
        <v>470</v>
      </c>
      <c r="B91" s="486"/>
      <c r="C91" s="486"/>
      <c r="D91" s="537">
        <f>'NGL Balance'!F28</f>
        <v>3.06</v>
      </c>
      <c r="E91" s="537">
        <f>'NGL Balance'!I28</f>
        <v>4.34</v>
      </c>
      <c r="F91" s="537">
        <f>'NGL Balance'!J28</f>
        <v>2.54</v>
      </c>
      <c r="G91" s="537">
        <v>2.8</v>
      </c>
      <c r="H91" s="537">
        <v>0</v>
      </c>
      <c r="I91" s="537">
        <f>'NGL Balance'!M28</f>
        <v>0</v>
      </c>
      <c r="J91" s="537">
        <f>'NGL Balance'!N28</f>
        <v>1.8</v>
      </c>
      <c r="K91" s="537">
        <v>3.6</v>
      </c>
      <c r="L91" s="537">
        <f>'NGL Balance'!P28</f>
        <v>2.6800000000000006</v>
      </c>
      <c r="M91" s="537">
        <f>'NGL Balance'!Q28</f>
        <v>1.8</v>
      </c>
      <c r="N91" s="537">
        <f>'NGL Balance'!R28</f>
        <v>3.6</v>
      </c>
      <c r="O91" s="537">
        <f>'NGL Balance'!S28</f>
        <v>1.8</v>
      </c>
      <c r="P91" s="537">
        <f>'NGL Balance'!T28</f>
        <v>0</v>
      </c>
      <c r="Q91" s="537">
        <f>'NGL Balance'!U28</f>
        <v>1.8</v>
      </c>
      <c r="R91" s="537">
        <f>'NGL Balance'!V28</f>
        <v>1.8</v>
      </c>
      <c r="S91" s="537">
        <f>'NGL Balance'!W28</f>
        <v>3.6</v>
      </c>
      <c r="T91" s="537">
        <f>'NGL Balance'!X28</f>
        <v>1.8</v>
      </c>
      <c r="U91" s="537">
        <f>'NGL Balance'!Y28</f>
        <v>1.8</v>
      </c>
      <c r="V91" s="537">
        <f>'NGL Balance'!Z28</f>
        <v>1.8</v>
      </c>
      <c r="W91" s="537">
        <f>'NGL Balance'!AA28</f>
        <v>0</v>
      </c>
      <c r="X91" s="537">
        <f>'NGL Balance'!AB28</f>
        <v>0</v>
      </c>
      <c r="Y91" s="537">
        <f>'NGL Balance'!AC28</f>
        <v>0</v>
      </c>
      <c r="Z91" s="537">
        <f>'NGL Balance'!AD28</f>
        <v>0</v>
      </c>
      <c r="AA91" s="537">
        <f>'NGL Balance'!AE28</f>
        <v>0</v>
      </c>
      <c r="AB91" s="537">
        <f>'NGL Balance'!AF28</f>
        <v>0</v>
      </c>
      <c r="AC91" s="537">
        <f>'NGL Balance'!AG28</f>
        <v>0</v>
      </c>
      <c r="AD91" s="537">
        <f>'NGL Balance'!AH28</f>
        <v>0</v>
      </c>
      <c r="AE91" s="537">
        <f>'NGL Balance'!AI28</f>
        <v>0</v>
      </c>
      <c r="AF91" s="537">
        <f>'NGL Balance'!AJ28</f>
        <v>0</v>
      </c>
      <c r="AG91" s="537">
        <f>'NGL Balance'!AK28</f>
        <v>0</v>
      </c>
      <c r="AH91" s="537">
        <f>'NGL Balance'!AL28</f>
        <v>0</v>
      </c>
      <c r="AI91" s="537">
        <f>'NGL Balance'!AM28</f>
        <v>0</v>
      </c>
      <c r="AJ91" s="537">
        <f>'NGL Balance'!AN28</f>
        <v>0</v>
      </c>
      <c r="AK91" s="549">
        <f>'NGL Balance'!AO28</f>
        <v>0</v>
      </c>
      <c r="AL91" s="549">
        <f>'NGL Balance'!AP28</f>
        <v>0</v>
      </c>
      <c r="AM91" s="549">
        <f>'NGL Balance'!AQ28</f>
        <v>0</v>
      </c>
      <c r="AN91" s="549">
        <f>'NGL Balance'!AR28</f>
        <v>0</v>
      </c>
      <c r="AO91" s="549">
        <f>'NGL Balance'!AS28</f>
        <v>0</v>
      </c>
      <c r="AP91" s="549">
        <f>'NGL Balance'!AT28</f>
        <v>0</v>
      </c>
      <c r="AQ91" s="549">
        <f>'NGL Balance'!AU28</f>
        <v>0</v>
      </c>
      <c r="AR91" s="549">
        <f>'NGL Balance'!AV28</f>
        <v>0</v>
      </c>
      <c r="AS91" s="549">
        <f>'NGL Balance'!AW28</f>
        <v>0</v>
      </c>
      <c r="AT91" s="549">
        <f>'NGL Balance'!AX28</f>
        <v>1.9</v>
      </c>
      <c r="AU91" s="549"/>
      <c r="AV91" s="549"/>
      <c r="AW91" s="549"/>
      <c r="AX91" s="549"/>
      <c r="AY91" s="549"/>
      <c r="AZ91" s="549"/>
      <c r="BA91" s="549"/>
      <c r="BB91" s="549"/>
      <c r="BC91" s="549"/>
      <c r="BD91" s="549"/>
      <c r="BE91" s="549"/>
      <c r="BF91" s="549"/>
    </row>
    <row r="92" spans="1:58" ht="10.199999999999999" customHeight="1">
      <c r="A92" s="941" t="s">
        <v>16</v>
      </c>
      <c r="B92" s="939"/>
      <c r="C92" s="940"/>
      <c r="D92" s="522">
        <f t="shared" ref="D92:AJ92" si="14">D90+D91</f>
        <v>5.16</v>
      </c>
      <c r="E92" s="522">
        <f t="shared" si="14"/>
        <v>4.34</v>
      </c>
      <c r="F92" s="522">
        <f t="shared" si="14"/>
        <v>4.34</v>
      </c>
      <c r="G92" s="522">
        <f t="shared" si="14"/>
        <v>4.5999999999999996</v>
      </c>
      <c r="H92" s="522">
        <f t="shared" si="14"/>
        <v>0</v>
      </c>
      <c r="I92" s="522">
        <f t="shared" si="14"/>
        <v>3.6</v>
      </c>
      <c r="J92" s="522">
        <f t="shared" si="14"/>
        <v>4.34</v>
      </c>
      <c r="K92" s="522">
        <f t="shared" si="14"/>
        <v>3.6</v>
      </c>
      <c r="L92" s="522">
        <f t="shared" si="14"/>
        <v>4.4800000000000004</v>
      </c>
      <c r="M92" s="522">
        <f t="shared" si="14"/>
        <v>3.7</v>
      </c>
      <c r="N92" s="522">
        <f t="shared" si="14"/>
        <v>5.5</v>
      </c>
      <c r="O92" s="522">
        <f t="shared" ref="O92:U92" si="15">O90+O91</f>
        <v>1.8</v>
      </c>
      <c r="P92" s="522">
        <f t="shared" si="15"/>
        <v>3.8</v>
      </c>
      <c r="Q92" s="522">
        <f t="shared" si="15"/>
        <v>3.7</v>
      </c>
      <c r="R92" s="522">
        <f t="shared" si="15"/>
        <v>5.6</v>
      </c>
      <c r="S92" s="522">
        <f t="shared" si="15"/>
        <v>5.5</v>
      </c>
      <c r="T92" s="522">
        <f t="shared" si="15"/>
        <v>3.7</v>
      </c>
      <c r="U92" s="522">
        <f t="shared" si="15"/>
        <v>3.7</v>
      </c>
      <c r="V92" s="522">
        <f t="shared" si="14"/>
        <v>5.6</v>
      </c>
      <c r="W92" s="522">
        <f t="shared" si="14"/>
        <v>3.8</v>
      </c>
      <c r="X92" s="522">
        <f t="shared" si="14"/>
        <v>5.6999999999999993</v>
      </c>
      <c r="Y92" s="522">
        <f t="shared" si="14"/>
        <v>7.6</v>
      </c>
      <c r="Z92" s="522">
        <f t="shared" si="14"/>
        <v>5.6999999999999993</v>
      </c>
      <c r="AA92" s="522">
        <f t="shared" si="14"/>
        <v>5.6999999999999993</v>
      </c>
      <c r="AB92" s="522">
        <f t="shared" si="14"/>
        <v>5.6999999999999993</v>
      </c>
      <c r="AC92" s="522">
        <f t="shared" si="14"/>
        <v>5.6999999999999993</v>
      </c>
      <c r="AD92" s="522">
        <f t="shared" si="14"/>
        <v>5.6999999999999993</v>
      </c>
      <c r="AE92" s="522">
        <f t="shared" si="14"/>
        <v>5.6999999999999993</v>
      </c>
      <c r="AF92" s="522">
        <f t="shared" si="14"/>
        <v>3.8</v>
      </c>
      <c r="AG92" s="522">
        <f t="shared" si="14"/>
        <v>3.8</v>
      </c>
      <c r="AH92" s="522">
        <f t="shared" si="14"/>
        <v>5.6999999999999993</v>
      </c>
      <c r="AI92" s="522">
        <f t="shared" si="14"/>
        <v>5.6999999999999993</v>
      </c>
      <c r="AJ92" s="522">
        <f t="shared" si="14"/>
        <v>5.6999999999999993</v>
      </c>
      <c r="AK92" s="548">
        <f t="shared" ref="AK92:BF92" si="16">SUM(AK86:AK91)</f>
        <v>90.688888888888883</v>
      </c>
      <c r="AL92" s="548">
        <f t="shared" si="16"/>
        <v>71.048148148148158</v>
      </c>
      <c r="AM92" s="548">
        <f t="shared" si="16"/>
        <v>61.788888888888891</v>
      </c>
      <c r="AN92" s="548">
        <f t="shared" si="16"/>
        <v>64.849382716049377</v>
      </c>
      <c r="AO92" s="548">
        <f t="shared" si="16"/>
        <v>72.274049382716044</v>
      </c>
      <c r="AP92" s="548">
        <f t="shared" si="16"/>
        <v>83.959259259259269</v>
      </c>
      <c r="AQ92" s="548">
        <f t="shared" si="16"/>
        <v>83.416049382716054</v>
      </c>
      <c r="AR92" s="548">
        <f t="shared" si="16"/>
        <v>88.68148148148147</v>
      </c>
      <c r="AS92" s="548">
        <f t="shared" si="16"/>
        <v>76.566419753086421</v>
      </c>
      <c r="AT92" s="548">
        <f t="shared" si="16"/>
        <v>82.150246913580247</v>
      </c>
      <c r="AU92" s="548">
        <f t="shared" si="16"/>
        <v>0</v>
      </c>
      <c r="AV92" s="548">
        <f t="shared" si="16"/>
        <v>0</v>
      </c>
      <c r="AW92" s="548">
        <f t="shared" si="16"/>
        <v>0</v>
      </c>
      <c r="AX92" s="548">
        <f t="shared" si="16"/>
        <v>0</v>
      </c>
      <c r="AY92" s="548">
        <f t="shared" si="16"/>
        <v>0</v>
      </c>
      <c r="AZ92" s="548">
        <f t="shared" si="16"/>
        <v>0</v>
      </c>
      <c r="BA92" s="548">
        <f t="shared" si="16"/>
        <v>0</v>
      </c>
      <c r="BB92" s="548">
        <f t="shared" si="16"/>
        <v>0</v>
      </c>
      <c r="BC92" s="548">
        <f t="shared" si="16"/>
        <v>0</v>
      </c>
      <c r="BD92" s="548">
        <f t="shared" si="16"/>
        <v>0</v>
      </c>
      <c r="BE92" s="548">
        <f t="shared" si="16"/>
        <v>0</v>
      </c>
      <c r="BF92" s="548">
        <f t="shared" si="16"/>
        <v>0</v>
      </c>
    </row>
    <row r="93" spans="1:58" ht="10.199999999999999" customHeight="1">
      <c r="A93" s="949" t="s">
        <v>255</v>
      </c>
      <c r="B93" s="950"/>
      <c r="C93" s="950"/>
      <c r="D93" s="488"/>
      <c r="E93" s="488"/>
      <c r="F93" s="488"/>
      <c r="G93" s="488"/>
      <c r="H93" s="488"/>
      <c r="I93" s="488"/>
      <c r="J93" s="488"/>
      <c r="K93" s="488"/>
      <c r="L93" s="488"/>
      <c r="M93" s="488"/>
      <c r="N93" s="488"/>
      <c r="O93" s="488"/>
      <c r="P93" s="488"/>
      <c r="Q93" s="488"/>
      <c r="R93" s="488"/>
      <c r="S93" s="488"/>
      <c r="T93" s="488"/>
      <c r="U93" s="488"/>
      <c r="V93" s="488"/>
      <c r="W93" s="488"/>
      <c r="X93" s="488"/>
      <c r="Y93" s="488"/>
      <c r="Z93" s="488"/>
      <c r="AA93" s="488"/>
      <c r="AB93" s="488"/>
      <c r="AC93" s="488"/>
      <c r="AD93" s="488"/>
      <c r="AE93" s="488"/>
      <c r="AF93" s="488"/>
      <c r="AG93" s="488"/>
      <c r="AH93" s="488"/>
      <c r="AI93" s="488"/>
      <c r="AJ93" s="488"/>
      <c r="AK93" s="488"/>
      <c r="AL93" s="488"/>
      <c r="AM93" s="488"/>
      <c r="AN93" s="488"/>
      <c r="AO93" s="488"/>
      <c r="AP93" s="488"/>
      <c r="AQ93" s="488"/>
      <c r="AR93" s="488"/>
      <c r="AS93" s="488"/>
      <c r="AT93" s="488"/>
      <c r="AU93" s="488"/>
      <c r="AV93" s="488"/>
      <c r="AW93" s="488"/>
      <c r="AX93" s="488"/>
      <c r="AY93" s="488"/>
      <c r="AZ93" s="488"/>
      <c r="BA93" s="488"/>
      <c r="BB93" s="505"/>
      <c r="BC93" s="505"/>
      <c r="BD93" s="505"/>
      <c r="BE93" s="505"/>
      <c r="BF93" s="576"/>
    </row>
    <row r="94" spans="1:58" ht="10.199999999999999" customHeight="1">
      <c r="A94" s="944" t="s">
        <v>107</v>
      </c>
      <c r="B94" s="945"/>
      <c r="C94" s="946"/>
      <c r="D94" s="403">
        <v>2017</v>
      </c>
      <c r="E94" s="403"/>
      <c r="F94" s="895">
        <v>2017</v>
      </c>
      <c r="G94" s="896"/>
      <c r="H94" s="896"/>
      <c r="I94" s="896"/>
      <c r="J94" s="897"/>
      <c r="K94" s="404">
        <v>2018</v>
      </c>
      <c r="L94" s="404">
        <v>2018</v>
      </c>
      <c r="M94" s="404">
        <v>2018</v>
      </c>
      <c r="N94" s="403">
        <v>2018</v>
      </c>
      <c r="O94" s="403"/>
      <c r="P94" s="404">
        <v>2018</v>
      </c>
      <c r="Q94" s="917">
        <v>2018</v>
      </c>
      <c r="R94" s="917"/>
      <c r="S94" s="917"/>
      <c r="T94" s="917"/>
      <c r="U94" s="917"/>
      <c r="V94" s="917"/>
      <c r="W94" s="404">
        <v>2019</v>
      </c>
      <c r="X94" s="404">
        <v>2019</v>
      </c>
      <c r="Y94" s="403">
        <v>2019</v>
      </c>
      <c r="Z94" s="404">
        <v>2019</v>
      </c>
      <c r="AA94" s="403">
        <v>2019</v>
      </c>
      <c r="AB94" s="404">
        <v>2019</v>
      </c>
      <c r="AC94" s="403">
        <v>2019</v>
      </c>
      <c r="AD94" s="404">
        <v>2019</v>
      </c>
      <c r="AE94" s="403">
        <v>2019</v>
      </c>
      <c r="AF94" s="917">
        <v>2019</v>
      </c>
      <c r="AG94" s="917"/>
      <c r="AH94" s="917"/>
      <c r="AI94" s="404">
        <v>2020</v>
      </c>
      <c r="AJ94" s="405"/>
      <c r="AK94" s="404">
        <v>2020</v>
      </c>
      <c r="AL94" s="404">
        <v>2020</v>
      </c>
      <c r="AM94" s="405"/>
      <c r="AN94" s="404">
        <v>2020</v>
      </c>
      <c r="AO94" s="404">
        <v>2020</v>
      </c>
      <c r="AP94" s="917">
        <v>2020</v>
      </c>
      <c r="AQ94" s="917"/>
      <c r="AR94" s="917"/>
      <c r="AS94" s="917"/>
      <c r="AT94" s="917"/>
      <c r="AU94" s="895">
        <v>2021</v>
      </c>
      <c r="AV94" s="896"/>
      <c r="AW94" s="896"/>
      <c r="AX94" s="896"/>
      <c r="AY94" s="896"/>
      <c r="AZ94" s="896"/>
      <c r="BA94" s="896"/>
      <c r="BB94" s="896"/>
      <c r="BC94" s="896"/>
      <c r="BD94" s="896"/>
      <c r="BE94" s="896"/>
      <c r="BF94" s="897"/>
    </row>
    <row r="95" spans="1:58" ht="10.199999999999999" customHeight="1">
      <c r="A95" s="921" t="s">
        <v>108</v>
      </c>
      <c r="B95" s="919"/>
      <c r="C95" s="920"/>
      <c r="D95" s="875" t="str">
        <f t="shared" ref="D95:AI95" si="17">D85</f>
        <v>JUN</v>
      </c>
      <c r="E95" s="875" t="str">
        <f t="shared" si="17"/>
        <v>JUL</v>
      </c>
      <c r="F95" s="875" t="str">
        <f t="shared" si="17"/>
        <v>AUG</v>
      </c>
      <c r="G95" s="875" t="str">
        <f t="shared" si="17"/>
        <v>SEP</v>
      </c>
      <c r="H95" s="875" t="str">
        <f t="shared" si="17"/>
        <v>OCT</v>
      </c>
      <c r="I95" s="875" t="str">
        <f t="shared" si="17"/>
        <v>NOV</v>
      </c>
      <c r="J95" s="875" t="str">
        <f t="shared" si="17"/>
        <v>DEC</v>
      </c>
      <c r="K95" s="875" t="str">
        <f t="shared" si="17"/>
        <v>JAN</v>
      </c>
      <c r="L95" s="875" t="str">
        <f t="shared" si="17"/>
        <v>FEB</v>
      </c>
      <c r="M95" s="875" t="str">
        <f t="shared" si="17"/>
        <v>MAR</v>
      </c>
      <c r="N95" s="875" t="str">
        <f t="shared" si="17"/>
        <v>APR</v>
      </c>
      <c r="O95" s="875" t="str">
        <f t="shared" si="17"/>
        <v>MAY</v>
      </c>
      <c r="P95" s="875" t="str">
        <f t="shared" si="17"/>
        <v>JUN</v>
      </c>
      <c r="Q95" s="875" t="str">
        <f t="shared" si="17"/>
        <v>JUL</v>
      </c>
      <c r="R95" s="875" t="str">
        <f t="shared" si="17"/>
        <v>AUG</v>
      </c>
      <c r="S95" s="875" t="str">
        <f t="shared" si="17"/>
        <v>SEP</v>
      </c>
      <c r="T95" s="875" t="str">
        <f t="shared" si="17"/>
        <v>OCT</v>
      </c>
      <c r="U95" s="875" t="str">
        <f t="shared" si="17"/>
        <v>NOV</v>
      </c>
      <c r="V95" s="875" t="str">
        <f t="shared" si="17"/>
        <v>DEC</v>
      </c>
      <c r="W95" s="875" t="str">
        <f t="shared" si="17"/>
        <v>JAN</v>
      </c>
      <c r="X95" s="875" t="str">
        <f t="shared" si="17"/>
        <v>FEB</v>
      </c>
      <c r="Y95" s="875" t="str">
        <f t="shared" si="17"/>
        <v>MAR</v>
      </c>
      <c r="Z95" s="875" t="str">
        <f t="shared" si="17"/>
        <v>APR</v>
      </c>
      <c r="AA95" s="875" t="str">
        <f t="shared" si="17"/>
        <v>MAY</v>
      </c>
      <c r="AB95" s="875" t="str">
        <f t="shared" si="17"/>
        <v>JUN</v>
      </c>
      <c r="AC95" s="875" t="str">
        <f t="shared" si="17"/>
        <v>JUL</v>
      </c>
      <c r="AD95" s="875" t="str">
        <f t="shared" si="17"/>
        <v>AUG</v>
      </c>
      <c r="AE95" s="875" t="str">
        <f t="shared" si="17"/>
        <v>SEP</v>
      </c>
      <c r="AF95" s="875" t="str">
        <f t="shared" si="17"/>
        <v>OCT</v>
      </c>
      <c r="AG95" s="875" t="str">
        <f t="shared" si="17"/>
        <v>NOV</v>
      </c>
      <c r="AH95" s="875" t="str">
        <f t="shared" si="17"/>
        <v>DEC</v>
      </c>
      <c r="AI95" s="875" t="str">
        <f t="shared" si="17"/>
        <v>JAN</v>
      </c>
      <c r="AJ95" s="875" t="str">
        <f t="shared" ref="AJ95:BF95" si="18">AJ85</f>
        <v>FEB</v>
      </c>
      <c r="AK95" s="875" t="str">
        <f t="shared" si="18"/>
        <v>MAR</v>
      </c>
      <c r="AL95" s="875" t="str">
        <f t="shared" si="18"/>
        <v>APR</v>
      </c>
      <c r="AM95" s="875" t="str">
        <f t="shared" si="18"/>
        <v>MAY</v>
      </c>
      <c r="AN95" s="875" t="str">
        <f t="shared" si="18"/>
        <v>JUN</v>
      </c>
      <c r="AO95" s="875" t="str">
        <f t="shared" si="18"/>
        <v>JUL</v>
      </c>
      <c r="AP95" s="875" t="str">
        <f t="shared" si="18"/>
        <v>AUG</v>
      </c>
      <c r="AQ95" s="875" t="str">
        <f t="shared" si="18"/>
        <v>SEP</v>
      </c>
      <c r="AR95" s="875" t="str">
        <f t="shared" si="18"/>
        <v>OCT</v>
      </c>
      <c r="AS95" s="875" t="str">
        <f t="shared" si="18"/>
        <v>NOV</v>
      </c>
      <c r="AT95" s="875" t="str">
        <f t="shared" si="18"/>
        <v>DEC</v>
      </c>
      <c r="AU95" s="875" t="str">
        <f t="shared" si="18"/>
        <v>JAN</v>
      </c>
      <c r="AV95" s="875" t="str">
        <f t="shared" si="18"/>
        <v>FEB</v>
      </c>
      <c r="AW95" s="875" t="str">
        <f t="shared" si="18"/>
        <v>MAR</v>
      </c>
      <c r="AX95" s="875" t="str">
        <f t="shared" si="18"/>
        <v>APR</v>
      </c>
      <c r="AY95" s="875" t="str">
        <f t="shared" si="18"/>
        <v>MAY</v>
      </c>
      <c r="AZ95" s="875" t="str">
        <f t="shared" si="18"/>
        <v>JUN</v>
      </c>
      <c r="BA95" s="875" t="str">
        <f t="shared" si="18"/>
        <v>JUL</v>
      </c>
      <c r="BB95" s="875" t="str">
        <f t="shared" si="18"/>
        <v>AUG</v>
      </c>
      <c r="BC95" s="875" t="str">
        <f t="shared" si="18"/>
        <v>SEP</v>
      </c>
      <c r="BD95" s="875" t="str">
        <f t="shared" si="18"/>
        <v>OCT</v>
      </c>
      <c r="BE95" s="875" t="str">
        <f t="shared" si="18"/>
        <v>NOV</v>
      </c>
      <c r="BF95" s="875" t="str">
        <f t="shared" si="18"/>
        <v>DEC</v>
      </c>
    </row>
    <row r="96" spans="1:58" ht="10.199999999999999" customHeight="1">
      <c r="A96" s="543" t="s">
        <v>88</v>
      </c>
      <c r="B96" s="544"/>
      <c r="C96" s="544"/>
      <c r="D96" s="529" t="e">
        <f>#REF!</f>
        <v>#REF!</v>
      </c>
      <c r="E96" s="529" t="e">
        <f>#REF!</f>
        <v>#REF!</v>
      </c>
      <c r="F96" s="529" t="e">
        <f>#REF!</f>
        <v>#REF!</v>
      </c>
      <c r="G96" s="529" t="e">
        <f>#REF!</f>
        <v>#REF!</v>
      </c>
      <c r="H96" s="529" t="e">
        <f>#REF!</f>
        <v>#REF!</v>
      </c>
      <c r="I96" s="529" t="e">
        <f>#REF!</f>
        <v>#REF!</v>
      </c>
      <c r="J96" s="529" t="e">
        <f>#REF!</f>
        <v>#REF!</v>
      </c>
      <c r="K96" s="529" t="e">
        <f>#REF!</f>
        <v>#REF!</v>
      </c>
      <c r="L96" s="529" t="e">
        <f>#REF!</f>
        <v>#REF!</v>
      </c>
      <c r="M96" s="529" t="e">
        <f>#REF!</f>
        <v>#REF!</v>
      </c>
      <c r="N96" s="529" t="e">
        <f>#REF!</f>
        <v>#REF!</v>
      </c>
      <c r="O96" s="529" t="e">
        <f>#REF!</f>
        <v>#REF!</v>
      </c>
      <c r="P96" s="529" t="e">
        <f>#REF!</f>
        <v>#REF!</v>
      </c>
      <c r="Q96" s="529" t="e">
        <f>#REF!</f>
        <v>#REF!</v>
      </c>
      <c r="R96" s="529" t="e">
        <f>#REF!</f>
        <v>#REF!</v>
      </c>
      <c r="S96" s="529" t="e">
        <f>#REF!</f>
        <v>#REF!</v>
      </c>
      <c r="T96" s="529" t="e">
        <f>#REF!</f>
        <v>#REF!</v>
      </c>
      <c r="U96" s="529" t="e">
        <f>#REF!</f>
        <v>#REF!</v>
      </c>
      <c r="V96" s="529" t="e">
        <f>#REF!</f>
        <v>#REF!</v>
      </c>
      <c r="W96" s="529">
        <f>'Pentane Balance'!AA7</f>
        <v>4.0919999999999996</v>
      </c>
      <c r="X96" s="529">
        <f>'Pentane Balance'!AB7</f>
        <v>3.6960000000000002</v>
      </c>
      <c r="Y96" s="529">
        <f>'Pentane Balance'!AC7</f>
        <v>4.0919999999999996</v>
      </c>
      <c r="Z96" s="529">
        <f>'Pentane Balance'!AD7</f>
        <v>3.96</v>
      </c>
      <c r="AA96" s="529">
        <f>'Pentane Balance'!AE7</f>
        <v>4.0919999999999996</v>
      </c>
      <c r="AB96" s="529">
        <f>'Pentane Balance'!AF7</f>
        <v>3.96</v>
      </c>
      <c r="AC96" s="529">
        <f>'Pentane Balance'!AG7</f>
        <v>4.0919999999999996</v>
      </c>
      <c r="AD96" s="529">
        <f>'Pentane Balance'!AH7</f>
        <v>4.0919999999999996</v>
      </c>
      <c r="AE96" s="529">
        <f>'Pentane Balance'!AI7</f>
        <v>3.96</v>
      </c>
      <c r="AF96" s="529">
        <f>'Pentane Balance'!AJ7</f>
        <v>4.4640000000000004</v>
      </c>
      <c r="AG96" s="529">
        <f>'Pentane Balance'!AK7</f>
        <v>4.32</v>
      </c>
      <c r="AH96" s="529">
        <f>'Pentane Balance'!AL7</f>
        <v>4.8360000000000003</v>
      </c>
      <c r="AI96" s="529">
        <f>'Pentane Balance'!AM7</f>
        <v>4.8360000000000003</v>
      </c>
      <c r="AJ96" s="529">
        <f>'Pentane Balance'!AN7</f>
        <v>4.524</v>
      </c>
      <c r="AK96" s="513">
        <f>'Pentane Balance'!AO7</f>
        <v>4.8360000000000003</v>
      </c>
      <c r="AL96" s="513">
        <f>'Pentane Balance'!AP7</f>
        <v>4.68</v>
      </c>
      <c r="AM96" s="513">
        <f>'Pentane Balance'!AQ7</f>
        <v>4.4640000000000004</v>
      </c>
      <c r="AN96" s="513">
        <f>'Pentane Balance'!AR7</f>
        <v>2.16</v>
      </c>
      <c r="AO96" s="513">
        <f>'Pentane Balance'!AS7</f>
        <v>2.2320000000000002</v>
      </c>
      <c r="AP96" s="513">
        <f>'Pentane Balance'!AT7</f>
        <v>2.2320000000000002</v>
      </c>
      <c r="AQ96" s="513">
        <f>'Pentane Balance'!AU7</f>
        <v>2.16</v>
      </c>
      <c r="AR96" s="513">
        <f>'Pentane Balance'!AV7</f>
        <v>2.2320000000000002</v>
      </c>
      <c r="AS96" s="513">
        <f>'Pentane Balance'!AW7</f>
        <v>2.16</v>
      </c>
      <c r="AT96" s="513">
        <f>'Pentane Balance'!AX7</f>
        <v>2.2320000000000002</v>
      </c>
      <c r="AU96" s="513"/>
      <c r="AV96" s="513"/>
      <c r="AW96" s="513"/>
      <c r="AX96" s="513"/>
      <c r="AY96" s="513"/>
      <c r="AZ96" s="513"/>
      <c r="BA96" s="513"/>
      <c r="BB96" s="513"/>
      <c r="BC96" s="513"/>
      <c r="BD96" s="513"/>
      <c r="BE96" s="513"/>
      <c r="BF96" s="513"/>
    </row>
    <row r="97" spans="1:58" ht="10.199999999999999" customHeight="1">
      <c r="A97" s="941" t="s">
        <v>16</v>
      </c>
      <c r="B97" s="939"/>
      <c r="C97" s="940"/>
      <c r="D97" s="522" t="e">
        <f>SUM(D96)</f>
        <v>#REF!</v>
      </c>
      <c r="E97" s="522" t="e">
        <f t="shared" ref="E97:BF97" si="19">SUM(E96)</f>
        <v>#REF!</v>
      </c>
      <c r="F97" s="522" t="e">
        <f t="shared" si="19"/>
        <v>#REF!</v>
      </c>
      <c r="G97" s="522" t="e">
        <f t="shared" si="19"/>
        <v>#REF!</v>
      </c>
      <c r="H97" s="522" t="e">
        <f t="shared" si="19"/>
        <v>#REF!</v>
      </c>
      <c r="I97" s="522" t="e">
        <f t="shared" si="19"/>
        <v>#REF!</v>
      </c>
      <c r="J97" s="522" t="e">
        <f t="shared" si="19"/>
        <v>#REF!</v>
      </c>
      <c r="K97" s="522" t="e">
        <f t="shared" si="19"/>
        <v>#REF!</v>
      </c>
      <c r="L97" s="522" t="e">
        <f t="shared" si="19"/>
        <v>#REF!</v>
      </c>
      <c r="M97" s="522" t="e">
        <f t="shared" si="19"/>
        <v>#REF!</v>
      </c>
      <c r="N97" s="522" t="e">
        <f t="shared" si="19"/>
        <v>#REF!</v>
      </c>
      <c r="O97" s="522" t="e">
        <f t="shared" ref="O97:U97" si="20">SUM(O96)</f>
        <v>#REF!</v>
      </c>
      <c r="P97" s="522" t="e">
        <f t="shared" si="20"/>
        <v>#REF!</v>
      </c>
      <c r="Q97" s="522" t="e">
        <f t="shared" si="20"/>
        <v>#REF!</v>
      </c>
      <c r="R97" s="522" t="e">
        <f t="shared" si="20"/>
        <v>#REF!</v>
      </c>
      <c r="S97" s="522" t="e">
        <f t="shared" si="20"/>
        <v>#REF!</v>
      </c>
      <c r="T97" s="522" t="e">
        <f t="shared" si="20"/>
        <v>#REF!</v>
      </c>
      <c r="U97" s="522" t="e">
        <f t="shared" si="20"/>
        <v>#REF!</v>
      </c>
      <c r="V97" s="522" t="e">
        <f t="shared" si="19"/>
        <v>#REF!</v>
      </c>
      <c r="W97" s="522">
        <f t="shared" si="19"/>
        <v>4.0919999999999996</v>
      </c>
      <c r="X97" s="522">
        <f t="shared" si="19"/>
        <v>3.6960000000000002</v>
      </c>
      <c r="Y97" s="522">
        <f t="shared" si="19"/>
        <v>4.0919999999999996</v>
      </c>
      <c r="Z97" s="522">
        <f t="shared" si="19"/>
        <v>3.96</v>
      </c>
      <c r="AA97" s="522">
        <f t="shared" si="19"/>
        <v>4.0919999999999996</v>
      </c>
      <c r="AB97" s="522">
        <f t="shared" si="19"/>
        <v>3.96</v>
      </c>
      <c r="AC97" s="522">
        <f t="shared" si="19"/>
        <v>4.0919999999999996</v>
      </c>
      <c r="AD97" s="522">
        <f t="shared" si="19"/>
        <v>4.0919999999999996</v>
      </c>
      <c r="AE97" s="522">
        <f t="shared" si="19"/>
        <v>3.96</v>
      </c>
      <c r="AF97" s="522">
        <f t="shared" si="19"/>
        <v>4.4640000000000004</v>
      </c>
      <c r="AG97" s="522">
        <f t="shared" si="19"/>
        <v>4.32</v>
      </c>
      <c r="AH97" s="522">
        <f t="shared" si="19"/>
        <v>4.8360000000000003</v>
      </c>
      <c r="AI97" s="522">
        <f t="shared" si="19"/>
        <v>4.8360000000000003</v>
      </c>
      <c r="AJ97" s="522">
        <f t="shared" si="19"/>
        <v>4.524</v>
      </c>
      <c r="AK97" s="548">
        <f t="shared" si="19"/>
        <v>4.8360000000000003</v>
      </c>
      <c r="AL97" s="548">
        <f t="shared" si="19"/>
        <v>4.68</v>
      </c>
      <c r="AM97" s="548">
        <f t="shared" si="19"/>
        <v>4.4640000000000004</v>
      </c>
      <c r="AN97" s="548">
        <f t="shared" si="19"/>
        <v>2.16</v>
      </c>
      <c r="AO97" s="548">
        <f t="shared" si="19"/>
        <v>2.2320000000000002</v>
      </c>
      <c r="AP97" s="548">
        <f t="shared" si="19"/>
        <v>2.2320000000000002</v>
      </c>
      <c r="AQ97" s="548">
        <f t="shared" si="19"/>
        <v>2.16</v>
      </c>
      <c r="AR97" s="548">
        <f t="shared" si="19"/>
        <v>2.2320000000000002</v>
      </c>
      <c r="AS97" s="548">
        <f t="shared" si="19"/>
        <v>2.16</v>
      </c>
      <c r="AT97" s="548">
        <f t="shared" si="19"/>
        <v>2.2320000000000002</v>
      </c>
      <c r="AU97" s="548">
        <f t="shared" si="19"/>
        <v>0</v>
      </c>
      <c r="AV97" s="548">
        <f t="shared" si="19"/>
        <v>0</v>
      </c>
      <c r="AW97" s="548">
        <f t="shared" si="19"/>
        <v>0</v>
      </c>
      <c r="AX97" s="548">
        <f t="shared" si="19"/>
        <v>0</v>
      </c>
      <c r="AY97" s="548">
        <f t="shared" si="19"/>
        <v>0</v>
      </c>
      <c r="AZ97" s="548">
        <f t="shared" si="19"/>
        <v>0</v>
      </c>
      <c r="BA97" s="548">
        <f t="shared" si="19"/>
        <v>0</v>
      </c>
      <c r="BB97" s="548">
        <f t="shared" si="19"/>
        <v>0</v>
      </c>
      <c r="BC97" s="548">
        <f t="shared" si="19"/>
        <v>0</v>
      </c>
      <c r="BD97" s="548">
        <f t="shared" si="19"/>
        <v>0</v>
      </c>
      <c r="BE97" s="548">
        <f t="shared" si="19"/>
        <v>0</v>
      </c>
      <c r="BF97" s="548">
        <f t="shared" si="19"/>
        <v>0</v>
      </c>
    </row>
    <row r="98" spans="1:58" ht="10.199999999999999" customHeight="1">
      <c r="A98" s="640" t="s">
        <v>508</v>
      </c>
      <c r="B98" s="551"/>
      <c r="C98" s="551"/>
      <c r="D98" s="552"/>
      <c r="E98" s="552"/>
      <c r="F98" s="552"/>
      <c r="G98" s="552"/>
      <c r="H98" s="552"/>
      <c r="I98" s="552"/>
      <c r="J98" s="552"/>
      <c r="K98" s="552"/>
      <c r="L98" s="552"/>
      <c r="M98" s="552"/>
      <c r="N98" s="552"/>
      <c r="O98" s="552"/>
      <c r="P98" s="552"/>
      <c r="Q98" s="552"/>
      <c r="R98" s="552"/>
      <c r="S98" s="552"/>
      <c r="T98" s="552"/>
      <c r="U98" s="552"/>
      <c r="V98" s="552"/>
      <c r="W98" s="552"/>
      <c r="X98" s="552"/>
      <c r="Y98" s="552"/>
      <c r="Z98" s="552"/>
      <c r="AA98" s="552"/>
      <c r="AB98" s="552"/>
      <c r="AC98" s="552"/>
      <c r="AD98" s="552"/>
      <c r="AE98" s="552"/>
      <c r="AF98" s="552"/>
      <c r="AG98" s="552"/>
      <c r="AH98" s="552"/>
      <c r="AI98" s="552"/>
      <c r="AJ98" s="552"/>
      <c r="AK98" s="552"/>
      <c r="AL98" s="552"/>
      <c r="AM98" s="552"/>
      <c r="AN98" s="552"/>
      <c r="AO98" s="552"/>
      <c r="AP98" s="552"/>
      <c r="AQ98" s="552"/>
      <c r="AR98" s="552"/>
      <c r="AS98" s="552"/>
      <c r="AT98" s="552"/>
      <c r="AU98" s="552"/>
      <c r="AV98" s="552"/>
      <c r="AW98" s="552"/>
      <c r="AX98" s="552"/>
      <c r="AY98" s="552"/>
      <c r="AZ98" s="552"/>
      <c r="BA98" s="552"/>
      <c r="BB98" s="552"/>
      <c r="BC98" s="552"/>
      <c r="BD98" s="552"/>
      <c r="BE98" s="552"/>
      <c r="BF98" s="552"/>
    </row>
    <row r="102" spans="1:58"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585"/>
      <c r="Q102" s="585"/>
      <c r="R102" s="585"/>
      <c r="S102" s="585"/>
      <c r="T102" s="585"/>
      <c r="U102" s="585"/>
      <c r="V102" s="585"/>
      <c r="W102" s="585"/>
      <c r="X102" s="585"/>
      <c r="Y102" s="585"/>
      <c r="Z102" s="585"/>
      <c r="AA102" s="585"/>
      <c r="AB102" s="585"/>
      <c r="AC102" s="585"/>
      <c r="AD102" s="585"/>
      <c r="AE102" s="585"/>
      <c r="AF102" s="585"/>
      <c r="AG102" s="585"/>
      <c r="AH102" s="585"/>
      <c r="AI102" s="585"/>
      <c r="AJ102" s="585"/>
      <c r="AK102" s="585"/>
      <c r="AL102" s="585"/>
      <c r="AM102" s="585"/>
      <c r="AN102" s="585"/>
      <c r="AO102" s="585"/>
      <c r="AP102" s="585"/>
      <c r="AQ102" s="585"/>
      <c r="AR102" s="585"/>
      <c r="AS102" s="585"/>
      <c r="AT102" s="585"/>
      <c r="AU102" s="585"/>
      <c r="AV102" s="585"/>
      <c r="AW102" s="585"/>
      <c r="AX102" s="585"/>
      <c r="AY102" s="585"/>
      <c r="AZ102" s="585"/>
      <c r="BA102" s="585"/>
      <c r="BB102" s="585"/>
      <c r="BC102" s="585"/>
      <c r="BD102" s="585"/>
      <c r="BE102" s="585"/>
      <c r="BF102" s="585"/>
    </row>
    <row r="103" spans="1:58"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585"/>
      <c r="Q103" s="585"/>
      <c r="R103" s="585"/>
      <c r="S103" s="585"/>
      <c r="T103" s="585"/>
      <c r="U103" s="585"/>
      <c r="V103" s="585"/>
      <c r="W103" s="585"/>
      <c r="X103" s="585"/>
      <c r="Y103" s="585"/>
      <c r="Z103" s="585"/>
      <c r="AA103" s="585"/>
      <c r="AB103" s="585"/>
      <c r="AC103" s="585"/>
      <c r="AD103" s="585"/>
      <c r="AE103" s="585"/>
      <c r="AF103" s="585"/>
      <c r="AG103" s="585"/>
      <c r="AH103" s="585"/>
      <c r="AI103" s="585"/>
      <c r="AJ103" s="585"/>
      <c r="AK103" s="585"/>
      <c r="AL103" s="585"/>
      <c r="AM103" s="585"/>
      <c r="AN103" s="585"/>
      <c r="AO103" s="585"/>
      <c r="AP103" s="585"/>
      <c r="AQ103" s="585"/>
      <c r="AR103" s="585"/>
      <c r="AS103" s="585"/>
      <c r="AT103" s="585"/>
      <c r="AU103" s="585"/>
      <c r="AV103" s="585"/>
      <c r="AW103" s="585"/>
      <c r="AX103" s="585"/>
      <c r="AY103" s="585"/>
      <c r="AZ103" s="585"/>
      <c r="BA103" s="585"/>
      <c r="BB103" s="585"/>
      <c r="BC103" s="585"/>
      <c r="BD103" s="585"/>
      <c r="BE103" s="585"/>
      <c r="BF103" s="585"/>
    </row>
    <row r="104" spans="1:58"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5"/>
      <c r="P104" s="585"/>
      <c r="Q104" s="585"/>
      <c r="R104" s="585"/>
      <c r="S104" s="585"/>
      <c r="T104" s="585"/>
      <c r="U104" s="585"/>
      <c r="V104" s="585"/>
      <c r="W104" s="585"/>
      <c r="X104" s="585"/>
      <c r="Y104" s="585"/>
      <c r="Z104" s="585"/>
      <c r="AA104" s="585"/>
      <c r="AB104" s="585"/>
      <c r="AC104" s="585"/>
      <c r="AD104" s="585"/>
      <c r="AE104" s="585"/>
      <c r="AF104" s="585"/>
      <c r="AG104" s="585"/>
      <c r="AH104" s="585"/>
      <c r="AI104" s="585"/>
      <c r="AJ104" s="585"/>
      <c r="AK104" s="585"/>
      <c r="AL104" s="585"/>
      <c r="AM104" s="585"/>
      <c r="AN104" s="585"/>
      <c r="AO104" s="585"/>
      <c r="AP104" s="585"/>
      <c r="AQ104" s="585"/>
      <c r="AR104" s="585"/>
      <c r="AS104" s="585"/>
      <c r="AT104" s="585"/>
      <c r="AU104" s="585"/>
      <c r="AV104" s="585"/>
      <c r="AW104" s="585"/>
      <c r="AX104" s="585"/>
      <c r="AY104" s="585"/>
      <c r="AZ104" s="585"/>
      <c r="BA104" s="585"/>
      <c r="BB104" s="585"/>
      <c r="BC104" s="585"/>
      <c r="BD104" s="585"/>
      <c r="BE104" s="585"/>
      <c r="BF104" s="585"/>
    </row>
  </sheetData>
  <mergeCells count="46">
    <mergeCell ref="AU8:BF8"/>
    <mergeCell ref="T1:AZ1"/>
    <mergeCell ref="T2:AZ2"/>
    <mergeCell ref="T5:AZ5"/>
    <mergeCell ref="BA5:BF5"/>
    <mergeCell ref="T6:AZ6"/>
    <mergeCell ref="BA6:BF6"/>
    <mergeCell ref="A8:C8"/>
    <mergeCell ref="F8:J8"/>
    <mergeCell ref="Q8:V8"/>
    <mergeCell ref="AF8:AH8"/>
    <mergeCell ref="AP8:AT8"/>
    <mergeCell ref="A16:C16"/>
    <mergeCell ref="A9:C9"/>
    <mergeCell ref="B10:C10"/>
    <mergeCell ref="B11:C11"/>
    <mergeCell ref="B12:C12"/>
    <mergeCell ref="A13:C13"/>
    <mergeCell ref="A15:C15"/>
    <mergeCell ref="F15:J15"/>
    <mergeCell ref="Q15:V15"/>
    <mergeCell ref="AF15:AH15"/>
    <mergeCell ref="AP15:AT15"/>
    <mergeCell ref="AU15:BF15"/>
    <mergeCell ref="A87:B87"/>
    <mergeCell ref="A25:C25"/>
    <mergeCell ref="A81:C81"/>
    <mergeCell ref="A82:C82"/>
    <mergeCell ref="A83:C83"/>
    <mergeCell ref="A84:C84"/>
    <mergeCell ref="Q84:V84"/>
    <mergeCell ref="AF84:AH84"/>
    <mergeCell ref="AP84:AT84"/>
    <mergeCell ref="AU84:BF84"/>
    <mergeCell ref="A85:C85"/>
    <mergeCell ref="F84:J84"/>
    <mergeCell ref="AP94:AT94"/>
    <mergeCell ref="AU94:BF94"/>
    <mergeCell ref="A95:C95"/>
    <mergeCell ref="A97:C97"/>
    <mergeCell ref="A92:C92"/>
    <mergeCell ref="A93:C93"/>
    <mergeCell ref="A94:C94"/>
    <mergeCell ref="F94:J94"/>
    <mergeCell ref="Q94:V94"/>
    <mergeCell ref="AF94:AH94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topLeftCell="A61" zoomScaleNormal="100" zoomScaleSheetLayoutView="115" zoomScalePageLayoutView="40" workbookViewId="0">
      <selection activeCell="AZ109" sqref="AZ109"/>
    </sheetView>
  </sheetViews>
  <sheetFormatPr defaultColWidth="8.88671875" defaultRowHeight="12"/>
  <cols>
    <col min="1" max="1" width="16.88671875" style="553" customWidth="1"/>
    <col min="2" max="2" width="19.6640625" style="553" customWidth="1"/>
    <col min="3" max="3" width="17.33203125" style="553" bestFit="1" customWidth="1"/>
    <col min="4" max="5" width="7.88671875" style="554" customWidth="1"/>
    <col min="6" max="15" width="6.44140625" style="554" customWidth="1"/>
    <col min="16" max="16" width="9.109375" style="585" bestFit="1" customWidth="1"/>
    <col min="17" max="16384" width="8.88671875" style="585"/>
  </cols>
  <sheetData>
    <row r="1" spans="1:24" ht="12.6">
      <c r="A1" s="476" t="s">
        <v>129</v>
      </c>
      <c r="B1" s="477"/>
      <c r="C1" s="478"/>
      <c r="D1" s="954" t="s">
        <v>130</v>
      </c>
      <c r="E1" s="955"/>
      <c r="F1" s="955"/>
      <c r="G1" s="955"/>
      <c r="H1" s="955"/>
      <c r="I1" s="956"/>
      <c r="J1" s="481" t="s">
        <v>101</v>
      </c>
      <c r="K1" s="481" t="s">
        <v>337</v>
      </c>
      <c r="L1" s="481"/>
      <c r="M1" s="482"/>
      <c r="N1" s="482"/>
      <c r="O1" s="483"/>
    </row>
    <row r="2" spans="1:24" ht="12.6">
      <c r="A2" s="485" t="s">
        <v>331</v>
      </c>
      <c r="B2" s="486"/>
      <c r="C2" s="487"/>
      <c r="D2" s="904" t="s">
        <v>511</v>
      </c>
      <c r="E2" s="905"/>
      <c r="F2" s="905"/>
      <c r="G2" s="905"/>
      <c r="H2" s="905"/>
      <c r="I2" s="906"/>
      <c r="J2" s="493" t="s">
        <v>103</v>
      </c>
      <c r="K2" s="494" t="s">
        <v>510</v>
      </c>
      <c r="L2" s="495"/>
      <c r="M2" s="495"/>
      <c r="N2" s="495"/>
      <c r="O2" s="496"/>
    </row>
    <row r="3" spans="1:24">
      <c r="A3" s="497"/>
      <c r="B3" s="486"/>
      <c r="C3" s="487"/>
      <c r="D3" s="904" t="s">
        <v>335</v>
      </c>
      <c r="E3" s="905"/>
      <c r="F3" s="905"/>
      <c r="G3" s="905"/>
      <c r="H3" s="905"/>
      <c r="I3" s="906"/>
      <c r="J3" s="486" t="s">
        <v>104</v>
      </c>
      <c r="K3" s="486"/>
      <c r="L3" s="486"/>
      <c r="M3" s="486"/>
      <c r="N3" s="486"/>
      <c r="O3" s="487"/>
    </row>
    <row r="4" spans="1:24" ht="11.1" customHeight="1">
      <c r="A4" s="497"/>
      <c r="B4" s="486"/>
      <c r="C4" s="487"/>
      <c r="D4" s="489"/>
      <c r="E4" s="870"/>
      <c r="F4" s="870"/>
      <c r="G4" s="870"/>
      <c r="H4" s="870"/>
      <c r="I4" s="871"/>
      <c r="J4" s="870"/>
      <c r="K4" s="870"/>
      <c r="L4" s="870"/>
      <c r="M4" s="870"/>
      <c r="N4" s="870"/>
      <c r="O4" s="871"/>
    </row>
    <row r="5" spans="1:24" ht="8.4" customHeight="1">
      <c r="A5" s="497"/>
      <c r="B5" s="486"/>
      <c r="C5" s="487"/>
      <c r="D5" s="489"/>
      <c r="E5" s="870"/>
      <c r="F5" s="870"/>
      <c r="G5" s="870"/>
      <c r="H5" s="870"/>
      <c r="I5" s="871"/>
      <c r="J5" s="870"/>
      <c r="K5" s="870"/>
      <c r="L5" s="870"/>
      <c r="M5" s="870"/>
      <c r="N5" s="870"/>
      <c r="O5" s="871"/>
    </row>
    <row r="6" spans="1:24">
      <c r="A6" s="497"/>
      <c r="B6" s="486"/>
      <c r="C6" s="487"/>
      <c r="D6" s="904" t="s">
        <v>334</v>
      </c>
      <c r="E6" s="905"/>
      <c r="F6" s="905"/>
      <c r="G6" s="905"/>
      <c r="H6" s="905"/>
      <c r="I6" s="906"/>
      <c r="J6" s="907" t="s">
        <v>512</v>
      </c>
      <c r="K6" s="907"/>
      <c r="L6" s="907"/>
      <c r="M6" s="907"/>
      <c r="N6" s="907"/>
      <c r="O6" s="908"/>
    </row>
    <row r="7" spans="1:24">
      <c r="A7" s="502"/>
      <c r="B7" s="503"/>
      <c r="C7" s="504"/>
      <c r="D7" s="909" t="s">
        <v>106</v>
      </c>
      <c r="E7" s="910"/>
      <c r="F7" s="910"/>
      <c r="G7" s="910"/>
      <c r="H7" s="910"/>
      <c r="I7" s="911"/>
      <c r="J7" s="912" t="s">
        <v>191</v>
      </c>
      <c r="K7" s="912"/>
      <c r="L7" s="912"/>
      <c r="M7" s="912"/>
      <c r="N7" s="912"/>
      <c r="O7" s="913"/>
      <c r="Q7" s="586"/>
    </row>
    <row r="8" spans="1:24" ht="10.199999999999999" customHeight="1">
      <c r="A8" s="491" t="s">
        <v>253</v>
      </c>
      <c r="B8" s="503"/>
      <c r="C8" s="503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76"/>
      <c r="Q8" s="586"/>
    </row>
    <row r="9" spans="1:24" ht="10.199999999999999" customHeight="1">
      <c r="A9" s="918" t="s">
        <v>108</v>
      </c>
      <c r="B9" s="947"/>
      <c r="C9" s="948"/>
      <c r="D9" s="528" t="s">
        <v>131</v>
      </c>
      <c r="E9" s="528" t="s">
        <v>132</v>
      </c>
      <c r="F9" s="951" t="s">
        <v>133</v>
      </c>
      <c r="G9" s="929"/>
      <c r="H9" s="929"/>
      <c r="I9" s="929"/>
      <c r="J9" s="929"/>
      <c r="K9" s="929"/>
      <c r="L9" s="929"/>
      <c r="M9" s="929"/>
      <c r="N9" s="929"/>
      <c r="O9" s="930"/>
      <c r="Q9" s="586"/>
    </row>
    <row r="10" spans="1:24" ht="10.199999999999999" customHeight="1">
      <c r="A10" s="511" t="s">
        <v>54</v>
      </c>
      <c r="B10" s="922" t="s">
        <v>302</v>
      </c>
      <c r="C10" s="923"/>
      <c r="D10" s="725"/>
      <c r="E10" s="810"/>
      <c r="F10" s="618"/>
      <c r="G10" s="646"/>
      <c r="H10" s="622"/>
      <c r="I10" s="622"/>
      <c r="J10" s="622"/>
      <c r="K10" s="622"/>
      <c r="L10" s="622"/>
      <c r="M10" s="622"/>
      <c r="N10" s="622"/>
      <c r="O10" s="623"/>
      <c r="Q10" s="586"/>
    </row>
    <row r="11" spans="1:24" ht="10.199999999999999" customHeight="1">
      <c r="A11" s="533" t="s">
        <v>53</v>
      </c>
      <c r="B11" s="957" t="s">
        <v>302</v>
      </c>
      <c r="C11" s="935"/>
      <c r="D11" s="555"/>
      <c r="E11" s="555"/>
      <c r="F11" s="641"/>
      <c r="G11" s="649"/>
      <c r="H11" s="624"/>
      <c r="I11" s="624"/>
      <c r="J11" s="624"/>
      <c r="K11" s="624"/>
      <c r="L11" s="624"/>
      <c r="M11" s="624"/>
      <c r="N11" s="624"/>
      <c r="O11" s="625"/>
      <c r="P11" s="586"/>
      <c r="Q11" s="586"/>
    </row>
    <row r="12" spans="1:24" ht="10.199999999999999" customHeight="1">
      <c r="A12" s="517" t="s">
        <v>53</v>
      </c>
      <c r="B12" s="958" t="s">
        <v>338</v>
      </c>
      <c r="C12" s="927"/>
      <c r="D12" s="519"/>
      <c r="E12" s="650"/>
      <c r="F12" s="648"/>
      <c r="G12" s="649"/>
      <c r="H12" s="624"/>
      <c r="I12" s="624"/>
      <c r="J12" s="624"/>
      <c r="K12" s="624"/>
      <c r="L12" s="624"/>
      <c r="M12" s="624"/>
      <c r="N12" s="624"/>
      <c r="O12" s="625"/>
      <c r="P12" s="586"/>
      <c r="Q12" s="586"/>
    </row>
    <row r="13" spans="1:24" ht="10.199999999999999" customHeight="1">
      <c r="A13" s="928" t="s">
        <v>16</v>
      </c>
      <c r="B13" s="952"/>
      <c r="C13" s="953"/>
      <c r="D13" s="567">
        <f>SUM(D10:D12)</f>
        <v>0</v>
      </c>
      <c r="E13" s="567">
        <f>SUM(E10:E12)</f>
        <v>0</v>
      </c>
      <c r="F13" s="652"/>
      <c r="G13" s="626"/>
      <c r="H13" s="626"/>
      <c r="I13" s="626"/>
      <c r="J13" s="626"/>
      <c r="K13" s="626"/>
      <c r="L13" s="626"/>
      <c r="M13" s="626"/>
      <c r="N13" s="626"/>
      <c r="O13" s="627"/>
      <c r="P13" s="586"/>
      <c r="Q13" s="586"/>
    </row>
    <row r="14" spans="1:24" ht="10.199999999999999" customHeight="1">
      <c r="A14" s="476" t="s">
        <v>254</v>
      </c>
      <c r="B14" s="477"/>
      <c r="C14" s="477"/>
      <c r="D14" s="525">
        <f>D16+D17</f>
        <v>0</v>
      </c>
      <c r="E14" s="525">
        <f t="shared" ref="E14:O14" si="0">E16+E17</f>
        <v>0</v>
      </c>
      <c r="F14" s="568">
        <f t="shared" si="0"/>
        <v>0</v>
      </c>
      <c r="G14" s="568">
        <f t="shared" si="0"/>
        <v>0</v>
      </c>
      <c r="H14" s="568">
        <f t="shared" si="0"/>
        <v>0</v>
      </c>
      <c r="I14" s="568">
        <f t="shared" si="0"/>
        <v>0</v>
      </c>
      <c r="J14" s="568">
        <f t="shared" si="0"/>
        <v>0</v>
      </c>
      <c r="K14" s="568">
        <f t="shared" si="0"/>
        <v>0</v>
      </c>
      <c r="L14" s="568">
        <f t="shared" si="0"/>
        <v>0</v>
      </c>
      <c r="M14" s="568">
        <f t="shared" si="0"/>
        <v>0</v>
      </c>
      <c r="N14" s="568">
        <f t="shared" si="0"/>
        <v>0</v>
      </c>
      <c r="O14" s="569">
        <f t="shared" si="0"/>
        <v>0</v>
      </c>
      <c r="P14" s="586"/>
      <c r="Q14" s="586"/>
    </row>
    <row r="15" spans="1:24" ht="10.199999999999999" customHeight="1">
      <c r="A15" s="918" t="s">
        <v>108</v>
      </c>
      <c r="B15" s="919"/>
      <c r="C15" s="920"/>
      <c r="D15" s="528" t="str">
        <f>D9</f>
        <v>แผนเดิม</v>
      </c>
      <c r="E15" s="528" t="str">
        <f>E9</f>
        <v>แผนใหม่</v>
      </c>
      <c r="F15" s="951" t="s">
        <v>133</v>
      </c>
      <c r="G15" s="929"/>
      <c r="H15" s="929"/>
      <c r="I15" s="929"/>
      <c r="J15" s="929"/>
      <c r="K15" s="929"/>
      <c r="L15" s="929"/>
      <c r="M15" s="929"/>
      <c r="N15" s="929"/>
      <c r="O15" s="930"/>
      <c r="P15" s="586"/>
      <c r="Q15" s="586"/>
    </row>
    <row r="16" spans="1:24" ht="10.199999999999999" customHeight="1">
      <c r="A16" s="514" t="s">
        <v>317</v>
      </c>
      <c r="B16" s="837" t="s">
        <v>302</v>
      </c>
      <c r="C16" s="872" t="s">
        <v>286</v>
      </c>
      <c r="D16" s="516"/>
      <c r="E16" s="516"/>
      <c r="F16" s="618"/>
      <c r="G16" s="563"/>
      <c r="H16" s="563"/>
      <c r="I16" s="563"/>
      <c r="J16" s="563"/>
      <c r="K16" s="563"/>
      <c r="L16" s="563"/>
      <c r="M16" s="563"/>
      <c r="N16" s="563"/>
      <c r="O16" s="564"/>
      <c r="P16" s="586"/>
      <c r="Q16" s="586"/>
      <c r="R16" s="586"/>
      <c r="S16" s="586"/>
      <c r="T16" s="586"/>
      <c r="U16" s="586"/>
      <c r="V16" s="586"/>
      <c r="W16" s="586"/>
      <c r="X16" s="586"/>
    </row>
    <row r="17" spans="1:29" ht="10.199999999999999" customHeight="1">
      <c r="A17" s="533" t="s">
        <v>318</v>
      </c>
      <c r="B17" s="838" t="s">
        <v>302</v>
      </c>
      <c r="C17" s="873" t="s">
        <v>286</v>
      </c>
      <c r="D17" s="555"/>
      <c r="E17" s="555"/>
      <c r="F17" s="738"/>
      <c r="G17" s="565"/>
      <c r="H17" s="565"/>
      <c r="I17" s="565"/>
      <c r="J17" s="565"/>
      <c r="K17" s="565"/>
      <c r="L17" s="565"/>
      <c r="M17" s="565"/>
      <c r="N17" s="565"/>
      <c r="O17" s="566"/>
      <c r="P17" s="586"/>
      <c r="Q17" s="586"/>
      <c r="R17" s="586"/>
      <c r="S17" s="586"/>
      <c r="T17" s="586"/>
      <c r="U17" s="586"/>
      <c r="V17" s="586"/>
      <c r="W17" s="586"/>
      <c r="X17" s="586"/>
    </row>
    <row r="18" spans="1:29" ht="10.199999999999999" customHeight="1">
      <c r="A18" s="533" t="s">
        <v>317</v>
      </c>
      <c r="B18" s="838" t="s">
        <v>312</v>
      </c>
      <c r="C18" s="873" t="s">
        <v>286</v>
      </c>
      <c r="D18" s="555"/>
      <c r="E18" s="555"/>
      <c r="F18" s="738"/>
      <c r="G18" s="565"/>
      <c r="H18" s="565"/>
      <c r="I18" s="565"/>
      <c r="J18" s="565"/>
      <c r="K18" s="565"/>
      <c r="L18" s="565"/>
      <c r="M18" s="565"/>
      <c r="N18" s="565"/>
      <c r="O18" s="566"/>
      <c r="P18" s="586"/>
      <c r="Q18" s="586"/>
      <c r="R18" s="586"/>
      <c r="S18" s="586"/>
      <c r="T18" s="586"/>
      <c r="U18" s="586"/>
      <c r="V18" s="586"/>
      <c r="W18" s="586"/>
      <c r="X18" s="586"/>
    </row>
    <row r="19" spans="1:29" ht="10.199999999999999" customHeight="1">
      <c r="A19" s="533" t="s">
        <v>473</v>
      </c>
      <c r="B19" s="838" t="s">
        <v>312</v>
      </c>
      <c r="C19" s="873" t="s">
        <v>312</v>
      </c>
      <c r="D19" s="555"/>
      <c r="E19" s="555"/>
      <c r="F19" s="738"/>
      <c r="G19" s="565"/>
      <c r="H19" s="565"/>
      <c r="I19" s="565"/>
      <c r="J19" s="565"/>
      <c r="K19" s="565"/>
      <c r="L19" s="565"/>
      <c r="M19" s="565"/>
      <c r="N19" s="565"/>
      <c r="O19" s="566"/>
      <c r="P19" s="586"/>
      <c r="Q19" s="586"/>
      <c r="R19" s="586"/>
      <c r="S19" s="586"/>
      <c r="T19" s="586"/>
      <c r="U19" s="586"/>
      <c r="V19" s="586"/>
      <c r="W19" s="586"/>
      <c r="X19" s="586"/>
    </row>
    <row r="20" spans="1:29" ht="10.199999999999999" customHeight="1">
      <c r="A20" s="533" t="s">
        <v>472</v>
      </c>
      <c r="B20" s="838" t="s">
        <v>469</v>
      </c>
      <c r="C20" s="873" t="s">
        <v>286</v>
      </c>
      <c r="D20" s="555"/>
      <c r="E20" s="555"/>
      <c r="F20" s="738"/>
      <c r="G20" s="565"/>
      <c r="H20" s="565"/>
      <c r="I20" s="565"/>
      <c r="J20" s="565"/>
      <c r="K20" s="565"/>
      <c r="L20" s="565"/>
      <c r="M20" s="565"/>
      <c r="N20" s="565"/>
      <c r="O20" s="566"/>
      <c r="P20" s="586"/>
      <c r="Q20" s="586"/>
      <c r="R20" s="586"/>
      <c r="S20" s="586"/>
      <c r="T20" s="586"/>
      <c r="U20" s="586"/>
      <c r="V20" s="586"/>
      <c r="W20" s="586"/>
      <c r="X20" s="586"/>
    </row>
    <row r="21" spans="1:29" ht="10.199999999999999" customHeight="1">
      <c r="A21" s="533" t="s">
        <v>318</v>
      </c>
      <c r="B21" s="838" t="s">
        <v>339</v>
      </c>
      <c r="C21" s="873" t="s">
        <v>286</v>
      </c>
      <c r="D21" s="534"/>
      <c r="E21" s="555"/>
      <c r="F21" s="738"/>
      <c r="G21" s="565"/>
      <c r="H21" s="565"/>
      <c r="I21" s="565"/>
      <c r="J21" s="565"/>
      <c r="K21" s="565"/>
      <c r="L21" s="565"/>
      <c r="M21" s="565"/>
      <c r="N21" s="565"/>
      <c r="O21" s="566"/>
      <c r="P21" s="586"/>
      <c r="Q21" s="587"/>
    </row>
    <row r="22" spans="1:29" ht="10.199999999999999" customHeight="1">
      <c r="A22" s="533" t="s">
        <v>317</v>
      </c>
      <c r="B22" s="838" t="s">
        <v>121</v>
      </c>
      <c r="C22" s="873" t="s">
        <v>286</v>
      </c>
      <c r="D22" s="555"/>
      <c r="E22" s="555"/>
      <c r="F22" s="738"/>
      <c r="G22" s="565"/>
      <c r="H22" s="565"/>
      <c r="I22" s="565"/>
      <c r="J22" s="565"/>
      <c r="K22" s="565"/>
      <c r="L22" s="565"/>
      <c r="M22" s="565"/>
      <c r="N22" s="565"/>
      <c r="O22" s="566"/>
      <c r="P22" s="586"/>
      <c r="Q22" s="587"/>
    </row>
    <row r="23" spans="1:29" ht="10.199999999999999" customHeight="1">
      <c r="A23" s="517" t="s">
        <v>317</v>
      </c>
      <c r="B23" s="839" t="s">
        <v>122</v>
      </c>
      <c r="C23" s="873" t="s">
        <v>286</v>
      </c>
      <c r="D23" s="518"/>
      <c r="E23" s="518"/>
      <c r="F23" s="644"/>
      <c r="G23" s="565"/>
      <c r="H23" s="565"/>
      <c r="I23" s="565"/>
      <c r="J23" s="565"/>
      <c r="K23" s="565"/>
      <c r="L23" s="565"/>
      <c r="M23" s="565"/>
      <c r="N23" s="565"/>
      <c r="O23" s="566"/>
      <c r="P23" s="588"/>
      <c r="Q23" s="589"/>
      <c r="R23" s="586"/>
      <c r="S23" s="590"/>
      <c r="T23" s="590"/>
      <c r="U23" s="590"/>
      <c r="V23" s="590"/>
      <c r="W23" s="590"/>
      <c r="X23" s="590"/>
      <c r="Y23" s="590"/>
      <c r="Z23" s="590"/>
      <c r="AA23" s="590"/>
      <c r="AB23" s="590"/>
      <c r="AC23" s="590"/>
    </row>
    <row r="24" spans="1:29" ht="10.199999999999999" customHeight="1">
      <c r="A24" s="938" t="s">
        <v>16</v>
      </c>
      <c r="B24" s="939"/>
      <c r="C24" s="940"/>
      <c r="D24" s="583">
        <f>SUM(D16:D23)</f>
        <v>0</v>
      </c>
      <c r="E24" s="584">
        <f>SUM(E16:E23)</f>
        <v>0</v>
      </c>
      <c r="F24" s="619"/>
      <c r="G24" s="574"/>
      <c r="H24" s="574"/>
      <c r="I24" s="574"/>
      <c r="J24" s="574"/>
      <c r="K24" s="574"/>
      <c r="L24" s="574"/>
      <c r="M24" s="574"/>
      <c r="N24" s="574"/>
      <c r="O24" s="575"/>
      <c r="Q24" s="587"/>
    </row>
    <row r="25" spans="1:29" ht="10.199999999999999" customHeight="1">
      <c r="A25" s="921" t="s">
        <v>108</v>
      </c>
      <c r="B25" s="919"/>
      <c r="C25" s="920"/>
      <c r="D25" s="528" t="s">
        <v>131</v>
      </c>
      <c r="E25" s="528" t="s">
        <v>132</v>
      </c>
      <c r="F25" s="928" t="s">
        <v>133</v>
      </c>
      <c r="G25" s="952"/>
      <c r="H25" s="952"/>
      <c r="I25" s="952"/>
      <c r="J25" s="952"/>
      <c r="K25" s="952"/>
      <c r="L25" s="952"/>
      <c r="M25" s="952"/>
      <c r="N25" s="952"/>
      <c r="O25" s="953"/>
      <c r="Q25" s="587"/>
    </row>
    <row r="26" spans="1:29" ht="10.199999999999999" customHeight="1">
      <c r="A26" s="533" t="s">
        <v>317</v>
      </c>
      <c r="B26" s="876" t="str">
        <f>'C3LPG Balance'!C22</f>
        <v>PTTOR (C3)</v>
      </c>
      <c r="C26" s="876" t="str">
        <f>'C3LPG Balance'!D22</f>
        <v>GSP RY</v>
      </c>
      <c r="D26" s="516"/>
      <c r="E26" s="516"/>
      <c r="F26" s="643"/>
      <c r="G26" s="780"/>
      <c r="H26" s="780"/>
      <c r="I26" s="780"/>
      <c r="J26" s="780"/>
      <c r="K26" s="780"/>
      <c r="L26" s="780"/>
      <c r="M26" s="780"/>
      <c r="N26" s="780"/>
      <c r="O26" s="781"/>
      <c r="Q26" s="587"/>
    </row>
    <row r="27" spans="1:29" ht="10.199999999999999" customHeight="1">
      <c r="A27" s="533" t="s">
        <v>318</v>
      </c>
      <c r="B27" s="876" t="str">
        <f>'C3LPG Balance'!C23</f>
        <v>PTTOR (LPG ไม่มีกลิ่น)</v>
      </c>
      <c r="C27" s="876" t="str">
        <f>'C3LPG Balance'!D23</f>
        <v>GSP RY</v>
      </c>
      <c r="D27" s="555"/>
      <c r="E27" s="555"/>
      <c r="F27" s="738"/>
      <c r="G27" s="727"/>
      <c r="H27" s="727"/>
      <c r="I27" s="727"/>
      <c r="J27" s="727"/>
      <c r="K27" s="727"/>
      <c r="L27" s="727"/>
      <c r="M27" s="727"/>
      <c r="N27" s="727"/>
      <c r="O27" s="782"/>
      <c r="Q27" s="587"/>
    </row>
    <row r="28" spans="1:29" ht="10.199999999999999" customHeight="1">
      <c r="A28" s="533" t="s">
        <v>319</v>
      </c>
      <c r="B28" s="876" t="str">
        <f>'C3LPG Balance'!C24</f>
        <v>PTTOR</v>
      </c>
      <c r="C28" s="876" t="str">
        <f>'C3LPG Balance'!D24</f>
        <v>MT</v>
      </c>
      <c r="D28" s="555"/>
      <c r="E28" s="555"/>
      <c r="F28" s="738"/>
      <c r="G28" s="783"/>
      <c r="H28" s="783"/>
      <c r="I28" s="727"/>
      <c r="J28" s="727"/>
      <c r="K28" s="727"/>
      <c r="L28" s="727"/>
      <c r="M28" s="727"/>
      <c r="N28" s="727"/>
      <c r="O28" s="782"/>
      <c r="P28" s="747"/>
      <c r="Q28" s="587"/>
    </row>
    <row r="29" spans="1:29" ht="10.199999999999999" customHeight="1">
      <c r="A29" s="533" t="s">
        <v>318</v>
      </c>
      <c r="B29" s="876" t="str">
        <f>'C3LPG Balance'!C28</f>
        <v>PTTOR</v>
      </c>
      <c r="C29" s="876" t="str">
        <f>'C3LPG Balance'!D28</f>
        <v>MT</v>
      </c>
      <c r="D29" s="555"/>
      <c r="E29" s="555"/>
      <c r="F29" s="738"/>
      <c r="G29" s="783"/>
      <c r="H29" s="783"/>
      <c r="I29" s="727"/>
      <c r="J29" s="727"/>
      <c r="K29" s="727"/>
      <c r="L29" s="727"/>
      <c r="M29" s="727"/>
      <c r="N29" s="727"/>
      <c r="O29" s="782"/>
      <c r="Q29" s="721"/>
    </row>
    <row r="30" spans="1:29" ht="10.199999999999999" customHeight="1">
      <c r="A30" s="533" t="s">
        <v>318</v>
      </c>
      <c r="B30" s="876" t="str">
        <f>'C3LPG Balance'!C29</f>
        <v>PTTOR</v>
      </c>
      <c r="C30" s="876" t="str">
        <f>'C3LPG Balance'!D29</f>
        <v xml:space="preserve">BRP </v>
      </c>
      <c r="D30" s="555"/>
      <c r="E30" s="555"/>
      <c r="F30" s="738"/>
      <c r="G30" s="783"/>
      <c r="H30" s="783"/>
      <c r="I30" s="727"/>
      <c r="J30" s="727"/>
      <c r="K30" s="727"/>
      <c r="L30" s="727"/>
      <c r="M30" s="727"/>
      <c r="N30" s="727"/>
      <c r="O30" s="782"/>
      <c r="P30" s="746"/>
      <c r="Q30" s="721"/>
    </row>
    <row r="31" spans="1:29" ht="10.199999999999999" customHeight="1">
      <c r="A31" s="533" t="s">
        <v>318</v>
      </c>
      <c r="B31" s="876" t="str">
        <f>'C3LPG Balance'!C30</f>
        <v>PTTOR</v>
      </c>
      <c r="C31" s="876" t="str">
        <f>'C3LPG Balance'!D30</f>
        <v>PTT TANK</v>
      </c>
      <c r="D31" s="555"/>
      <c r="E31" s="555"/>
      <c r="F31" s="738"/>
      <c r="G31" s="783"/>
      <c r="H31" s="783"/>
      <c r="I31" s="727"/>
      <c r="J31" s="727"/>
      <c r="K31" s="727"/>
      <c r="L31" s="727"/>
      <c r="M31" s="727"/>
      <c r="N31" s="727"/>
      <c r="O31" s="782"/>
      <c r="P31" s="746"/>
      <c r="Q31" s="722"/>
      <c r="R31" s="722"/>
      <c r="S31" s="746"/>
    </row>
    <row r="32" spans="1:29" ht="10.199999999999999" customHeight="1">
      <c r="A32" s="533" t="s">
        <v>318</v>
      </c>
      <c r="B32" s="876" t="str">
        <f>'C3LPG Balance'!C31</f>
        <v>PTTOR</v>
      </c>
      <c r="C32" s="876" t="str">
        <f>'C3LPG Balance'!D31</f>
        <v>PTT TANK (Truck)</v>
      </c>
      <c r="D32" s="555"/>
      <c r="E32" s="555"/>
      <c r="F32" s="738"/>
      <c r="G32" s="783"/>
      <c r="H32" s="783"/>
      <c r="I32" s="727"/>
      <c r="J32" s="727"/>
      <c r="K32" s="727"/>
      <c r="L32" s="727"/>
      <c r="M32" s="727"/>
      <c r="N32" s="727"/>
      <c r="O32" s="782"/>
      <c r="P32" s="746"/>
      <c r="Q32" s="722"/>
      <c r="R32" s="722"/>
      <c r="S32" s="746"/>
    </row>
    <row r="33" spans="1:17" ht="10.199999999999999" customHeight="1">
      <c r="A33" s="533" t="s">
        <v>318</v>
      </c>
      <c r="B33" s="876" t="str">
        <f>'C3LPG Balance'!C32</f>
        <v>SGP</v>
      </c>
      <c r="C33" s="876" t="str">
        <f>'C3LPG Balance'!D32</f>
        <v>MT</v>
      </c>
      <c r="D33" s="555"/>
      <c r="E33" s="555"/>
      <c r="F33" s="738"/>
      <c r="G33" s="783"/>
      <c r="H33" s="783"/>
      <c r="I33" s="727"/>
      <c r="J33" s="727"/>
      <c r="K33" s="727"/>
      <c r="L33" s="727"/>
      <c r="M33" s="727"/>
      <c r="N33" s="727"/>
      <c r="O33" s="782"/>
      <c r="Q33" s="587"/>
    </row>
    <row r="34" spans="1:17" ht="10.199999999999999" customHeight="1">
      <c r="A34" s="533" t="s">
        <v>318</v>
      </c>
      <c r="B34" s="876" t="str">
        <f>'C3LPG Balance'!C33</f>
        <v>UGP</v>
      </c>
      <c r="C34" s="876" t="str">
        <f>'C3LPG Balance'!D33</f>
        <v>MT</v>
      </c>
      <c r="D34" s="555"/>
      <c r="E34" s="555"/>
      <c r="F34" s="738"/>
      <c r="G34" s="783"/>
      <c r="H34" s="783"/>
      <c r="I34" s="727"/>
      <c r="J34" s="727"/>
      <c r="K34" s="727"/>
      <c r="L34" s="727"/>
      <c r="M34" s="727"/>
      <c r="N34" s="727"/>
      <c r="O34" s="782"/>
      <c r="Q34" s="587"/>
    </row>
    <row r="35" spans="1:17" ht="10.199999999999999" customHeight="1">
      <c r="A35" s="533" t="s">
        <v>318</v>
      </c>
      <c r="B35" s="876" t="str">
        <f>'C3LPG Balance'!C34</f>
        <v>BCP</v>
      </c>
      <c r="C35" s="876" t="str">
        <f>'C3LPG Balance'!D34</f>
        <v>MT</v>
      </c>
      <c r="D35" s="555"/>
      <c r="E35" s="647"/>
      <c r="F35" s="815"/>
      <c r="G35" s="783"/>
      <c r="H35" s="783"/>
      <c r="I35" s="727"/>
      <c r="J35" s="727"/>
      <c r="K35" s="727"/>
      <c r="L35" s="727"/>
      <c r="M35" s="727"/>
      <c r="N35" s="727"/>
      <c r="O35" s="782"/>
    </row>
    <row r="36" spans="1:17" ht="10.199999999999999" customHeight="1">
      <c r="A36" s="533" t="s">
        <v>318</v>
      </c>
      <c r="B36" s="876" t="str">
        <f>'C3LPG Balance'!C35</f>
        <v>BCP</v>
      </c>
      <c r="C36" s="876" t="str">
        <f>'C3LPG Balance'!D35</f>
        <v>PTT TANK</v>
      </c>
      <c r="D36" s="555"/>
      <c r="E36" s="647"/>
      <c r="F36" s="815"/>
      <c r="G36" s="783"/>
      <c r="H36" s="783"/>
      <c r="I36" s="727"/>
      <c r="J36" s="727"/>
      <c r="K36" s="727"/>
      <c r="L36" s="727"/>
      <c r="M36" s="727"/>
      <c r="N36" s="727"/>
      <c r="O36" s="782"/>
    </row>
    <row r="37" spans="1:17" ht="10.199999999999999" customHeight="1">
      <c r="A37" s="533" t="s">
        <v>318</v>
      </c>
      <c r="B37" s="876" t="str">
        <f>'C3LPG Balance'!C36</f>
        <v>Big gas</v>
      </c>
      <c r="C37" s="876" t="str">
        <f>'C3LPG Balance'!D36</f>
        <v>MT</v>
      </c>
      <c r="D37" s="555"/>
      <c r="E37" s="647"/>
      <c r="F37" s="815"/>
      <c r="G37" s="783"/>
      <c r="H37" s="783"/>
      <c r="I37" s="727"/>
      <c r="J37" s="727"/>
      <c r="K37" s="727"/>
      <c r="L37" s="727"/>
      <c r="M37" s="727"/>
      <c r="N37" s="727"/>
      <c r="O37" s="782"/>
    </row>
    <row r="38" spans="1:17" ht="10.199999999999999" customHeight="1">
      <c r="A38" s="533" t="s">
        <v>318</v>
      </c>
      <c r="B38" s="876" t="str">
        <f>'C3LPG Balance'!C37</f>
        <v>Big gas</v>
      </c>
      <c r="C38" s="876" t="str">
        <f>'C3LPG Balance'!D37</f>
        <v>PTT TANK</v>
      </c>
      <c r="D38" s="555"/>
      <c r="E38" s="647"/>
      <c r="F38" s="815"/>
      <c r="G38" s="783"/>
      <c r="H38" s="783"/>
      <c r="I38" s="727"/>
      <c r="J38" s="727"/>
      <c r="K38" s="727"/>
      <c r="L38" s="727"/>
      <c r="M38" s="727"/>
      <c r="N38" s="727"/>
      <c r="O38" s="782"/>
      <c r="P38" s="588"/>
    </row>
    <row r="39" spans="1:17" ht="10.199999999999999" customHeight="1">
      <c r="A39" s="533" t="s">
        <v>318</v>
      </c>
      <c r="B39" s="876" t="str">
        <f>'C3LPG Balance'!C38</f>
        <v>PAP</v>
      </c>
      <c r="C39" s="876" t="str">
        <f>'C3LPG Balance'!D38</f>
        <v>MT</v>
      </c>
      <c r="D39" s="555"/>
      <c r="E39" s="647"/>
      <c r="F39" s="815"/>
      <c r="G39" s="783"/>
      <c r="H39" s="783"/>
      <c r="I39" s="727"/>
      <c r="J39" s="727"/>
      <c r="K39" s="727"/>
      <c r="L39" s="727"/>
      <c r="M39" s="727"/>
      <c r="N39" s="727"/>
      <c r="O39" s="782"/>
      <c r="P39" s="588"/>
    </row>
    <row r="40" spans="1:17" ht="10.199999999999999" customHeight="1">
      <c r="A40" s="533" t="s">
        <v>318</v>
      </c>
      <c r="B40" s="876" t="str">
        <f>'C3LPG Balance'!C39</f>
        <v>PAP</v>
      </c>
      <c r="C40" s="876" t="str">
        <f>'C3LPG Balance'!D39</f>
        <v>PTT TANK</v>
      </c>
      <c r="D40" s="555"/>
      <c r="E40" s="647"/>
      <c r="F40" s="815"/>
      <c r="G40" s="783"/>
      <c r="H40" s="783"/>
      <c r="I40" s="727"/>
      <c r="J40" s="727"/>
      <c r="K40" s="727"/>
      <c r="L40" s="727"/>
      <c r="M40" s="727"/>
      <c r="N40" s="727"/>
      <c r="O40" s="782"/>
      <c r="P40" s="588"/>
    </row>
    <row r="41" spans="1:17" ht="10.199999999999999" customHeight="1">
      <c r="A41" s="533" t="s">
        <v>318</v>
      </c>
      <c r="B41" s="876" t="str">
        <f>'C3LPG Balance'!C40</f>
        <v>PAP</v>
      </c>
      <c r="C41" s="876" t="str">
        <f>'C3LPG Balance'!D40</f>
        <v>PTT TANK (Truck)</v>
      </c>
      <c r="D41" s="555"/>
      <c r="E41" s="647"/>
      <c r="F41" s="815"/>
      <c r="G41" s="783"/>
      <c r="H41" s="783"/>
      <c r="I41" s="727"/>
      <c r="J41" s="727"/>
      <c r="K41" s="727"/>
      <c r="L41" s="727"/>
      <c r="M41" s="727"/>
      <c r="N41" s="727"/>
      <c r="O41" s="782"/>
      <c r="P41" s="588"/>
    </row>
    <row r="42" spans="1:17" ht="10.199999999999999" customHeight="1">
      <c r="A42" s="533" t="s">
        <v>318</v>
      </c>
      <c r="B42" s="876" t="str">
        <f>'C3LPG Balance'!C41</f>
        <v>WP</v>
      </c>
      <c r="C42" s="876" t="str">
        <f>'C3LPG Balance'!D41</f>
        <v>MT</v>
      </c>
      <c r="D42" s="555"/>
      <c r="E42" s="647"/>
      <c r="F42" s="815"/>
      <c r="G42" s="783"/>
      <c r="H42" s="783"/>
      <c r="I42" s="727"/>
      <c r="J42" s="727"/>
      <c r="K42" s="727"/>
      <c r="L42" s="727"/>
      <c r="M42" s="727"/>
      <c r="N42" s="727"/>
      <c r="O42" s="782"/>
      <c r="P42" s="588"/>
    </row>
    <row r="43" spans="1:17" ht="10.199999999999999" customHeight="1">
      <c r="A43" s="533" t="s">
        <v>318</v>
      </c>
      <c r="B43" s="876" t="str">
        <f>'C3LPG Balance'!C42</f>
        <v>WP</v>
      </c>
      <c r="C43" s="876" t="str">
        <f>'C3LPG Balance'!D42</f>
        <v>PTT TANK</v>
      </c>
      <c r="D43" s="555"/>
      <c r="E43" s="555"/>
      <c r="F43" s="738"/>
      <c r="G43" s="783"/>
      <c r="H43" s="783"/>
      <c r="I43" s="727"/>
      <c r="J43" s="727"/>
      <c r="K43" s="727"/>
      <c r="L43" s="727"/>
      <c r="M43" s="727"/>
      <c r="N43" s="727"/>
      <c r="O43" s="782"/>
      <c r="P43" s="588"/>
    </row>
    <row r="44" spans="1:17" ht="10.199999999999999" customHeight="1">
      <c r="A44" s="533" t="s">
        <v>318</v>
      </c>
      <c r="B44" s="876" t="str">
        <f>'C3LPG Balance'!C43</f>
        <v>Chevron</v>
      </c>
      <c r="C44" s="876" t="str">
        <f>'C3LPG Balance'!D43</f>
        <v>PTT TANK</v>
      </c>
      <c r="D44" s="555"/>
      <c r="E44" s="555"/>
      <c r="F44" s="738"/>
      <c r="G44" s="783"/>
      <c r="H44" s="783"/>
      <c r="I44" s="727"/>
      <c r="J44" s="727"/>
      <c r="K44" s="727"/>
      <c r="L44" s="727"/>
      <c r="M44" s="727"/>
      <c r="N44" s="727"/>
      <c r="O44" s="782"/>
      <c r="P44" s="588"/>
    </row>
    <row r="45" spans="1:17" ht="10.199999999999999" customHeight="1">
      <c r="A45" s="533" t="s">
        <v>318</v>
      </c>
      <c r="B45" s="876" t="str">
        <f>'C3LPG Balance'!C44</f>
        <v>IRPC</v>
      </c>
      <c r="C45" s="876" t="str">
        <f>'C3LPG Balance'!D44</f>
        <v>MT</v>
      </c>
      <c r="D45" s="555"/>
      <c r="E45" s="647"/>
      <c r="F45" s="644"/>
      <c r="G45" s="783"/>
      <c r="H45" s="783"/>
      <c r="I45" s="727"/>
      <c r="J45" s="727"/>
      <c r="K45" s="727"/>
      <c r="L45" s="727"/>
      <c r="M45" s="727"/>
      <c r="N45" s="727"/>
      <c r="O45" s="782"/>
      <c r="P45" s="588"/>
    </row>
    <row r="46" spans="1:17" ht="10.199999999999999" customHeight="1">
      <c r="A46" s="533" t="s">
        <v>318</v>
      </c>
      <c r="B46" s="876" t="str">
        <f>'C3LPG Balance'!C45</f>
        <v>IRPC</v>
      </c>
      <c r="C46" s="876" t="str">
        <f>'C3LPG Balance'!D45</f>
        <v>PTT TANK</v>
      </c>
      <c r="D46" s="555"/>
      <c r="E46" s="555"/>
      <c r="F46" s="644"/>
      <c r="G46" s="783"/>
      <c r="H46" s="783"/>
      <c r="I46" s="727"/>
      <c r="J46" s="727"/>
      <c r="K46" s="727"/>
      <c r="L46" s="727"/>
      <c r="M46" s="727"/>
      <c r="N46" s="727"/>
      <c r="O46" s="782"/>
      <c r="P46" s="588"/>
    </row>
    <row r="47" spans="1:17" ht="10.199999999999999" customHeight="1">
      <c r="A47" s="533" t="s">
        <v>318</v>
      </c>
      <c r="B47" s="876" t="str">
        <f>'C3LPG Balance'!C46</f>
        <v>Atlas</v>
      </c>
      <c r="C47" s="876" t="str">
        <f>'C3LPG Balance'!D46</f>
        <v>MT</v>
      </c>
      <c r="D47" s="628"/>
      <c r="E47" s="651"/>
      <c r="F47" s="644"/>
      <c r="G47" s="783"/>
      <c r="H47" s="783"/>
      <c r="I47" s="727"/>
      <c r="J47" s="727"/>
      <c r="K47" s="727"/>
      <c r="L47" s="727"/>
      <c r="M47" s="727"/>
      <c r="N47" s="727"/>
      <c r="O47" s="782"/>
      <c r="P47" s="588"/>
    </row>
    <row r="48" spans="1:17" ht="10.199999999999999" customHeight="1">
      <c r="A48" s="533" t="s">
        <v>318</v>
      </c>
      <c r="B48" s="876" t="str">
        <f>'C3LPG Balance'!C47</f>
        <v>Atlas</v>
      </c>
      <c r="C48" s="876" t="str">
        <f>'C3LPG Balance'!D47</f>
        <v>PTT TANK</v>
      </c>
      <c r="D48" s="555"/>
      <c r="E48" s="647"/>
      <c r="F48" s="644"/>
      <c r="G48" s="783"/>
      <c r="H48" s="783"/>
      <c r="I48" s="727"/>
      <c r="J48" s="727"/>
      <c r="K48" s="727"/>
      <c r="L48" s="727"/>
      <c r="M48" s="727"/>
      <c r="N48" s="727"/>
      <c r="O48" s="782"/>
      <c r="P48" s="588"/>
    </row>
    <row r="49" spans="1:16" ht="10.199999999999999" customHeight="1">
      <c r="A49" s="533" t="s">
        <v>318</v>
      </c>
      <c r="B49" s="876" t="str">
        <f>'C3LPG Balance'!C48</f>
        <v>ESSO</v>
      </c>
      <c r="C49" s="876" t="str">
        <f>'C3LPG Balance'!D48</f>
        <v>MT</v>
      </c>
      <c r="D49" s="555"/>
      <c r="E49" s="647"/>
      <c r="F49" s="644"/>
      <c r="G49" s="783"/>
      <c r="H49" s="783"/>
      <c r="I49" s="727"/>
      <c r="J49" s="727"/>
      <c r="K49" s="727"/>
      <c r="L49" s="727"/>
      <c r="M49" s="727"/>
      <c r="N49" s="727"/>
      <c r="O49" s="782"/>
      <c r="P49" s="588"/>
    </row>
    <row r="50" spans="1:16" ht="10.199999999999999" customHeight="1">
      <c r="A50" s="533" t="s">
        <v>318</v>
      </c>
      <c r="B50" s="876" t="str">
        <f>'C3LPG Balance'!C49</f>
        <v>ESSO</v>
      </c>
      <c r="C50" s="876" t="str">
        <f>'C3LPG Balance'!D49</f>
        <v xml:space="preserve">BRP </v>
      </c>
      <c r="D50" s="555"/>
      <c r="E50" s="647"/>
      <c r="F50" s="729"/>
      <c r="G50" s="783"/>
      <c r="H50" s="783"/>
      <c r="I50" s="727"/>
      <c r="J50" s="727"/>
      <c r="K50" s="727"/>
      <c r="L50" s="727"/>
      <c r="M50" s="727"/>
      <c r="N50" s="727"/>
      <c r="O50" s="782"/>
      <c r="P50" s="588"/>
    </row>
    <row r="51" spans="1:16" ht="10.199999999999999" customHeight="1">
      <c r="A51" s="533" t="s">
        <v>318</v>
      </c>
      <c r="B51" s="876" t="str">
        <f>'C3LPG Balance'!C50</f>
        <v>ESSO</v>
      </c>
      <c r="C51" s="876" t="str">
        <f>'C3LPG Balance'!D50</f>
        <v>PTT TANK</v>
      </c>
      <c r="D51" s="555"/>
      <c r="E51" s="647"/>
      <c r="F51" s="729"/>
      <c r="G51" s="783"/>
      <c r="H51" s="783"/>
      <c r="I51" s="727"/>
      <c r="J51" s="727"/>
      <c r="K51" s="727"/>
      <c r="L51" s="727"/>
      <c r="M51" s="727"/>
      <c r="N51" s="727"/>
      <c r="O51" s="782"/>
      <c r="P51" s="588"/>
    </row>
    <row r="52" spans="1:16" ht="10.199999999999999" customHeight="1">
      <c r="A52" s="533" t="s">
        <v>318</v>
      </c>
      <c r="B52" s="876" t="str">
        <f>'C3LPG Balance'!C51</f>
        <v>UNO</v>
      </c>
      <c r="C52" s="876" t="str">
        <f>'C3LPG Balance'!D51</f>
        <v>PTT TANK</v>
      </c>
      <c r="D52" s="555"/>
      <c r="E52" s="647"/>
      <c r="F52" s="729"/>
      <c r="G52" s="783"/>
      <c r="H52" s="783"/>
      <c r="I52" s="727"/>
      <c r="J52" s="727"/>
      <c r="K52" s="727"/>
      <c r="L52" s="727"/>
      <c r="M52" s="727"/>
      <c r="N52" s="727"/>
      <c r="O52" s="782"/>
      <c r="P52" s="588"/>
    </row>
    <row r="53" spans="1:16" ht="10.199999999999999" customHeight="1">
      <c r="A53" s="533" t="s">
        <v>318</v>
      </c>
      <c r="B53" s="876" t="str">
        <f>'C3LPG Balance'!C52</f>
        <v>Orchid</v>
      </c>
      <c r="C53" s="876" t="str">
        <f>'C3LPG Balance'!D52</f>
        <v>PTT TANK</v>
      </c>
      <c r="D53" s="555"/>
      <c r="E53" s="647"/>
      <c r="F53" s="644"/>
      <c r="G53" s="783"/>
      <c r="H53" s="783"/>
      <c r="I53" s="727"/>
      <c r="J53" s="727"/>
      <c r="K53" s="727"/>
      <c r="L53" s="727"/>
      <c r="M53" s="727"/>
      <c r="N53" s="727"/>
      <c r="O53" s="782"/>
      <c r="P53" s="588"/>
    </row>
    <row r="54" spans="1:16" ht="10.199999999999999" customHeight="1">
      <c r="A54" s="533" t="s">
        <v>313</v>
      </c>
      <c r="B54" s="876" t="str">
        <f>'C3LPG Balance'!C53</f>
        <v>PTTOR</v>
      </c>
      <c r="C54" s="876" t="str">
        <f>'C3LPG Balance'!D53</f>
        <v>IRPC</v>
      </c>
      <c r="D54" s="628"/>
      <c r="E54" s="628"/>
      <c r="F54" s="644"/>
      <c r="G54" s="727"/>
      <c r="H54" s="727"/>
      <c r="I54" s="727"/>
      <c r="J54" s="727"/>
      <c r="K54" s="727"/>
      <c r="L54" s="727"/>
      <c r="M54" s="727"/>
      <c r="N54" s="727"/>
      <c r="O54" s="782"/>
      <c r="P54" s="588"/>
    </row>
    <row r="55" spans="1:16" ht="10.199999999999999" customHeight="1">
      <c r="A55" s="533" t="s">
        <v>313</v>
      </c>
      <c r="B55" s="876" t="str">
        <f>'C3LPG Balance'!C54</f>
        <v>WP</v>
      </c>
      <c r="C55" s="876" t="str">
        <f>'C3LPG Balance'!D54</f>
        <v>IRPC</v>
      </c>
      <c r="D55" s="628"/>
      <c r="E55" s="628"/>
      <c r="F55" s="644"/>
      <c r="G55" s="727"/>
      <c r="H55" s="727"/>
      <c r="I55" s="727"/>
      <c r="J55" s="727"/>
      <c r="K55" s="727"/>
      <c r="L55" s="727"/>
      <c r="M55" s="727"/>
      <c r="N55" s="727"/>
      <c r="O55" s="782"/>
      <c r="P55" s="588"/>
    </row>
    <row r="56" spans="1:16" ht="10.199999999999999" customHeight="1">
      <c r="A56" s="533" t="s">
        <v>313</v>
      </c>
      <c r="B56" s="876" t="str">
        <f>'C3LPG Balance'!C55</f>
        <v>Atlas</v>
      </c>
      <c r="C56" s="876" t="str">
        <f>'C3LPG Balance'!D55</f>
        <v>IRPC</v>
      </c>
      <c r="D56" s="628"/>
      <c r="E56" s="628"/>
      <c r="F56" s="644"/>
      <c r="G56" s="783"/>
      <c r="H56" s="783"/>
      <c r="I56" s="727"/>
      <c r="J56" s="727"/>
      <c r="K56" s="727"/>
      <c r="L56" s="727"/>
      <c r="M56" s="727"/>
      <c r="N56" s="727"/>
      <c r="O56" s="782"/>
      <c r="P56" s="588"/>
    </row>
    <row r="57" spans="1:16" ht="10.199999999999999" customHeight="1">
      <c r="A57" s="533" t="s">
        <v>284</v>
      </c>
      <c r="B57" s="876" t="str">
        <f>'C3LPG Balance'!C56</f>
        <v>PTTOR</v>
      </c>
      <c r="C57" s="876" t="str">
        <f>'C3LPG Balance'!D56</f>
        <v>MT</v>
      </c>
      <c r="D57" s="555"/>
      <c r="E57" s="555"/>
      <c r="F57" s="644"/>
      <c r="G57" s="783"/>
      <c r="H57" s="783"/>
      <c r="I57" s="727"/>
      <c r="J57" s="727"/>
      <c r="K57" s="727"/>
      <c r="L57" s="727"/>
      <c r="M57" s="727"/>
      <c r="N57" s="727"/>
      <c r="O57" s="782"/>
      <c r="P57" s="588"/>
    </row>
    <row r="58" spans="1:16" ht="10.199999999999999" customHeight="1">
      <c r="A58" s="533" t="s">
        <v>284</v>
      </c>
      <c r="B58" s="876" t="str">
        <f>'C3LPG Balance'!C57</f>
        <v>PTTOR</v>
      </c>
      <c r="C58" s="876" t="str">
        <f>'C3LPG Balance'!D57</f>
        <v>PTT TANK</v>
      </c>
      <c r="D58" s="555"/>
      <c r="E58" s="647"/>
      <c r="F58" s="644"/>
      <c r="G58" s="783"/>
      <c r="H58" s="783"/>
      <c r="I58" s="727"/>
      <c r="J58" s="727"/>
      <c r="K58" s="727"/>
      <c r="L58" s="727"/>
      <c r="M58" s="727"/>
      <c r="N58" s="727"/>
      <c r="O58" s="782"/>
      <c r="P58" s="588"/>
    </row>
    <row r="59" spans="1:16" ht="10.199999999999999" customHeight="1">
      <c r="A59" s="533" t="s">
        <v>284</v>
      </c>
      <c r="B59" s="876" t="str">
        <f>'C3LPG Balance'!C58</f>
        <v>PTTOR</v>
      </c>
      <c r="C59" s="876" t="str">
        <f>'C3LPG Balance'!D58</f>
        <v>PTT TANK (Truck)</v>
      </c>
      <c r="D59" s="555"/>
      <c r="E59" s="555"/>
      <c r="F59" s="644"/>
      <c r="G59" s="783"/>
      <c r="H59" s="783"/>
      <c r="I59" s="727"/>
      <c r="J59" s="727"/>
      <c r="K59" s="727"/>
      <c r="L59" s="727"/>
      <c r="M59" s="727"/>
      <c r="N59" s="727"/>
      <c r="O59" s="782"/>
      <c r="P59" s="588"/>
    </row>
    <row r="60" spans="1:16" ht="10.199999999999999" customHeight="1">
      <c r="A60" s="533" t="s">
        <v>284</v>
      </c>
      <c r="B60" s="876" t="str">
        <f>'C3LPG Balance'!C59</f>
        <v>BCP</v>
      </c>
      <c r="C60" s="876" t="str">
        <f>'C3LPG Balance'!D59</f>
        <v>MT</v>
      </c>
      <c r="D60" s="555"/>
      <c r="E60" s="647"/>
      <c r="F60" s="793"/>
      <c r="G60" s="783"/>
      <c r="H60" s="783"/>
      <c r="I60" s="727"/>
      <c r="J60" s="727"/>
      <c r="K60" s="727"/>
      <c r="L60" s="727"/>
      <c r="M60" s="727"/>
      <c r="N60" s="727"/>
      <c r="O60" s="782"/>
      <c r="P60" s="588"/>
    </row>
    <row r="61" spans="1:16" ht="10.199999999999999" customHeight="1">
      <c r="A61" s="533" t="s">
        <v>284</v>
      </c>
      <c r="B61" s="876" t="str">
        <f>'C3LPG Balance'!C60</f>
        <v>BCP</v>
      </c>
      <c r="C61" s="876" t="str">
        <f>'C3LPG Balance'!D60</f>
        <v>PTT TANK</v>
      </c>
      <c r="D61" s="555"/>
      <c r="E61" s="647"/>
      <c r="F61" s="793"/>
      <c r="G61" s="783"/>
      <c r="H61" s="783"/>
      <c r="I61" s="727"/>
      <c r="J61" s="727"/>
      <c r="K61" s="727"/>
      <c r="L61" s="727"/>
      <c r="M61" s="727"/>
      <c r="N61" s="727"/>
      <c r="O61" s="782"/>
      <c r="P61" s="588"/>
    </row>
    <row r="62" spans="1:16" ht="10.199999999999999" customHeight="1">
      <c r="A62" s="533" t="s">
        <v>284</v>
      </c>
      <c r="B62" s="876" t="str">
        <f>'C3LPG Balance'!C61</f>
        <v>PAP</v>
      </c>
      <c r="C62" s="876" t="str">
        <f>'C3LPG Balance'!D61</f>
        <v>MT</v>
      </c>
      <c r="D62" s="555"/>
      <c r="E62" s="647"/>
      <c r="F62" s="817"/>
      <c r="G62" s="649"/>
      <c r="H62" s="783"/>
      <c r="I62" s="727"/>
      <c r="J62" s="727"/>
      <c r="K62" s="727"/>
      <c r="L62" s="727"/>
      <c r="M62" s="727"/>
      <c r="N62" s="727"/>
      <c r="O62" s="782"/>
      <c r="P62" s="588"/>
    </row>
    <row r="63" spans="1:16" ht="10.199999999999999" customHeight="1">
      <c r="A63" s="533" t="s">
        <v>284</v>
      </c>
      <c r="B63" s="876" t="str">
        <f>'C3LPG Balance'!C62</f>
        <v>PAP</v>
      </c>
      <c r="C63" s="876" t="str">
        <f>'C3LPG Balance'!D62</f>
        <v>PTT TANK</v>
      </c>
      <c r="D63" s="555"/>
      <c r="E63" s="647"/>
      <c r="F63" s="817"/>
      <c r="G63" s="649"/>
      <c r="H63" s="783"/>
      <c r="I63" s="727"/>
      <c r="J63" s="727"/>
      <c r="K63" s="727"/>
      <c r="L63" s="727"/>
      <c r="M63" s="727"/>
      <c r="N63" s="727"/>
      <c r="O63" s="782"/>
      <c r="P63" s="588"/>
    </row>
    <row r="64" spans="1:16" ht="10.199999999999999" customHeight="1">
      <c r="A64" s="533" t="s">
        <v>284</v>
      </c>
      <c r="B64" s="876" t="str">
        <f>'C3LPG Balance'!C63</f>
        <v>PAP</v>
      </c>
      <c r="C64" s="876" t="str">
        <f>'C3LPG Balance'!D63</f>
        <v>PTT TANK (Truck)</v>
      </c>
      <c r="D64" s="555"/>
      <c r="E64" s="647"/>
      <c r="F64" s="815"/>
      <c r="G64" s="649"/>
      <c r="H64" s="783"/>
      <c r="I64" s="727"/>
      <c r="J64" s="727"/>
      <c r="K64" s="727"/>
      <c r="L64" s="727"/>
      <c r="M64" s="727"/>
      <c r="N64" s="727"/>
      <c r="O64" s="782"/>
      <c r="P64" s="588"/>
    </row>
    <row r="65" spans="1:16" ht="10.199999999999999" customHeight="1">
      <c r="A65" s="533" t="s">
        <v>284</v>
      </c>
      <c r="B65" s="876" t="str">
        <f>'C3LPG Balance'!C64</f>
        <v>WP</v>
      </c>
      <c r="C65" s="876" t="str">
        <f>'C3LPG Balance'!D64</f>
        <v>MT</v>
      </c>
      <c r="D65" s="555"/>
      <c r="E65" s="647"/>
      <c r="F65" s="817"/>
      <c r="G65" s="649"/>
      <c r="H65" s="783"/>
      <c r="I65" s="727"/>
      <c r="J65" s="727"/>
      <c r="K65" s="727"/>
      <c r="L65" s="727"/>
      <c r="M65" s="727"/>
      <c r="N65" s="727"/>
      <c r="O65" s="782"/>
      <c r="P65" s="588"/>
    </row>
    <row r="66" spans="1:16" ht="10.199999999999999" customHeight="1">
      <c r="A66" s="533" t="s">
        <v>284</v>
      </c>
      <c r="B66" s="876" t="str">
        <f>'C3LPG Balance'!C65</f>
        <v>WP</v>
      </c>
      <c r="C66" s="876" t="str">
        <f>'C3LPG Balance'!D65</f>
        <v>PTT TANK</v>
      </c>
      <c r="D66" s="629"/>
      <c r="E66" s="629"/>
      <c r="F66" s="738"/>
      <c r="G66" s="624"/>
      <c r="H66" s="783"/>
      <c r="I66" s="727"/>
      <c r="J66" s="727"/>
      <c r="K66" s="727"/>
      <c r="L66" s="727"/>
      <c r="M66" s="727"/>
      <c r="N66" s="727"/>
      <c r="O66" s="782"/>
      <c r="P66" s="588"/>
    </row>
    <row r="67" spans="1:16" ht="10.199999999999999" customHeight="1">
      <c r="A67" s="533" t="s">
        <v>284</v>
      </c>
      <c r="B67" s="876" t="str">
        <f>'C3LPG Balance'!C66</f>
        <v>IRPC</v>
      </c>
      <c r="C67" s="876" t="str">
        <f>'C3LPG Balance'!D66</f>
        <v>MT</v>
      </c>
      <c r="D67" s="555"/>
      <c r="E67" s="647"/>
      <c r="F67" s="817"/>
      <c r="G67" s="649"/>
      <c r="H67" s="783"/>
      <c r="I67" s="727"/>
      <c r="J67" s="727"/>
      <c r="K67" s="727"/>
      <c r="L67" s="727"/>
      <c r="M67" s="727"/>
      <c r="N67" s="727"/>
      <c r="O67" s="782"/>
      <c r="P67" s="588"/>
    </row>
    <row r="68" spans="1:16" ht="10.199999999999999" customHeight="1">
      <c r="A68" s="533" t="s">
        <v>284</v>
      </c>
      <c r="B68" s="876" t="str">
        <f>'C3LPG Balance'!C67</f>
        <v>IRPC</v>
      </c>
      <c r="C68" s="876" t="str">
        <f>'C3LPG Balance'!D67</f>
        <v>PTT TANK</v>
      </c>
      <c r="D68" s="555"/>
      <c r="E68" s="647"/>
      <c r="F68" s="817"/>
      <c r="G68" s="649"/>
      <c r="H68" s="783"/>
      <c r="I68" s="727"/>
      <c r="J68" s="727"/>
      <c r="K68" s="727"/>
      <c r="L68" s="727"/>
      <c r="M68" s="727"/>
      <c r="N68" s="727"/>
      <c r="O68" s="782"/>
      <c r="P68" s="588"/>
    </row>
    <row r="69" spans="1:16" ht="10.199999999999999" customHeight="1">
      <c r="A69" s="533" t="s">
        <v>284</v>
      </c>
      <c r="B69" s="876" t="str">
        <f>'C3LPG Balance'!C68</f>
        <v>Atlas</v>
      </c>
      <c r="C69" s="876" t="str">
        <f>'C3LPG Balance'!D68</f>
        <v>MT</v>
      </c>
      <c r="D69" s="555"/>
      <c r="E69" s="647"/>
      <c r="F69" s="817"/>
      <c r="G69" s="649"/>
      <c r="H69" s="783"/>
      <c r="I69" s="727"/>
      <c r="J69" s="727"/>
      <c r="K69" s="727"/>
      <c r="L69" s="727"/>
      <c r="M69" s="727"/>
      <c r="N69" s="727"/>
      <c r="O69" s="782"/>
      <c r="P69" s="588"/>
    </row>
    <row r="70" spans="1:16" ht="10.199999999999999" customHeight="1">
      <c r="A70" s="533" t="s">
        <v>284</v>
      </c>
      <c r="B70" s="876" t="str">
        <f>'C3LPG Balance'!C69</f>
        <v>Atlas</v>
      </c>
      <c r="C70" s="876" t="str">
        <f>'C3LPG Balance'!D69</f>
        <v>PTT TANK</v>
      </c>
      <c r="D70" s="555"/>
      <c r="E70" s="647"/>
      <c r="F70" s="817"/>
      <c r="G70" s="649"/>
      <c r="H70" s="783"/>
      <c r="I70" s="727"/>
      <c r="J70" s="727"/>
      <c r="K70" s="727"/>
      <c r="L70" s="727"/>
      <c r="M70" s="727"/>
      <c r="N70" s="727"/>
      <c r="O70" s="782"/>
      <c r="P70" s="588"/>
    </row>
    <row r="71" spans="1:16" ht="10.199999999999999" customHeight="1">
      <c r="A71" s="533" t="s">
        <v>284</v>
      </c>
      <c r="B71" s="876" t="str">
        <f>'C3LPG Balance'!C70</f>
        <v>ESSO</v>
      </c>
      <c r="C71" s="876" t="str">
        <f>'C3LPG Balance'!D70</f>
        <v>MT</v>
      </c>
      <c r="D71" s="555"/>
      <c r="E71" s="647"/>
      <c r="F71" s="817"/>
      <c r="G71" s="649"/>
      <c r="H71" s="783"/>
      <c r="I71" s="727"/>
      <c r="J71" s="727"/>
      <c r="K71" s="727"/>
      <c r="L71" s="727"/>
      <c r="M71" s="727"/>
      <c r="N71" s="727"/>
      <c r="O71" s="782"/>
      <c r="P71" s="588"/>
    </row>
    <row r="72" spans="1:16" ht="10.199999999999999" customHeight="1">
      <c r="A72" s="533" t="s">
        <v>284</v>
      </c>
      <c r="B72" s="876" t="str">
        <f>'C3LPG Balance'!C71</f>
        <v>ESSO</v>
      </c>
      <c r="C72" s="876" t="str">
        <f>'C3LPG Balance'!D71</f>
        <v>PTT TANK</v>
      </c>
      <c r="D72" s="555"/>
      <c r="E72" s="647"/>
      <c r="F72" s="817"/>
      <c r="G72" s="649"/>
      <c r="H72" s="783"/>
      <c r="I72" s="727"/>
      <c r="J72" s="727"/>
      <c r="K72" s="727"/>
      <c r="L72" s="727"/>
      <c r="M72" s="727"/>
      <c r="N72" s="727"/>
      <c r="O72" s="782"/>
      <c r="P72" s="588"/>
    </row>
    <row r="73" spans="1:16" ht="10.199999999999999" customHeight="1">
      <c r="A73" s="533" t="s">
        <v>284</v>
      </c>
      <c r="B73" s="876" t="str">
        <f>'C3LPG Balance'!C72</f>
        <v>Orchid</v>
      </c>
      <c r="C73" s="876" t="str">
        <f>'C3LPG Balance'!D72</f>
        <v>PTT TANK</v>
      </c>
      <c r="D73" s="555"/>
      <c r="E73" s="647"/>
      <c r="F73" s="817"/>
      <c r="G73" s="649"/>
      <c r="H73" s="783"/>
      <c r="I73" s="727"/>
      <c r="J73" s="727"/>
      <c r="K73" s="727"/>
      <c r="L73" s="727"/>
      <c r="M73" s="727"/>
      <c r="N73" s="727"/>
      <c r="O73" s="782"/>
      <c r="P73" s="588"/>
    </row>
    <row r="74" spans="1:16" ht="10.199999999999999" customHeight="1">
      <c r="A74" s="533" t="s">
        <v>314</v>
      </c>
      <c r="B74" s="876" t="str">
        <f>'C3LPG Balance'!C73</f>
        <v>PTTOR</v>
      </c>
      <c r="C74" s="876" t="str">
        <f>'C3LPG Balance'!D73</f>
        <v>MT</v>
      </c>
      <c r="D74" s="555"/>
      <c r="E74" s="555"/>
      <c r="F74" s="738"/>
      <c r="G74" s="649"/>
      <c r="H74" s="783"/>
      <c r="I74" s="727"/>
      <c r="J74" s="727"/>
      <c r="K74" s="727"/>
      <c r="L74" s="727"/>
      <c r="M74" s="727"/>
      <c r="N74" s="727"/>
      <c r="O74" s="782"/>
      <c r="P74" s="588"/>
    </row>
    <row r="75" spans="1:16" ht="10.199999999999999" customHeight="1">
      <c r="A75" s="533" t="s">
        <v>314</v>
      </c>
      <c r="B75" s="876" t="str">
        <f>'C3LPG Balance'!C74</f>
        <v>PTTOR</v>
      </c>
      <c r="C75" s="876" t="str">
        <f>'C3LPG Balance'!D74</f>
        <v xml:space="preserve">SPRC </v>
      </c>
      <c r="D75" s="555"/>
      <c r="E75" s="647"/>
      <c r="F75" s="815"/>
      <c r="G75" s="649"/>
      <c r="H75" s="783"/>
      <c r="I75" s="727"/>
      <c r="J75" s="727"/>
      <c r="K75" s="727"/>
      <c r="L75" s="727"/>
      <c r="M75" s="727"/>
      <c r="N75" s="727"/>
      <c r="O75" s="782"/>
      <c r="P75" s="588"/>
    </row>
    <row r="76" spans="1:16" ht="10.199999999999999" customHeight="1">
      <c r="A76" s="533" t="s">
        <v>314</v>
      </c>
      <c r="B76" s="876" t="str">
        <f>'C3LPG Balance'!C75</f>
        <v>PAP</v>
      </c>
      <c r="C76" s="876" t="str">
        <f>'C3LPG Balance'!D75</f>
        <v xml:space="preserve">SPRC </v>
      </c>
      <c r="D76" s="555"/>
      <c r="E76" s="647"/>
      <c r="F76" s="817"/>
      <c r="G76" s="649"/>
      <c r="H76" s="783"/>
      <c r="I76" s="727"/>
      <c r="J76" s="727"/>
      <c r="K76" s="727"/>
      <c r="L76" s="727"/>
      <c r="M76" s="727"/>
      <c r="N76" s="727"/>
      <c r="O76" s="782"/>
      <c r="P76" s="588"/>
    </row>
    <row r="77" spans="1:16" ht="10.199999999999999" customHeight="1">
      <c r="A77" s="533" t="s">
        <v>314</v>
      </c>
      <c r="B77" s="876" t="str">
        <f>'C3LPG Balance'!C76</f>
        <v>WP</v>
      </c>
      <c r="C77" s="876" t="str">
        <f>'C3LPG Balance'!D76</f>
        <v xml:space="preserve">SPRC </v>
      </c>
      <c r="D77" s="555"/>
      <c r="E77" s="555"/>
      <c r="F77" s="738"/>
      <c r="G77" s="649"/>
      <c r="H77" s="783"/>
      <c r="I77" s="727"/>
      <c r="J77" s="727"/>
      <c r="K77" s="727"/>
      <c r="L77" s="727"/>
      <c r="M77" s="727"/>
      <c r="N77" s="727"/>
      <c r="O77" s="782"/>
      <c r="P77" s="588"/>
    </row>
    <row r="78" spans="1:16" ht="10.199999999999999" customHeight="1">
      <c r="A78" s="533" t="s">
        <v>314</v>
      </c>
      <c r="B78" s="876" t="str">
        <f>'C3LPG Balance'!C77</f>
        <v>Atlas</v>
      </c>
      <c r="C78" s="876" t="str">
        <f>'C3LPG Balance'!D77</f>
        <v xml:space="preserve">SPRC </v>
      </c>
      <c r="D78" s="555"/>
      <c r="E78" s="555"/>
      <c r="F78" s="738"/>
      <c r="G78" s="649"/>
      <c r="H78" s="783"/>
      <c r="I78" s="727"/>
      <c r="J78" s="727"/>
      <c r="K78" s="727"/>
      <c r="L78" s="727"/>
      <c r="M78" s="727"/>
      <c r="N78" s="727"/>
      <c r="O78" s="782"/>
      <c r="P78" s="588"/>
    </row>
    <row r="79" spans="1:16" ht="10.199999999999999" customHeight="1">
      <c r="A79" s="533" t="s">
        <v>315</v>
      </c>
      <c r="B79" s="876" t="str">
        <f>'C3LPG Balance'!C78</f>
        <v>PTTOR</v>
      </c>
      <c r="C79" s="876" t="str">
        <f>'C3LPG Balance'!D78</f>
        <v>PTTEP/LKB (Truck)</v>
      </c>
      <c r="D79" s="555"/>
      <c r="E79" s="555"/>
      <c r="F79" s="738"/>
      <c r="G79" s="649"/>
      <c r="H79" s="783"/>
      <c r="I79" s="727"/>
      <c r="J79" s="727"/>
      <c r="K79" s="727"/>
      <c r="L79" s="727"/>
      <c r="M79" s="727"/>
      <c r="N79" s="727"/>
      <c r="O79" s="782"/>
      <c r="P79" s="588"/>
    </row>
    <row r="80" spans="1:16" ht="10.199999999999999" customHeight="1">
      <c r="A80" s="533" t="s">
        <v>316</v>
      </c>
      <c r="B80" s="876" t="str">
        <f>'C3LPG Balance'!C79</f>
        <v>PTTOR</v>
      </c>
      <c r="C80" s="876" t="str">
        <f>'C3LPG Balance'!D79</f>
        <v>GSP KHM</v>
      </c>
      <c r="D80" s="518"/>
      <c r="E80" s="518"/>
      <c r="F80" s="738"/>
      <c r="G80" s="649"/>
      <c r="H80" s="783"/>
      <c r="I80" s="727"/>
      <c r="J80" s="727"/>
      <c r="K80" s="727"/>
      <c r="L80" s="727"/>
      <c r="M80" s="727"/>
      <c r="N80" s="727"/>
      <c r="O80" s="782"/>
      <c r="P80" s="588"/>
    </row>
    <row r="81" spans="1:15" ht="10.199999999999999" customHeight="1">
      <c r="A81" s="941" t="s">
        <v>16</v>
      </c>
      <c r="B81" s="939"/>
      <c r="C81" s="940"/>
      <c r="D81" s="567">
        <f>SUM(D26:D80)</f>
        <v>0</v>
      </c>
      <c r="E81" s="567">
        <f>SUM(E26:E80)</f>
        <v>0</v>
      </c>
      <c r="F81" s="811"/>
      <c r="G81" s="626"/>
      <c r="H81" s="788"/>
      <c r="I81" s="788"/>
      <c r="J81" s="788"/>
      <c r="K81" s="788"/>
      <c r="L81" s="788"/>
      <c r="M81" s="788"/>
      <c r="N81" s="788"/>
      <c r="O81" s="789"/>
    </row>
    <row r="82" spans="1:15" ht="10.199999999999999" customHeight="1">
      <c r="A82" s="941" t="s">
        <v>342</v>
      </c>
      <c r="B82" s="939"/>
      <c r="C82" s="940"/>
      <c r="D82" s="523">
        <f>SUM(D57:D73)</f>
        <v>0</v>
      </c>
      <c r="E82" s="523">
        <f>SUM(E57:E73)</f>
        <v>0</v>
      </c>
      <c r="F82" s="816"/>
      <c r="G82" s="604"/>
      <c r="H82" s="604"/>
      <c r="I82" s="604"/>
      <c r="J82" s="604"/>
      <c r="K82" s="604"/>
      <c r="L82" s="604"/>
      <c r="M82" s="604"/>
      <c r="N82" s="604"/>
      <c r="O82" s="605"/>
    </row>
    <row r="83" spans="1:15" ht="10.199999999999999" customHeight="1">
      <c r="A83" s="942" t="s">
        <v>322</v>
      </c>
      <c r="B83" s="943"/>
      <c r="C83" s="943"/>
      <c r="D83" s="587"/>
      <c r="E83" s="587"/>
      <c r="F83" s="769"/>
      <c r="G83" s="488"/>
      <c r="H83" s="488"/>
      <c r="I83" s="488"/>
      <c r="J83" s="488"/>
      <c r="K83" s="505"/>
      <c r="L83" s="505"/>
      <c r="M83" s="505"/>
      <c r="N83" s="505"/>
      <c r="O83" s="576"/>
    </row>
    <row r="84" spans="1:15" ht="10.199999999999999" customHeight="1">
      <c r="A84" s="921" t="s">
        <v>108</v>
      </c>
      <c r="B84" s="919"/>
      <c r="C84" s="920"/>
      <c r="D84" s="510" t="str">
        <f>D9</f>
        <v>แผนเดิม</v>
      </c>
      <c r="E84" s="510" t="str">
        <f>E9</f>
        <v>แผนใหม่</v>
      </c>
      <c r="F84" s="951" t="s">
        <v>133</v>
      </c>
      <c r="G84" s="929"/>
      <c r="H84" s="929"/>
      <c r="I84" s="929"/>
      <c r="J84" s="929"/>
      <c r="K84" s="929"/>
      <c r="L84" s="929"/>
      <c r="M84" s="929"/>
      <c r="N84" s="929"/>
      <c r="O84" s="930"/>
    </row>
    <row r="85" spans="1:15" ht="10.199999999999999" customHeight="1">
      <c r="A85" s="543" t="s">
        <v>241</v>
      </c>
      <c r="B85" s="544"/>
      <c r="C85" s="544"/>
      <c r="D85" s="516"/>
      <c r="E85" s="516"/>
      <c r="F85" s="618"/>
      <c r="G85" s="563"/>
      <c r="H85" s="563"/>
      <c r="I85" s="563"/>
      <c r="J85" s="563"/>
      <c r="K85" s="563"/>
      <c r="L85" s="563"/>
      <c r="M85" s="563"/>
      <c r="N85" s="563"/>
      <c r="O85" s="564"/>
    </row>
    <row r="86" spans="1:15" ht="10.199999999999999" customHeight="1">
      <c r="A86" s="936" t="s">
        <v>339</v>
      </c>
      <c r="B86" s="937"/>
      <c r="C86" s="546"/>
      <c r="D86" s="534"/>
      <c r="E86" s="555"/>
      <c r="F86" s="738"/>
      <c r="G86" s="565"/>
      <c r="H86" s="565"/>
      <c r="I86" s="565"/>
      <c r="J86" s="565"/>
      <c r="K86" s="565"/>
      <c r="L86" s="565"/>
      <c r="M86" s="565"/>
      <c r="N86" s="565"/>
      <c r="O86" s="566"/>
    </row>
    <row r="87" spans="1:15" ht="10.199999999999999" customHeight="1">
      <c r="A87" s="545" t="s">
        <v>192</v>
      </c>
      <c r="B87" s="546"/>
      <c r="C87" s="546"/>
      <c r="D87" s="534"/>
      <c r="E87" s="555"/>
      <c r="F87" s="738"/>
      <c r="G87" s="565"/>
      <c r="H87" s="565"/>
      <c r="I87" s="565"/>
      <c r="J87" s="565"/>
      <c r="K87" s="565"/>
      <c r="L87" s="565"/>
      <c r="M87" s="565"/>
      <c r="N87" s="565"/>
      <c r="O87" s="566"/>
    </row>
    <row r="88" spans="1:15" ht="10.199999999999999" customHeight="1">
      <c r="A88" s="545" t="s">
        <v>320</v>
      </c>
      <c r="B88" s="546"/>
      <c r="C88" s="546"/>
      <c r="D88" s="534"/>
      <c r="E88" s="555"/>
      <c r="F88" s="811"/>
      <c r="G88" s="812"/>
      <c r="H88" s="812"/>
      <c r="I88" s="812"/>
      <c r="J88" s="812"/>
      <c r="K88" s="812"/>
      <c r="L88" s="812"/>
      <c r="M88" s="812"/>
      <c r="N88" s="812"/>
      <c r="O88" s="813"/>
    </row>
    <row r="89" spans="1:15" ht="10.199999999999999" customHeight="1">
      <c r="A89" s="543" t="s">
        <v>125</v>
      </c>
      <c r="B89" s="477"/>
      <c r="C89" s="477"/>
      <c r="D89" s="577"/>
      <c r="E89" s="577"/>
      <c r="F89" s="738"/>
      <c r="G89" s="565"/>
      <c r="H89" s="565"/>
      <c r="I89" s="565"/>
      <c r="J89" s="565"/>
      <c r="K89" s="565"/>
      <c r="L89" s="565"/>
      <c r="M89" s="565"/>
      <c r="N89" s="565"/>
      <c r="O89" s="566"/>
    </row>
    <row r="90" spans="1:15" ht="10.199999999999999" customHeight="1">
      <c r="A90" s="560" t="s">
        <v>470</v>
      </c>
      <c r="B90" s="503"/>
      <c r="C90" s="503"/>
      <c r="D90" s="578"/>
      <c r="E90" s="578"/>
      <c r="F90" s="738"/>
      <c r="G90" s="565"/>
      <c r="H90" s="565"/>
      <c r="I90" s="565"/>
      <c r="J90" s="565"/>
      <c r="K90" s="565"/>
      <c r="L90" s="565"/>
      <c r="M90" s="565"/>
      <c r="N90" s="565"/>
      <c r="O90" s="566"/>
    </row>
    <row r="91" spans="1:15" ht="10.199999999999999" customHeight="1">
      <c r="A91" s="941" t="s">
        <v>16</v>
      </c>
      <c r="B91" s="939"/>
      <c r="C91" s="940"/>
      <c r="D91" s="548">
        <f>SUM(D85:D90)</f>
        <v>0</v>
      </c>
      <c r="E91" s="548">
        <f>SUM(E85:E90)</f>
        <v>0</v>
      </c>
      <c r="F91" s="619"/>
      <c r="G91" s="574"/>
      <c r="H91" s="574"/>
      <c r="I91" s="574"/>
      <c r="J91" s="574"/>
      <c r="K91" s="574"/>
      <c r="L91" s="574"/>
      <c r="M91" s="574"/>
      <c r="N91" s="574"/>
      <c r="O91" s="575"/>
    </row>
    <row r="92" spans="1:15" ht="10.199999999999999" customHeight="1">
      <c r="A92" s="949" t="s">
        <v>255</v>
      </c>
      <c r="B92" s="950"/>
      <c r="C92" s="950"/>
      <c r="D92" s="488"/>
      <c r="E92" s="488"/>
      <c r="F92" s="620"/>
      <c r="G92" s="488"/>
      <c r="H92" s="488"/>
      <c r="I92" s="488"/>
      <c r="J92" s="488"/>
      <c r="K92" s="505"/>
      <c r="L92" s="505"/>
      <c r="M92" s="505"/>
      <c r="N92" s="505"/>
      <c r="O92" s="576"/>
    </row>
    <row r="93" spans="1:15" ht="10.199999999999999" customHeight="1">
      <c r="A93" s="921" t="s">
        <v>108</v>
      </c>
      <c r="B93" s="919"/>
      <c r="C93" s="920"/>
      <c r="D93" s="875" t="str">
        <f>D84</f>
        <v>แผนเดิม</v>
      </c>
      <c r="E93" s="875" t="str">
        <f>E84</f>
        <v>แผนใหม่</v>
      </c>
      <c r="F93" s="951" t="s">
        <v>133</v>
      </c>
      <c r="G93" s="929"/>
      <c r="H93" s="929"/>
      <c r="I93" s="929"/>
      <c r="J93" s="929"/>
      <c r="K93" s="929"/>
      <c r="L93" s="929"/>
      <c r="M93" s="929"/>
      <c r="N93" s="929"/>
      <c r="O93" s="930"/>
    </row>
    <row r="94" spans="1:15" ht="10.199999999999999" customHeight="1">
      <c r="A94" s="543" t="s">
        <v>88</v>
      </c>
      <c r="B94" s="544"/>
      <c r="C94" s="544"/>
      <c r="D94" s="513"/>
      <c r="E94" s="516"/>
      <c r="F94" s="600"/>
      <c r="G94" s="563"/>
      <c r="H94" s="563"/>
      <c r="I94" s="563"/>
      <c r="J94" s="563"/>
      <c r="K94" s="563"/>
      <c r="L94" s="563"/>
      <c r="M94" s="563"/>
      <c r="N94" s="563"/>
      <c r="O94" s="564"/>
    </row>
    <row r="95" spans="1:15" ht="10.199999999999999" customHeight="1">
      <c r="A95" s="941" t="s">
        <v>16</v>
      </c>
      <c r="B95" s="939"/>
      <c r="C95" s="940"/>
      <c r="D95" s="548">
        <f>SUM(D94)</f>
        <v>0</v>
      </c>
      <c r="E95" s="579">
        <f>SUM(E94)</f>
        <v>0</v>
      </c>
      <c r="F95" s="603"/>
      <c r="G95" s="574"/>
      <c r="H95" s="574"/>
      <c r="I95" s="574"/>
      <c r="J95" s="574"/>
      <c r="K95" s="574"/>
      <c r="L95" s="574"/>
      <c r="M95" s="574"/>
      <c r="N95" s="574"/>
      <c r="O95" s="575"/>
    </row>
    <row r="96" spans="1:15">
      <c r="A96" s="551" t="s">
        <v>507</v>
      </c>
      <c r="B96" s="551"/>
      <c r="C96" s="551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</row>
  </sheetData>
  <mergeCells count="29">
    <mergeCell ref="D7:I7"/>
    <mergeCell ref="J7:O7"/>
    <mergeCell ref="D1:I1"/>
    <mergeCell ref="D2:I2"/>
    <mergeCell ref="D3:I3"/>
    <mergeCell ref="D6:I6"/>
    <mergeCell ref="J6:O6"/>
    <mergeCell ref="A81:C81"/>
    <mergeCell ref="A9:C9"/>
    <mergeCell ref="F9:O9"/>
    <mergeCell ref="B10:C10"/>
    <mergeCell ref="B11:C11"/>
    <mergeCell ref="B12:C12"/>
    <mergeCell ref="A13:C13"/>
    <mergeCell ref="A15:C15"/>
    <mergeCell ref="F15:O15"/>
    <mergeCell ref="A24:C24"/>
    <mergeCell ref="A25:C25"/>
    <mergeCell ref="F25:O25"/>
    <mergeCell ref="A92:C92"/>
    <mergeCell ref="A93:C93"/>
    <mergeCell ref="F93:O93"/>
    <mergeCell ref="A95:C95"/>
    <mergeCell ref="A82:C82"/>
    <mergeCell ref="A83:C83"/>
    <mergeCell ref="A84:C84"/>
    <mergeCell ref="F84:O84"/>
    <mergeCell ref="A86:B86"/>
    <mergeCell ref="A91:C91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91"/>
  <sheetViews>
    <sheetView topLeftCell="A52" zoomScale="85" zoomScaleNormal="85" zoomScalePageLayoutView="40" workbookViewId="0">
      <selection activeCell="Q81" sqref="Q81"/>
    </sheetView>
  </sheetViews>
  <sheetFormatPr defaultColWidth="8.88671875" defaultRowHeight="12.6"/>
  <cols>
    <col min="1" max="1" width="14.109375" style="553" customWidth="1"/>
    <col min="2" max="2" width="17.44140625" style="553" customWidth="1"/>
    <col min="3" max="3" width="15.44140625" style="553" customWidth="1"/>
    <col min="4" max="9" width="6.109375" style="554" hidden="1" customWidth="1"/>
    <col min="10" max="10" width="3.109375" style="554" hidden="1" customWidth="1"/>
    <col min="11" max="21" width="6.109375" style="554" hidden="1" customWidth="1"/>
    <col min="22" max="22" width="1.44140625" style="554" hidden="1" customWidth="1"/>
    <col min="23" max="36" width="6.109375" style="554" hidden="1" customWidth="1"/>
    <col min="37" max="48" width="6.44140625" style="554" customWidth="1"/>
    <col min="49" max="49" width="9.109375" style="484" bestFit="1" customWidth="1"/>
    <col min="50" max="16384" width="8.88671875" style="484"/>
  </cols>
  <sheetData>
    <row r="1" spans="1:50">
      <c r="A1" s="476" t="s">
        <v>100</v>
      </c>
      <c r="B1" s="477"/>
      <c r="C1" s="478"/>
      <c r="D1" s="479"/>
      <c r="E1" s="480"/>
      <c r="F1" s="480"/>
      <c r="G1" s="480"/>
      <c r="H1" s="480"/>
      <c r="I1" s="476"/>
      <c r="J1" s="480"/>
      <c r="K1" s="480"/>
      <c r="L1" s="480"/>
      <c r="M1" s="476"/>
      <c r="N1" s="476"/>
      <c r="O1" s="480"/>
      <c r="P1" s="479"/>
      <c r="Q1" s="479"/>
      <c r="R1" s="479"/>
      <c r="S1" s="476"/>
      <c r="T1" s="898" t="s">
        <v>327</v>
      </c>
      <c r="U1" s="899"/>
      <c r="V1" s="899"/>
      <c r="W1" s="899"/>
      <c r="X1" s="899"/>
      <c r="Y1" s="899"/>
      <c r="Z1" s="899"/>
      <c r="AA1" s="899"/>
      <c r="AB1" s="899"/>
      <c r="AC1" s="899"/>
      <c r="AD1" s="899"/>
      <c r="AE1" s="899"/>
      <c r="AF1" s="899"/>
      <c r="AG1" s="899"/>
      <c r="AH1" s="899"/>
      <c r="AI1" s="899"/>
      <c r="AJ1" s="899"/>
      <c r="AK1" s="899"/>
      <c r="AL1" s="899"/>
      <c r="AM1" s="899"/>
      <c r="AN1" s="899"/>
      <c r="AO1" s="899"/>
      <c r="AP1" s="900"/>
      <c r="AQ1" s="481" t="s">
        <v>101</v>
      </c>
      <c r="AR1" s="481" t="s">
        <v>325</v>
      </c>
      <c r="AS1" s="481"/>
      <c r="AT1" s="482"/>
      <c r="AU1" s="482"/>
      <c r="AV1" s="483"/>
    </row>
    <row r="2" spans="1:50">
      <c r="A2" s="485" t="s">
        <v>102</v>
      </c>
      <c r="B2" s="486"/>
      <c r="C2" s="487"/>
      <c r="D2" s="488"/>
      <c r="E2" s="489"/>
      <c r="F2" s="489"/>
      <c r="G2" s="489"/>
      <c r="H2" s="489"/>
      <c r="I2" s="485"/>
      <c r="J2" s="489"/>
      <c r="K2" s="490"/>
      <c r="L2" s="490"/>
      <c r="M2" s="491"/>
      <c r="N2" s="491"/>
      <c r="O2" s="490"/>
      <c r="P2" s="492"/>
      <c r="Q2" s="492"/>
      <c r="R2" s="492"/>
      <c r="S2" s="491"/>
      <c r="T2" s="901" t="s">
        <v>330</v>
      </c>
      <c r="U2" s="902"/>
      <c r="V2" s="902"/>
      <c r="W2" s="902"/>
      <c r="X2" s="902"/>
      <c r="Y2" s="902"/>
      <c r="Z2" s="902"/>
      <c r="AA2" s="902"/>
      <c r="AB2" s="902"/>
      <c r="AC2" s="902"/>
      <c r="AD2" s="902"/>
      <c r="AE2" s="902"/>
      <c r="AF2" s="902"/>
      <c r="AG2" s="902"/>
      <c r="AH2" s="902"/>
      <c r="AI2" s="902"/>
      <c r="AJ2" s="902"/>
      <c r="AK2" s="902"/>
      <c r="AL2" s="902"/>
      <c r="AM2" s="902"/>
      <c r="AN2" s="902"/>
      <c r="AO2" s="902"/>
      <c r="AP2" s="903"/>
      <c r="AQ2" s="493" t="s">
        <v>103</v>
      </c>
      <c r="AR2" s="494" t="s">
        <v>324</v>
      </c>
      <c r="AS2" s="495"/>
      <c r="AT2" s="495"/>
      <c r="AU2" s="495"/>
      <c r="AV2" s="496"/>
    </row>
    <row r="3" spans="1:50">
      <c r="A3" s="497"/>
      <c r="B3" s="486"/>
      <c r="C3" s="487"/>
      <c r="D3" s="486"/>
      <c r="E3" s="498"/>
      <c r="F3" s="498"/>
      <c r="G3" s="498"/>
      <c r="H3" s="498"/>
      <c r="I3" s="498"/>
      <c r="J3" s="489"/>
      <c r="K3" s="489"/>
      <c r="L3" s="497"/>
      <c r="M3" s="497"/>
      <c r="N3" s="497"/>
      <c r="O3" s="489"/>
      <c r="P3" s="486"/>
      <c r="Q3" s="486"/>
      <c r="R3" s="486"/>
      <c r="S3" s="497"/>
      <c r="T3" s="497"/>
      <c r="U3" s="486"/>
      <c r="V3" s="486"/>
      <c r="W3" s="486"/>
      <c r="X3" s="486"/>
      <c r="Y3" s="486"/>
      <c r="Z3" s="486"/>
      <c r="AA3" s="486"/>
      <c r="AB3" s="486"/>
      <c r="AC3" s="486"/>
      <c r="AD3" s="486"/>
      <c r="AE3" s="486"/>
      <c r="AF3" s="486"/>
      <c r="AG3" s="486"/>
      <c r="AH3" s="486"/>
      <c r="AI3" s="486"/>
      <c r="AJ3" s="486"/>
      <c r="AK3" s="486"/>
      <c r="AL3" s="486"/>
      <c r="AM3" s="486"/>
      <c r="AN3" s="486"/>
      <c r="AO3" s="486"/>
      <c r="AP3" s="487"/>
      <c r="AQ3" s="486" t="s">
        <v>104</v>
      </c>
      <c r="AR3" s="486"/>
      <c r="AS3" s="486"/>
      <c r="AT3" s="486"/>
      <c r="AU3" s="486"/>
      <c r="AV3" s="487"/>
    </row>
    <row r="4" spans="1:50" ht="11.1" customHeight="1">
      <c r="A4" s="497"/>
      <c r="B4" s="486"/>
      <c r="C4" s="487"/>
      <c r="D4" s="486"/>
      <c r="E4" s="497"/>
      <c r="F4" s="497"/>
      <c r="G4" s="497"/>
      <c r="H4" s="497"/>
      <c r="I4" s="497"/>
      <c r="J4" s="489"/>
      <c r="K4" s="489"/>
      <c r="L4" s="497"/>
      <c r="M4" s="497"/>
      <c r="N4" s="497"/>
      <c r="O4" s="489"/>
      <c r="P4" s="486"/>
      <c r="Q4" s="486"/>
      <c r="R4" s="486"/>
      <c r="S4" s="497"/>
      <c r="T4" s="497"/>
      <c r="U4" s="486"/>
      <c r="V4" s="486"/>
      <c r="W4" s="499"/>
      <c r="X4" s="499"/>
      <c r="Y4" s="499"/>
      <c r="Z4" s="499"/>
      <c r="AA4" s="499"/>
      <c r="AB4" s="499"/>
      <c r="AC4" s="499"/>
      <c r="AD4" s="499"/>
      <c r="AE4" s="499"/>
      <c r="AF4" s="499"/>
      <c r="AG4" s="499"/>
      <c r="AH4" s="499"/>
      <c r="AI4" s="499"/>
      <c r="AJ4" s="499"/>
      <c r="AK4" s="499"/>
      <c r="AL4" s="499"/>
      <c r="AM4" s="499"/>
      <c r="AN4" s="499"/>
      <c r="AO4" s="499"/>
      <c r="AP4" s="500"/>
      <c r="AQ4" s="499"/>
      <c r="AR4" s="499"/>
      <c r="AS4" s="499"/>
      <c r="AT4" s="499"/>
      <c r="AU4" s="499"/>
      <c r="AV4" s="500"/>
    </row>
    <row r="5" spans="1:50" ht="8.4" customHeight="1">
      <c r="A5" s="497"/>
      <c r="B5" s="486"/>
      <c r="C5" s="487"/>
      <c r="D5" s="486"/>
      <c r="E5" s="497"/>
      <c r="F5" s="497"/>
      <c r="G5" s="497"/>
      <c r="H5" s="497"/>
      <c r="I5" s="497"/>
      <c r="J5" s="489"/>
      <c r="K5" s="489"/>
      <c r="L5" s="497"/>
      <c r="M5" s="497"/>
      <c r="N5" s="497"/>
      <c r="O5" s="489"/>
      <c r="P5" s="486"/>
      <c r="Q5" s="486"/>
      <c r="R5" s="486"/>
      <c r="S5" s="497"/>
      <c r="T5" s="497"/>
      <c r="U5" s="486"/>
      <c r="V5" s="486"/>
      <c r="W5" s="499"/>
      <c r="X5" s="499"/>
      <c r="Y5" s="499"/>
      <c r="Z5" s="499"/>
      <c r="AA5" s="499"/>
      <c r="AB5" s="499"/>
      <c r="AC5" s="499"/>
      <c r="AD5" s="499"/>
      <c r="AE5" s="499"/>
      <c r="AF5" s="499"/>
      <c r="AG5" s="499"/>
      <c r="AH5" s="499"/>
      <c r="AI5" s="499"/>
      <c r="AJ5" s="499"/>
      <c r="AK5" s="499"/>
      <c r="AL5" s="499"/>
      <c r="AM5" s="499"/>
      <c r="AN5" s="499"/>
      <c r="AO5" s="499"/>
      <c r="AP5" s="500"/>
      <c r="AQ5" s="499"/>
      <c r="AR5" s="499"/>
      <c r="AS5" s="499"/>
      <c r="AT5" s="499"/>
      <c r="AU5" s="499"/>
      <c r="AV5" s="500"/>
    </row>
    <row r="6" spans="1:50">
      <c r="A6" s="497"/>
      <c r="B6" s="486"/>
      <c r="C6" s="487"/>
      <c r="D6" s="488"/>
      <c r="E6" s="489"/>
      <c r="F6" s="489"/>
      <c r="G6" s="489"/>
      <c r="H6" s="489"/>
      <c r="I6" s="501"/>
      <c r="J6" s="489"/>
      <c r="K6" s="489"/>
      <c r="L6" s="489"/>
      <c r="M6" s="501"/>
      <c r="N6" s="501"/>
      <c r="O6" s="489"/>
      <c r="P6" s="488"/>
      <c r="Q6" s="488"/>
      <c r="R6" s="488"/>
      <c r="S6" s="501"/>
      <c r="T6" s="904" t="s">
        <v>329</v>
      </c>
      <c r="U6" s="905"/>
      <c r="V6" s="905"/>
      <c r="W6" s="905"/>
      <c r="X6" s="905"/>
      <c r="Y6" s="905"/>
      <c r="Z6" s="905"/>
      <c r="AA6" s="905"/>
      <c r="AB6" s="905"/>
      <c r="AC6" s="905"/>
      <c r="AD6" s="905"/>
      <c r="AE6" s="905"/>
      <c r="AF6" s="905"/>
      <c r="AG6" s="905"/>
      <c r="AH6" s="905"/>
      <c r="AI6" s="905"/>
      <c r="AJ6" s="905"/>
      <c r="AK6" s="905"/>
      <c r="AL6" s="905"/>
      <c r="AM6" s="905"/>
      <c r="AN6" s="905"/>
      <c r="AO6" s="905"/>
      <c r="AP6" s="906"/>
      <c r="AQ6" s="907" t="s">
        <v>326</v>
      </c>
      <c r="AR6" s="907"/>
      <c r="AS6" s="907"/>
      <c r="AT6" s="907"/>
      <c r="AU6" s="907"/>
      <c r="AV6" s="908"/>
    </row>
    <row r="7" spans="1:50">
      <c r="A7" s="502"/>
      <c r="B7" s="503"/>
      <c r="C7" s="504"/>
      <c r="D7" s="505"/>
      <c r="E7" s="490"/>
      <c r="F7" s="490"/>
      <c r="G7" s="490"/>
      <c r="H7" s="490"/>
      <c r="I7" s="506"/>
      <c r="J7" s="490"/>
      <c r="K7" s="490"/>
      <c r="L7" s="490"/>
      <c r="M7" s="506"/>
      <c r="N7" s="506"/>
      <c r="O7" s="490"/>
      <c r="P7" s="505"/>
      <c r="Q7" s="505"/>
      <c r="R7" s="505"/>
      <c r="S7" s="506"/>
      <c r="T7" s="909" t="s">
        <v>106</v>
      </c>
      <c r="U7" s="910"/>
      <c r="V7" s="910"/>
      <c r="W7" s="910"/>
      <c r="X7" s="910"/>
      <c r="Y7" s="910"/>
      <c r="Z7" s="910"/>
      <c r="AA7" s="910"/>
      <c r="AB7" s="910"/>
      <c r="AC7" s="910"/>
      <c r="AD7" s="910"/>
      <c r="AE7" s="910"/>
      <c r="AF7" s="910"/>
      <c r="AG7" s="910"/>
      <c r="AH7" s="910"/>
      <c r="AI7" s="910"/>
      <c r="AJ7" s="910"/>
      <c r="AK7" s="910"/>
      <c r="AL7" s="910"/>
      <c r="AM7" s="910"/>
      <c r="AN7" s="910"/>
      <c r="AO7" s="910"/>
      <c r="AP7" s="911"/>
      <c r="AQ7" s="912" t="s">
        <v>191</v>
      </c>
      <c r="AR7" s="912"/>
      <c r="AS7" s="912"/>
      <c r="AT7" s="912"/>
      <c r="AU7" s="912"/>
      <c r="AV7" s="913"/>
    </row>
    <row r="8" spans="1:50">
      <c r="A8" s="491" t="s">
        <v>253</v>
      </c>
      <c r="B8" s="503"/>
      <c r="C8" s="503"/>
      <c r="D8" s="507"/>
      <c r="E8" s="507"/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  <c r="R8" s="507"/>
      <c r="S8" s="507"/>
      <c r="T8" s="507"/>
      <c r="U8" s="507"/>
      <c r="V8" s="507"/>
      <c r="W8" s="507"/>
      <c r="X8" s="508"/>
      <c r="Y8" s="508"/>
      <c r="Z8" s="508"/>
      <c r="AA8" s="508"/>
      <c r="AB8" s="508"/>
      <c r="AC8" s="508"/>
      <c r="AD8" s="508"/>
      <c r="AE8" s="508"/>
      <c r="AF8" s="508"/>
      <c r="AG8" s="508"/>
      <c r="AH8" s="508"/>
      <c r="AI8" s="508"/>
      <c r="AJ8" s="508"/>
      <c r="AK8" s="508"/>
      <c r="AL8" s="508"/>
      <c r="AM8" s="508"/>
      <c r="AN8" s="508"/>
      <c r="AO8" s="508"/>
      <c r="AP8" s="508"/>
      <c r="AQ8" s="508"/>
      <c r="AR8" s="508"/>
      <c r="AS8" s="508"/>
      <c r="AT8" s="508"/>
      <c r="AU8" s="508"/>
      <c r="AV8" s="509"/>
    </row>
    <row r="9" spans="1:50" ht="14.4" customHeight="1">
      <c r="A9" s="914" t="s">
        <v>107</v>
      </c>
      <c r="B9" s="915"/>
      <c r="C9" s="916"/>
      <c r="D9" s="403">
        <v>2017</v>
      </c>
      <c r="E9" s="403"/>
      <c r="F9" s="895">
        <v>2017</v>
      </c>
      <c r="G9" s="896"/>
      <c r="H9" s="896"/>
      <c r="I9" s="896"/>
      <c r="J9" s="897"/>
      <c r="K9" s="404">
        <v>2018</v>
      </c>
      <c r="L9" s="404">
        <v>2018</v>
      </c>
      <c r="M9" s="404">
        <v>2018</v>
      </c>
      <c r="N9" s="403">
        <v>2018</v>
      </c>
      <c r="O9" s="403"/>
      <c r="P9" s="404">
        <v>2018</v>
      </c>
      <c r="Q9" s="917">
        <v>2018</v>
      </c>
      <c r="R9" s="917"/>
      <c r="S9" s="917"/>
      <c r="T9" s="917"/>
      <c r="U9" s="917"/>
      <c r="V9" s="917"/>
      <c r="W9" s="404">
        <v>2019</v>
      </c>
      <c r="X9" s="404">
        <v>2019</v>
      </c>
      <c r="Y9" s="403">
        <v>2019</v>
      </c>
      <c r="Z9" s="404">
        <v>2019</v>
      </c>
      <c r="AA9" s="403">
        <v>2019</v>
      </c>
      <c r="AB9" s="404">
        <v>2019</v>
      </c>
      <c r="AC9" s="403">
        <v>2019</v>
      </c>
      <c r="AD9" s="404">
        <v>2019</v>
      </c>
      <c r="AE9" s="403">
        <v>2019</v>
      </c>
      <c r="AF9" s="917">
        <v>2019</v>
      </c>
      <c r="AG9" s="917"/>
      <c r="AH9" s="917"/>
      <c r="AI9" s="404">
        <v>2020</v>
      </c>
      <c r="AJ9" s="405"/>
      <c r="AK9" s="895">
        <v>2020</v>
      </c>
      <c r="AL9" s="896"/>
      <c r="AM9" s="896"/>
      <c r="AN9" s="896"/>
      <c r="AO9" s="896"/>
      <c r="AP9" s="896"/>
      <c r="AQ9" s="896"/>
      <c r="AR9" s="896"/>
      <c r="AS9" s="896"/>
      <c r="AT9" s="897"/>
      <c r="AU9" s="895">
        <v>2021</v>
      </c>
      <c r="AV9" s="897"/>
    </row>
    <row r="10" spans="1:50">
      <c r="A10" s="921" t="s">
        <v>108</v>
      </c>
      <c r="B10" s="919"/>
      <c r="C10" s="920"/>
      <c r="D10" s="510" t="s">
        <v>114</v>
      </c>
      <c r="E10" s="510" t="s">
        <v>115</v>
      </c>
      <c r="F10" s="510" t="s">
        <v>116</v>
      </c>
      <c r="G10" s="510" t="s">
        <v>117</v>
      </c>
      <c r="H10" s="510" t="s">
        <v>120</v>
      </c>
      <c r="I10" s="510" t="s">
        <v>118</v>
      </c>
      <c r="J10" s="510" t="s">
        <v>119</v>
      </c>
      <c r="K10" s="510" t="s">
        <v>109</v>
      </c>
      <c r="L10" s="510" t="s">
        <v>110</v>
      </c>
      <c r="M10" s="510" t="s">
        <v>111</v>
      </c>
      <c r="N10" s="510" t="s">
        <v>112</v>
      </c>
      <c r="O10" s="510" t="s">
        <v>113</v>
      </c>
      <c r="P10" s="510" t="s">
        <v>114</v>
      </c>
      <c r="Q10" s="510" t="s">
        <v>115</v>
      </c>
      <c r="R10" s="510" t="s">
        <v>116</v>
      </c>
      <c r="S10" s="510" t="s">
        <v>117</v>
      </c>
      <c r="T10" s="510" t="s">
        <v>120</v>
      </c>
      <c r="U10" s="510" t="s">
        <v>118</v>
      </c>
      <c r="V10" s="510" t="s">
        <v>119</v>
      </c>
      <c r="W10" s="510" t="s">
        <v>109</v>
      </c>
      <c r="X10" s="510" t="s">
        <v>110</v>
      </c>
      <c r="Y10" s="510" t="s">
        <v>111</v>
      </c>
      <c r="Z10" s="510" t="s">
        <v>112</v>
      </c>
      <c r="AA10" s="510" t="s">
        <v>113</v>
      </c>
      <c r="AB10" s="510" t="s">
        <v>114</v>
      </c>
      <c r="AC10" s="510" t="s">
        <v>115</v>
      </c>
      <c r="AD10" s="510" t="s">
        <v>116</v>
      </c>
      <c r="AE10" s="510" t="s">
        <v>117</v>
      </c>
      <c r="AF10" s="510" t="s">
        <v>120</v>
      </c>
      <c r="AG10" s="510" t="s">
        <v>118</v>
      </c>
      <c r="AH10" s="510" t="s">
        <v>119</v>
      </c>
      <c r="AI10" s="510" t="s">
        <v>109</v>
      </c>
      <c r="AJ10" s="510" t="s">
        <v>110</v>
      </c>
      <c r="AK10" s="528" t="s">
        <v>111</v>
      </c>
      <c r="AL10" s="528" t="s">
        <v>112</v>
      </c>
      <c r="AM10" s="528" t="s">
        <v>113</v>
      </c>
      <c r="AN10" s="528" t="s">
        <v>114</v>
      </c>
      <c r="AO10" s="528" t="s">
        <v>115</v>
      </c>
      <c r="AP10" s="528" t="s">
        <v>116</v>
      </c>
      <c r="AQ10" s="528" t="s">
        <v>117</v>
      </c>
      <c r="AR10" s="528" t="s">
        <v>120</v>
      </c>
      <c r="AS10" s="528" t="s">
        <v>118</v>
      </c>
      <c r="AT10" s="528" t="s">
        <v>119</v>
      </c>
      <c r="AU10" s="528" t="s">
        <v>109</v>
      </c>
      <c r="AV10" s="528" t="s">
        <v>110</v>
      </c>
    </row>
    <row r="11" spans="1:50">
      <c r="A11" s="511" t="s">
        <v>54</v>
      </c>
      <c r="B11" s="922" t="s">
        <v>302</v>
      </c>
      <c r="C11" s="923"/>
      <c r="D11" s="512">
        <f>'Ethane Balance'!F14</f>
        <v>152.01968293272216</v>
      </c>
      <c r="E11" s="512">
        <f>'Ethane Balance'!I14</f>
        <v>155.16749300968581</v>
      </c>
      <c r="F11" s="512">
        <f>'Ethane Balance'!J14</f>
        <v>164.44251175495833</v>
      </c>
      <c r="G11" s="512">
        <f>'Ethane Balance'!K14</f>
        <v>136.38708394381035</v>
      </c>
      <c r="H11" s="512">
        <f>'Ethane Balance'!L14</f>
        <v>164.14603170703106</v>
      </c>
      <c r="I11" s="512">
        <f>'Ethane Balance'!M14</f>
        <v>158.85099842615907</v>
      </c>
      <c r="J11" s="512">
        <f>'Ethane Balance'!N14</f>
        <v>149.37512462224595</v>
      </c>
      <c r="K11" s="512">
        <f>'Ethane Balance'!O14</f>
        <v>156.36161707288471</v>
      </c>
      <c r="L11" s="512">
        <f>'Ethane Balance'!P14</f>
        <v>144.72733186441513</v>
      </c>
      <c r="M11" s="512">
        <f>'Ethane Balance'!Q14</f>
        <v>146.82678292654322</v>
      </c>
      <c r="N11" s="512">
        <f>'Ethane Balance'!R14</f>
        <v>151.79999999999998</v>
      </c>
      <c r="O11" s="512">
        <f>'Ethane Balance'!S14</f>
        <v>158.02000000000004</v>
      </c>
      <c r="P11" s="512">
        <f>'Ethane Balance'!T14</f>
        <v>155.963999999999</v>
      </c>
      <c r="Q11" s="512">
        <f>'Ethane Balance'!U14</f>
        <v>156.79000000000002</v>
      </c>
      <c r="R11" s="512">
        <f>'Ethane Balance'!V14</f>
        <v>156.79000000000002</v>
      </c>
      <c r="S11" s="512">
        <f>'Ethane Balance'!W14</f>
        <v>131.69341463414636</v>
      </c>
      <c r="T11" s="512">
        <f>'Ethane Balance'!X14</f>
        <v>145.53227660753885</v>
      </c>
      <c r="U11" s="512">
        <f>'Ethane Balance'!Y14</f>
        <v>139.07399999999998</v>
      </c>
      <c r="V11" s="512">
        <f>'Ethane Balance'!Z14</f>
        <v>152.48750000000001</v>
      </c>
      <c r="W11" s="512">
        <f>'Ethane Balance'!AA14</f>
        <v>155.25400000000002</v>
      </c>
      <c r="X11" s="512">
        <f>'Ethane Balance'!AB14</f>
        <v>137.38800000000001</v>
      </c>
      <c r="Y11" s="512">
        <f>'Ethane Balance'!AC14</f>
        <v>154.37699999999995</v>
      </c>
      <c r="Z11" s="512">
        <f>'Ethane Balance'!AD14</f>
        <v>157.58699999999999</v>
      </c>
      <c r="AA11" s="512">
        <f>'Ethane Balance'!AE14</f>
        <v>145.74254545454545</v>
      </c>
      <c r="AB11" s="512">
        <f>'Ethane Balance'!AF14</f>
        <v>159.08999999999997</v>
      </c>
      <c r="AC11" s="512">
        <f>'Ethane Balance'!AG14</f>
        <v>165.137</v>
      </c>
      <c r="AD11" s="512">
        <f>'Ethane Balance'!AH14</f>
        <v>165.75700000000001</v>
      </c>
      <c r="AE11" s="512">
        <f>'Ethane Balance'!AI14</f>
        <v>160.40999999999997</v>
      </c>
      <c r="AF11" s="512">
        <f>'Ethane Balance'!AJ14</f>
        <v>168.02</v>
      </c>
      <c r="AG11" s="512">
        <f>'Ethane Balance'!AK14</f>
        <v>162.59999999999997</v>
      </c>
      <c r="AH11" s="512">
        <f>'Ethane Balance'!AL14</f>
        <v>163.64800000000002</v>
      </c>
      <c r="AI11" s="512">
        <f>'Ethane Balance'!AM14</f>
        <v>164.03437499999998</v>
      </c>
      <c r="AJ11" s="515">
        <f>'Ethane Balance'!AN14</f>
        <v>155.208</v>
      </c>
      <c r="AK11" s="516"/>
      <c r="AL11" s="557"/>
      <c r="AM11" s="557"/>
      <c r="AN11" s="557"/>
      <c r="AO11" s="557"/>
      <c r="AP11" s="557"/>
      <c r="AQ11" s="557"/>
      <c r="AR11" s="557"/>
      <c r="AS11" s="557"/>
      <c r="AT11" s="557"/>
      <c r="AU11" s="557"/>
      <c r="AV11" s="558"/>
    </row>
    <row r="12" spans="1:50">
      <c r="A12" s="514" t="s">
        <v>53</v>
      </c>
      <c r="B12" s="959" t="s">
        <v>302</v>
      </c>
      <c r="C12" s="925"/>
      <c r="D12" s="512">
        <f>'Ethane Balance'!F15</f>
        <v>48</v>
      </c>
      <c r="E12" s="512">
        <f>'Ethane Balance'!I15</f>
        <v>21</v>
      </c>
      <c r="F12" s="512">
        <f>'Ethane Balance'!J15</f>
        <v>42</v>
      </c>
      <c r="G12" s="512">
        <f>'Ethane Balance'!K15</f>
        <v>37</v>
      </c>
      <c r="H12" s="512">
        <f>'Ethane Balance'!L15</f>
        <v>52.08</v>
      </c>
      <c r="I12" s="512">
        <f>'Ethane Balance'!M15</f>
        <v>50.4</v>
      </c>
      <c r="J12" s="512">
        <f>'Ethane Balance'!N15</f>
        <v>52.08</v>
      </c>
      <c r="K12" s="512">
        <f>'Ethane Balance'!O15</f>
        <v>52.08</v>
      </c>
      <c r="L12" s="512">
        <f>'Ethane Balance'!P15</f>
        <v>47.04</v>
      </c>
      <c r="M12" s="512">
        <f>'Ethane Balance'!Q15</f>
        <v>52.08</v>
      </c>
      <c r="N12" s="512">
        <f>'Ethane Balance'!R15</f>
        <v>50.4</v>
      </c>
      <c r="O12" s="512">
        <f>'Ethane Balance'!S15</f>
        <v>52.08</v>
      </c>
      <c r="P12" s="512">
        <f>'Ethane Balance'!T15</f>
        <v>50.4</v>
      </c>
      <c r="Q12" s="512">
        <f>'Ethane Balance'!U15</f>
        <v>52.08</v>
      </c>
      <c r="R12" s="512">
        <f>'Ethane Balance'!V15</f>
        <v>52.08</v>
      </c>
      <c r="S12" s="512">
        <f>'Ethane Balance'!W15</f>
        <v>50.4</v>
      </c>
      <c r="T12" s="512">
        <f>'Ethane Balance'!X15</f>
        <v>52.08</v>
      </c>
      <c r="U12" s="512">
        <f>'Ethane Balance'!Y15</f>
        <v>50.4</v>
      </c>
      <c r="V12" s="512">
        <f>'Ethane Balance'!Z15</f>
        <v>52.08</v>
      </c>
      <c r="W12" s="512">
        <f>'Ethane Balance'!AA15</f>
        <v>51.335999999999999</v>
      </c>
      <c r="X12" s="512">
        <f>'Ethane Balance'!AB15</f>
        <v>45.503999999999998</v>
      </c>
      <c r="Y12" s="512">
        <f>'Ethane Balance'!AC15</f>
        <v>50.466000000000001</v>
      </c>
      <c r="Z12" s="512">
        <f>'Ethane Balance'!AD15</f>
        <v>47.452965517241367</v>
      </c>
      <c r="AA12" s="512">
        <f>'Ethane Balance'!AE15</f>
        <v>50.328000000000003</v>
      </c>
      <c r="AB12" s="512">
        <f>'Ethane Balance'!AF15</f>
        <v>49.68</v>
      </c>
      <c r="AC12" s="512">
        <f>'Ethane Balance'!AG15</f>
        <v>51.335999999999999</v>
      </c>
      <c r="AD12" s="512">
        <f>'Ethane Balance'!AH15</f>
        <v>51.335999999999999</v>
      </c>
      <c r="AE12" s="512">
        <f>'Ethane Balance'!AI15</f>
        <v>49.68</v>
      </c>
      <c r="AF12" s="512">
        <f>'Ethane Balance'!AJ15</f>
        <v>45.54</v>
      </c>
      <c r="AG12" s="512">
        <f>'Ethane Balance'!AK15</f>
        <v>49.68</v>
      </c>
      <c r="AH12" s="512">
        <f>'Ethane Balance'!AL15</f>
        <v>51.335999999999999</v>
      </c>
      <c r="AI12" s="512">
        <f>'Ethane Balance'!AM15</f>
        <v>23.184000000000001</v>
      </c>
      <c r="AJ12" s="515">
        <f>'Ethane Balance'!AN15</f>
        <v>27.324000000000002</v>
      </c>
      <c r="AK12" s="555"/>
      <c r="AL12" s="556"/>
      <c r="AM12" s="556"/>
      <c r="AN12" s="556"/>
      <c r="AO12" s="556"/>
      <c r="AP12" s="556"/>
      <c r="AQ12" s="556"/>
      <c r="AR12" s="556"/>
      <c r="AS12" s="556"/>
      <c r="AT12" s="556"/>
      <c r="AU12" s="556"/>
      <c r="AV12" s="559"/>
    </row>
    <row r="13" spans="1:50">
      <c r="A13" s="517"/>
      <c r="B13" s="958" t="s">
        <v>338</v>
      </c>
      <c r="C13" s="927"/>
      <c r="D13" s="512"/>
      <c r="E13" s="512"/>
      <c r="F13" s="512"/>
      <c r="G13" s="512"/>
      <c r="H13" s="512"/>
      <c r="I13" s="512"/>
      <c r="J13" s="512"/>
      <c r="K13" s="512"/>
      <c r="L13" s="512"/>
      <c r="M13" s="512"/>
      <c r="N13" s="512"/>
      <c r="O13" s="512"/>
      <c r="P13" s="512"/>
      <c r="Q13" s="512"/>
      <c r="R13" s="512"/>
      <c r="S13" s="512"/>
      <c r="T13" s="512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12"/>
      <c r="AG13" s="512"/>
      <c r="AH13" s="512"/>
      <c r="AI13" s="512"/>
      <c r="AJ13" s="515"/>
      <c r="AK13" s="518"/>
      <c r="AL13" s="561"/>
      <c r="AM13" s="561"/>
      <c r="AN13" s="561"/>
      <c r="AO13" s="561"/>
      <c r="AP13" s="561"/>
      <c r="AQ13" s="561"/>
      <c r="AR13" s="561"/>
      <c r="AS13" s="561"/>
      <c r="AT13" s="561"/>
      <c r="AU13" s="561"/>
      <c r="AV13" s="562"/>
      <c r="AX13" s="520"/>
    </row>
    <row r="14" spans="1:50">
      <c r="A14" s="951" t="s">
        <v>16</v>
      </c>
      <c r="B14" s="929"/>
      <c r="C14" s="930"/>
      <c r="D14" s="521">
        <f t="shared" ref="D14:AJ14" si="0">D11+D12</f>
        <v>200.01968293272216</v>
      </c>
      <c r="E14" s="521">
        <f t="shared" si="0"/>
        <v>176.16749300968581</v>
      </c>
      <c r="F14" s="521">
        <f t="shared" si="0"/>
        <v>206.44251175495833</v>
      </c>
      <c r="G14" s="521">
        <f t="shared" si="0"/>
        <v>173.38708394381035</v>
      </c>
      <c r="H14" s="521">
        <f t="shared" si="0"/>
        <v>216.22603170703104</v>
      </c>
      <c r="I14" s="521">
        <f t="shared" si="0"/>
        <v>209.25099842615907</v>
      </c>
      <c r="J14" s="521">
        <f t="shared" si="0"/>
        <v>201.45512462224593</v>
      </c>
      <c r="K14" s="521">
        <f t="shared" si="0"/>
        <v>208.4416170728847</v>
      </c>
      <c r="L14" s="521">
        <f t="shared" si="0"/>
        <v>191.76733186441513</v>
      </c>
      <c r="M14" s="521">
        <f t="shared" si="0"/>
        <v>198.9067829265432</v>
      </c>
      <c r="N14" s="521">
        <f t="shared" si="0"/>
        <v>202.2</v>
      </c>
      <c r="O14" s="521">
        <f t="shared" si="0"/>
        <v>210.10000000000002</v>
      </c>
      <c r="P14" s="521">
        <f t="shared" si="0"/>
        <v>206.36399999999901</v>
      </c>
      <c r="Q14" s="522">
        <f t="shared" si="0"/>
        <v>208.87</v>
      </c>
      <c r="R14" s="522">
        <f t="shared" si="0"/>
        <v>208.87</v>
      </c>
      <c r="S14" s="522">
        <f t="shared" si="0"/>
        <v>182.09341463414637</v>
      </c>
      <c r="T14" s="522">
        <f t="shared" si="0"/>
        <v>197.61227660753883</v>
      </c>
      <c r="U14" s="522">
        <f t="shared" si="0"/>
        <v>189.47399999999999</v>
      </c>
      <c r="V14" s="522">
        <f t="shared" si="0"/>
        <v>204.5675</v>
      </c>
      <c r="W14" s="522">
        <f t="shared" si="0"/>
        <v>206.59000000000003</v>
      </c>
      <c r="X14" s="522">
        <f t="shared" si="0"/>
        <v>182.892</v>
      </c>
      <c r="Y14" s="522">
        <f t="shared" si="0"/>
        <v>204.84299999999996</v>
      </c>
      <c r="Z14" s="522">
        <f t="shared" si="0"/>
        <v>205.03996551724134</v>
      </c>
      <c r="AA14" s="522">
        <f t="shared" si="0"/>
        <v>196.07054545454545</v>
      </c>
      <c r="AB14" s="522">
        <f t="shared" si="0"/>
        <v>208.76999999999998</v>
      </c>
      <c r="AC14" s="522">
        <f t="shared" si="0"/>
        <v>216.47300000000001</v>
      </c>
      <c r="AD14" s="522">
        <f t="shared" si="0"/>
        <v>217.09300000000002</v>
      </c>
      <c r="AE14" s="522">
        <f t="shared" si="0"/>
        <v>210.08999999999997</v>
      </c>
      <c r="AF14" s="522">
        <f t="shared" si="0"/>
        <v>213.56</v>
      </c>
      <c r="AG14" s="522">
        <f t="shared" si="0"/>
        <v>212.27999999999997</v>
      </c>
      <c r="AH14" s="522">
        <f t="shared" si="0"/>
        <v>214.98400000000004</v>
      </c>
      <c r="AI14" s="522">
        <f t="shared" si="0"/>
        <v>187.21837499999998</v>
      </c>
      <c r="AJ14" s="522">
        <f t="shared" si="0"/>
        <v>182.53200000000001</v>
      </c>
      <c r="AK14" s="523">
        <f>SUM(AK11:AK13)</f>
        <v>0</v>
      </c>
      <c r="AL14" s="523">
        <f t="shared" ref="AL14:AV14" si="1">SUM(AL11:AL13)</f>
        <v>0</v>
      </c>
      <c r="AM14" s="523">
        <f t="shared" si="1"/>
        <v>0</v>
      </c>
      <c r="AN14" s="523">
        <f t="shared" si="1"/>
        <v>0</v>
      </c>
      <c r="AO14" s="523">
        <f t="shared" si="1"/>
        <v>0</v>
      </c>
      <c r="AP14" s="523">
        <f t="shared" si="1"/>
        <v>0</v>
      </c>
      <c r="AQ14" s="523">
        <f t="shared" si="1"/>
        <v>0</v>
      </c>
      <c r="AR14" s="523">
        <f t="shared" si="1"/>
        <v>0</v>
      </c>
      <c r="AS14" s="523">
        <f t="shared" si="1"/>
        <v>0</v>
      </c>
      <c r="AT14" s="523">
        <f t="shared" si="1"/>
        <v>0</v>
      </c>
      <c r="AU14" s="523">
        <f t="shared" si="1"/>
        <v>0</v>
      </c>
      <c r="AV14" s="523">
        <f t="shared" si="1"/>
        <v>0</v>
      </c>
      <c r="AX14" s="520"/>
    </row>
    <row r="15" spans="1:50">
      <c r="A15" s="476" t="s">
        <v>254</v>
      </c>
      <c r="B15" s="477"/>
      <c r="C15" s="477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4"/>
      <c r="P15" s="524"/>
      <c r="Q15" s="524"/>
      <c r="R15" s="524"/>
      <c r="S15" s="524"/>
      <c r="T15" s="524"/>
      <c r="U15" s="524"/>
      <c r="V15" s="524"/>
      <c r="W15" s="524"/>
      <c r="X15" s="524"/>
      <c r="Y15" s="524"/>
      <c r="Z15" s="524"/>
      <c r="AA15" s="524"/>
      <c r="AB15" s="524"/>
      <c r="AC15" s="524"/>
      <c r="AD15" s="524"/>
      <c r="AE15" s="524"/>
      <c r="AF15" s="524"/>
      <c r="AG15" s="524"/>
      <c r="AH15" s="524"/>
      <c r="AI15" s="524"/>
      <c r="AJ15" s="524"/>
      <c r="AK15" s="525">
        <f>AK18+AK19</f>
        <v>0</v>
      </c>
      <c r="AL15" s="525">
        <f t="shared" ref="AL15:AV15" si="2">AL18+AL19</f>
        <v>0</v>
      </c>
      <c r="AM15" s="525">
        <f t="shared" si="2"/>
        <v>0</v>
      </c>
      <c r="AN15" s="525">
        <f t="shared" si="2"/>
        <v>0</v>
      </c>
      <c r="AO15" s="525">
        <f t="shared" si="2"/>
        <v>0</v>
      </c>
      <c r="AP15" s="525">
        <f t="shared" si="2"/>
        <v>0</v>
      </c>
      <c r="AQ15" s="525">
        <f t="shared" si="2"/>
        <v>0</v>
      </c>
      <c r="AR15" s="525">
        <f t="shared" si="2"/>
        <v>0</v>
      </c>
      <c r="AS15" s="525">
        <f t="shared" si="2"/>
        <v>0</v>
      </c>
      <c r="AT15" s="525">
        <f t="shared" si="2"/>
        <v>0</v>
      </c>
      <c r="AU15" s="525">
        <f t="shared" si="2"/>
        <v>0</v>
      </c>
      <c r="AV15" s="526">
        <f t="shared" si="2"/>
        <v>0</v>
      </c>
      <c r="AW15" s="527" t="s">
        <v>321</v>
      </c>
      <c r="AX15" s="520"/>
    </row>
    <row r="16" spans="1:50">
      <c r="A16" s="931" t="s">
        <v>107</v>
      </c>
      <c r="B16" s="932"/>
      <c r="C16" s="933"/>
      <c r="D16" s="403">
        <v>2017</v>
      </c>
      <c r="E16" s="403"/>
      <c r="F16" s="895">
        <v>2017</v>
      </c>
      <c r="G16" s="896"/>
      <c r="H16" s="896"/>
      <c r="I16" s="896"/>
      <c r="J16" s="897"/>
      <c r="K16" s="404">
        <v>2018</v>
      </c>
      <c r="L16" s="404">
        <v>2018</v>
      </c>
      <c r="M16" s="405"/>
      <c r="N16" s="403">
        <v>2018</v>
      </c>
      <c r="O16" s="403"/>
      <c r="P16" s="404">
        <v>2018</v>
      </c>
      <c r="Q16" s="917">
        <v>2018</v>
      </c>
      <c r="R16" s="917"/>
      <c r="S16" s="917"/>
      <c r="T16" s="917"/>
      <c r="U16" s="917"/>
      <c r="V16" s="917"/>
      <c r="W16" s="404">
        <v>2019</v>
      </c>
      <c r="X16" s="404">
        <v>2019</v>
      </c>
      <c r="Y16" s="403">
        <v>2019</v>
      </c>
      <c r="Z16" s="404">
        <v>2019</v>
      </c>
      <c r="AA16" s="403">
        <v>2019</v>
      </c>
      <c r="AB16" s="404">
        <v>2019</v>
      </c>
      <c r="AC16" s="404">
        <v>2019</v>
      </c>
      <c r="AD16" s="404">
        <v>2019</v>
      </c>
      <c r="AE16" s="403">
        <v>2019</v>
      </c>
      <c r="AF16" s="917">
        <v>2019</v>
      </c>
      <c r="AG16" s="917"/>
      <c r="AH16" s="917"/>
      <c r="AI16" s="404">
        <v>2020</v>
      </c>
      <c r="AJ16" s="405"/>
      <c r="AK16" s="895">
        <v>2020</v>
      </c>
      <c r="AL16" s="896"/>
      <c r="AM16" s="896"/>
      <c r="AN16" s="896"/>
      <c r="AO16" s="896"/>
      <c r="AP16" s="896"/>
      <c r="AQ16" s="896"/>
      <c r="AR16" s="896"/>
      <c r="AS16" s="896"/>
      <c r="AT16" s="897"/>
      <c r="AU16" s="895">
        <v>2021</v>
      </c>
      <c r="AV16" s="897"/>
      <c r="AX16" s="520"/>
    </row>
    <row r="17" spans="1:62">
      <c r="A17" s="918" t="s">
        <v>108</v>
      </c>
      <c r="B17" s="919"/>
      <c r="C17" s="920"/>
      <c r="D17" s="510" t="str">
        <f t="shared" ref="D17:AV17" si="3">D10</f>
        <v>JUN</v>
      </c>
      <c r="E17" s="510" t="str">
        <f t="shared" si="3"/>
        <v>JUL</v>
      </c>
      <c r="F17" s="510" t="str">
        <f t="shared" si="3"/>
        <v>AUG</v>
      </c>
      <c r="G17" s="510" t="str">
        <f t="shared" si="3"/>
        <v>SEP</v>
      </c>
      <c r="H17" s="510" t="str">
        <f t="shared" si="3"/>
        <v>OCT</v>
      </c>
      <c r="I17" s="510" t="str">
        <f t="shared" si="3"/>
        <v>NOV</v>
      </c>
      <c r="J17" s="510" t="str">
        <f t="shared" si="3"/>
        <v>DEC</v>
      </c>
      <c r="K17" s="510" t="str">
        <f t="shared" si="3"/>
        <v>JAN</v>
      </c>
      <c r="L17" s="510" t="str">
        <f t="shared" si="3"/>
        <v>FEB</v>
      </c>
      <c r="M17" s="510" t="str">
        <f t="shared" si="3"/>
        <v>MAR</v>
      </c>
      <c r="N17" s="510" t="str">
        <f t="shared" si="3"/>
        <v>APR</v>
      </c>
      <c r="O17" s="510" t="str">
        <f t="shared" si="3"/>
        <v>MAY</v>
      </c>
      <c r="P17" s="510" t="str">
        <f t="shared" si="3"/>
        <v>JUN</v>
      </c>
      <c r="Q17" s="510" t="str">
        <f t="shared" si="3"/>
        <v>JUL</v>
      </c>
      <c r="R17" s="510" t="str">
        <f t="shared" si="3"/>
        <v>AUG</v>
      </c>
      <c r="S17" s="510" t="str">
        <f t="shared" si="3"/>
        <v>SEP</v>
      </c>
      <c r="T17" s="510" t="str">
        <f t="shared" si="3"/>
        <v>OCT</v>
      </c>
      <c r="U17" s="510" t="str">
        <f t="shared" si="3"/>
        <v>NOV</v>
      </c>
      <c r="V17" s="510" t="str">
        <f t="shared" si="3"/>
        <v>DEC</v>
      </c>
      <c r="W17" s="510" t="str">
        <f t="shared" si="3"/>
        <v>JAN</v>
      </c>
      <c r="X17" s="510" t="str">
        <f t="shared" si="3"/>
        <v>FEB</v>
      </c>
      <c r="Y17" s="510" t="str">
        <f t="shared" si="3"/>
        <v>MAR</v>
      </c>
      <c r="Z17" s="510" t="str">
        <f t="shared" si="3"/>
        <v>APR</v>
      </c>
      <c r="AA17" s="510" t="str">
        <f t="shared" si="3"/>
        <v>MAY</v>
      </c>
      <c r="AB17" s="510" t="str">
        <f t="shared" si="3"/>
        <v>JUN</v>
      </c>
      <c r="AC17" s="510" t="str">
        <f t="shared" si="3"/>
        <v>JUL</v>
      </c>
      <c r="AD17" s="510" t="str">
        <f t="shared" si="3"/>
        <v>AUG</v>
      </c>
      <c r="AE17" s="510" t="str">
        <f t="shared" si="3"/>
        <v>SEP</v>
      </c>
      <c r="AF17" s="510" t="str">
        <f t="shared" si="3"/>
        <v>OCT</v>
      </c>
      <c r="AG17" s="510" t="str">
        <f t="shared" si="3"/>
        <v>NOV</v>
      </c>
      <c r="AH17" s="510" t="str">
        <f t="shared" si="3"/>
        <v>DEC</v>
      </c>
      <c r="AI17" s="510" t="str">
        <f t="shared" si="3"/>
        <v>JAN</v>
      </c>
      <c r="AJ17" s="510" t="str">
        <f t="shared" si="3"/>
        <v>FEB</v>
      </c>
      <c r="AK17" s="528" t="str">
        <f t="shared" si="3"/>
        <v>MAR</v>
      </c>
      <c r="AL17" s="528" t="str">
        <f t="shared" si="3"/>
        <v>APR</v>
      </c>
      <c r="AM17" s="510" t="str">
        <f t="shared" si="3"/>
        <v>MAY</v>
      </c>
      <c r="AN17" s="510" t="str">
        <f t="shared" si="3"/>
        <v>JUN</v>
      </c>
      <c r="AO17" s="510" t="str">
        <f t="shared" si="3"/>
        <v>JUL</v>
      </c>
      <c r="AP17" s="510" t="str">
        <f t="shared" si="3"/>
        <v>AUG</v>
      </c>
      <c r="AQ17" s="510" t="str">
        <f t="shared" si="3"/>
        <v>SEP</v>
      </c>
      <c r="AR17" s="510" t="str">
        <f t="shared" si="3"/>
        <v>OCT</v>
      </c>
      <c r="AS17" s="510" t="str">
        <f t="shared" si="3"/>
        <v>NOV</v>
      </c>
      <c r="AT17" s="510" t="str">
        <f t="shared" si="3"/>
        <v>DEC</v>
      </c>
      <c r="AU17" s="510" t="str">
        <f t="shared" si="3"/>
        <v>JAN</v>
      </c>
      <c r="AV17" s="510" t="str">
        <f t="shared" si="3"/>
        <v>FEB</v>
      </c>
      <c r="AX17" s="520"/>
    </row>
    <row r="18" spans="1:62">
      <c r="A18" s="514" t="s">
        <v>317</v>
      </c>
      <c r="B18" s="924" t="s">
        <v>302</v>
      </c>
      <c r="C18" s="925"/>
      <c r="D18" s="529" t="e">
        <f>#REF!</f>
        <v>#REF!</v>
      </c>
      <c r="E18" s="529" t="e">
        <f>#REF!</f>
        <v>#REF!</v>
      </c>
      <c r="F18" s="529" t="e">
        <f>#REF!</f>
        <v>#REF!</v>
      </c>
      <c r="G18" s="529" t="e">
        <f>#REF!</f>
        <v>#REF!</v>
      </c>
      <c r="H18" s="529" t="e">
        <f>#REF!</f>
        <v>#REF!</v>
      </c>
      <c r="I18" s="529" t="e">
        <f>#REF!</f>
        <v>#REF!</v>
      </c>
      <c r="J18" s="529" t="e">
        <f>#REF!</f>
        <v>#REF!</v>
      </c>
      <c r="K18" s="529" t="e">
        <f>#REF!</f>
        <v>#REF!</v>
      </c>
      <c r="L18" s="529" t="e">
        <f>#REF!</f>
        <v>#REF!</v>
      </c>
      <c r="M18" s="529" t="e">
        <f>#REF!</f>
        <v>#REF!</v>
      </c>
      <c r="N18" s="529" t="e">
        <f>#REF!</f>
        <v>#REF!</v>
      </c>
      <c r="O18" s="529" t="e">
        <f>#REF!</f>
        <v>#REF!</v>
      </c>
      <c r="P18" s="529" t="e">
        <f>#REF!</f>
        <v>#REF!</v>
      </c>
      <c r="Q18" s="529" t="e">
        <f>#REF!</f>
        <v>#REF!</v>
      </c>
      <c r="R18" s="529" t="e">
        <f>#REF!</f>
        <v>#REF!</v>
      </c>
      <c r="S18" s="529" t="e">
        <f>#REF!</f>
        <v>#REF!</v>
      </c>
      <c r="T18" s="529" t="e">
        <f>#REF!</f>
        <v>#REF!</v>
      </c>
      <c r="U18" s="529" t="e">
        <f>#REF!</f>
        <v>#REF!</v>
      </c>
      <c r="V18" s="529" t="e">
        <f>#REF!</f>
        <v>#REF!</v>
      </c>
      <c r="W18" s="529" t="e">
        <f>#REF!</f>
        <v>#REF!</v>
      </c>
      <c r="X18" s="529" t="e">
        <f>#REF!</f>
        <v>#REF!</v>
      </c>
      <c r="Y18" s="529" t="e">
        <f>#REF!</f>
        <v>#REF!</v>
      </c>
      <c r="Z18" s="529" t="e">
        <f>#REF!</f>
        <v>#REF!</v>
      </c>
      <c r="AA18" s="529" t="e">
        <f>#REF!</f>
        <v>#REF!</v>
      </c>
      <c r="AB18" s="529" t="e">
        <f>#REF!</f>
        <v>#REF!</v>
      </c>
      <c r="AC18" s="529" t="e">
        <f>#REF!</f>
        <v>#REF!</v>
      </c>
      <c r="AD18" s="529" t="e">
        <f>#REF!</f>
        <v>#REF!</v>
      </c>
      <c r="AE18" s="529" t="e">
        <f>#REF!</f>
        <v>#REF!</v>
      </c>
      <c r="AF18" s="529" t="e">
        <f>#REF!</f>
        <v>#REF!</v>
      </c>
      <c r="AG18" s="529" t="e">
        <f>#REF!</f>
        <v>#REF!</v>
      </c>
      <c r="AH18" s="529" t="e">
        <f>#REF!</f>
        <v>#REF!</v>
      </c>
      <c r="AI18" s="529" t="e">
        <f>#REF!</f>
        <v>#REF!</v>
      </c>
      <c r="AJ18" s="530" t="e">
        <f>#REF!</f>
        <v>#REF!</v>
      </c>
      <c r="AK18" s="513"/>
      <c r="AL18" s="513"/>
      <c r="AM18" s="513"/>
      <c r="AN18" s="513"/>
      <c r="AO18" s="513"/>
      <c r="AP18" s="513"/>
      <c r="AQ18" s="513"/>
      <c r="AR18" s="513"/>
      <c r="AS18" s="513"/>
      <c r="AT18" s="513"/>
      <c r="AU18" s="513"/>
      <c r="AV18" s="513"/>
      <c r="AX18" s="531"/>
      <c r="AY18" s="532"/>
      <c r="AZ18" s="532"/>
      <c r="BA18" s="532"/>
      <c r="BB18" s="532"/>
      <c r="BC18" s="532"/>
      <c r="BD18" s="532"/>
      <c r="BE18" s="532"/>
    </row>
    <row r="19" spans="1:62">
      <c r="A19" s="533" t="s">
        <v>318</v>
      </c>
      <c r="B19" s="934" t="s">
        <v>302</v>
      </c>
      <c r="C19" s="935"/>
      <c r="D19" s="512"/>
      <c r="E19" s="512"/>
      <c r="F19" s="512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  <c r="AJ19" s="515"/>
      <c r="AK19" s="534"/>
      <c r="AL19" s="534"/>
      <c r="AM19" s="534"/>
      <c r="AN19" s="534"/>
      <c r="AO19" s="534"/>
      <c r="AP19" s="534"/>
      <c r="AQ19" s="534"/>
      <c r="AR19" s="534"/>
      <c r="AS19" s="534"/>
      <c r="AT19" s="534"/>
      <c r="AU19" s="534"/>
      <c r="AV19" s="534"/>
      <c r="AX19" s="531"/>
      <c r="AY19" s="532"/>
      <c r="AZ19" s="532"/>
      <c r="BA19" s="532"/>
      <c r="BB19" s="532"/>
      <c r="BC19" s="532"/>
      <c r="BD19" s="532"/>
      <c r="BE19" s="532"/>
    </row>
    <row r="20" spans="1:62">
      <c r="A20" s="533" t="s">
        <v>317</v>
      </c>
      <c r="B20" s="934" t="s">
        <v>312</v>
      </c>
      <c r="C20" s="935"/>
      <c r="D20" s="512"/>
      <c r="E20" s="512"/>
      <c r="F20" s="512"/>
      <c r="G20" s="512"/>
      <c r="H20" s="512"/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5"/>
      <c r="AK20" s="534"/>
      <c r="AL20" s="534"/>
      <c r="AM20" s="534"/>
      <c r="AN20" s="534"/>
      <c r="AO20" s="534"/>
      <c r="AP20" s="534"/>
      <c r="AQ20" s="534"/>
      <c r="AR20" s="534"/>
      <c r="AS20" s="534"/>
      <c r="AT20" s="534"/>
      <c r="AU20" s="534"/>
      <c r="AV20" s="534"/>
      <c r="AX20" s="531"/>
      <c r="AY20" s="532"/>
      <c r="AZ20" s="532"/>
      <c r="BA20" s="532"/>
      <c r="BB20" s="532"/>
      <c r="BC20" s="532"/>
      <c r="BD20" s="532"/>
      <c r="BE20" s="532"/>
    </row>
    <row r="21" spans="1:62">
      <c r="A21" s="533" t="s">
        <v>318</v>
      </c>
      <c r="B21" s="934" t="s">
        <v>339</v>
      </c>
      <c r="C21" s="935"/>
      <c r="D21" s="512" t="e">
        <f>#REF!</f>
        <v>#REF!</v>
      </c>
      <c r="E21" s="512" t="e">
        <f>#REF!</f>
        <v>#REF!</v>
      </c>
      <c r="F21" s="512" t="e">
        <f>#REF!</f>
        <v>#REF!</v>
      </c>
      <c r="G21" s="512" t="e">
        <f>#REF!</f>
        <v>#REF!</v>
      </c>
      <c r="H21" s="512" t="e">
        <f>#REF!</f>
        <v>#REF!</v>
      </c>
      <c r="I21" s="512" t="e">
        <f>#REF!</f>
        <v>#REF!</v>
      </c>
      <c r="J21" s="512" t="e">
        <f>#REF!</f>
        <v>#REF!</v>
      </c>
      <c r="K21" s="512" t="e">
        <f>#REF!</f>
        <v>#REF!</v>
      </c>
      <c r="L21" s="512" t="e">
        <f>#REF!</f>
        <v>#REF!</v>
      </c>
      <c r="M21" s="512" t="e">
        <f>#REF!</f>
        <v>#REF!</v>
      </c>
      <c r="N21" s="512" t="e">
        <f>#REF!</f>
        <v>#REF!</v>
      </c>
      <c r="O21" s="512" t="e">
        <f>#REF!</f>
        <v>#REF!</v>
      </c>
      <c r="P21" s="512" t="e">
        <f>#REF!</f>
        <v>#REF!</v>
      </c>
      <c r="Q21" s="512" t="e">
        <f>#REF!</f>
        <v>#REF!</v>
      </c>
      <c r="R21" s="512" t="e">
        <f>#REF!</f>
        <v>#REF!</v>
      </c>
      <c r="S21" s="512" t="e">
        <f>#REF!</f>
        <v>#REF!</v>
      </c>
      <c r="T21" s="512" t="e">
        <f>#REF!</f>
        <v>#REF!</v>
      </c>
      <c r="U21" s="512" t="e">
        <f>#REF!</f>
        <v>#REF!</v>
      </c>
      <c r="V21" s="512" t="e">
        <f>#REF!</f>
        <v>#REF!</v>
      </c>
      <c r="W21" s="512" t="e">
        <f>#REF!</f>
        <v>#REF!</v>
      </c>
      <c r="X21" s="512" t="e">
        <f>#REF!</f>
        <v>#REF!</v>
      </c>
      <c r="Y21" s="512" t="e">
        <f>#REF!</f>
        <v>#REF!</v>
      </c>
      <c r="Z21" s="512" t="e">
        <f>#REF!</f>
        <v>#REF!</v>
      </c>
      <c r="AA21" s="512" t="e">
        <f>#REF!</f>
        <v>#REF!</v>
      </c>
      <c r="AB21" s="512" t="e">
        <f>#REF!</f>
        <v>#REF!</v>
      </c>
      <c r="AC21" s="512" t="e">
        <f>#REF!</f>
        <v>#REF!</v>
      </c>
      <c r="AD21" s="512" t="e">
        <f>#REF!</f>
        <v>#REF!</v>
      </c>
      <c r="AE21" s="512" t="e">
        <f>#REF!</f>
        <v>#REF!</v>
      </c>
      <c r="AF21" s="512" t="e">
        <f>#REF!</f>
        <v>#REF!</v>
      </c>
      <c r="AG21" s="512" t="e">
        <f>#REF!</f>
        <v>#REF!</v>
      </c>
      <c r="AH21" s="512" t="e">
        <f>#REF!</f>
        <v>#REF!</v>
      </c>
      <c r="AI21" s="512" t="e">
        <f>#REF!</f>
        <v>#REF!</v>
      </c>
      <c r="AJ21" s="515" t="e">
        <f>#REF!</f>
        <v>#REF!</v>
      </c>
      <c r="AK21" s="534"/>
      <c r="AL21" s="534"/>
      <c r="AM21" s="534"/>
      <c r="AN21" s="534"/>
      <c r="AO21" s="534"/>
      <c r="AP21" s="534"/>
      <c r="AQ21" s="534"/>
      <c r="AR21" s="534"/>
      <c r="AS21" s="534"/>
      <c r="AT21" s="534"/>
      <c r="AU21" s="534"/>
      <c r="AV21" s="534"/>
      <c r="AX21" s="520"/>
    </row>
    <row r="22" spans="1:62">
      <c r="A22" s="533" t="s">
        <v>317</v>
      </c>
      <c r="B22" s="934" t="s">
        <v>121</v>
      </c>
      <c r="C22" s="935"/>
      <c r="D22" s="512" t="e">
        <f>#REF!</f>
        <v>#REF!</v>
      </c>
      <c r="E22" s="512" t="e">
        <f>#REF!</f>
        <v>#REF!</v>
      </c>
      <c r="F22" s="512" t="e">
        <f>#REF!</f>
        <v>#REF!</v>
      </c>
      <c r="G22" s="512" t="e">
        <f>#REF!</f>
        <v>#REF!</v>
      </c>
      <c r="H22" s="512" t="e">
        <f>#REF!</f>
        <v>#REF!</v>
      </c>
      <c r="I22" s="512" t="e">
        <f>#REF!</f>
        <v>#REF!</v>
      </c>
      <c r="J22" s="512" t="e">
        <f>#REF!</f>
        <v>#REF!</v>
      </c>
      <c r="K22" s="512" t="e">
        <f>#REF!</f>
        <v>#REF!</v>
      </c>
      <c r="L22" s="512" t="e">
        <f>#REF!</f>
        <v>#REF!</v>
      </c>
      <c r="M22" s="512" t="e">
        <f>#REF!</f>
        <v>#REF!</v>
      </c>
      <c r="N22" s="512" t="e">
        <f>#REF!</f>
        <v>#REF!</v>
      </c>
      <c r="O22" s="512" t="e">
        <f>#REF!</f>
        <v>#REF!</v>
      </c>
      <c r="P22" s="512" t="e">
        <f>#REF!</f>
        <v>#REF!</v>
      </c>
      <c r="Q22" s="512" t="e">
        <f>#REF!</f>
        <v>#REF!</v>
      </c>
      <c r="R22" s="512" t="e">
        <f>#REF!</f>
        <v>#REF!</v>
      </c>
      <c r="S22" s="512" t="e">
        <f>#REF!</f>
        <v>#REF!</v>
      </c>
      <c r="T22" s="512" t="e">
        <f>#REF!</f>
        <v>#REF!</v>
      </c>
      <c r="U22" s="512" t="e">
        <f>#REF!</f>
        <v>#REF!</v>
      </c>
      <c r="V22" s="512" t="e">
        <f>#REF!</f>
        <v>#REF!</v>
      </c>
      <c r="W22" s="512" t="e">
        <f>#REF!</f>
        <v>#REF!</v>
      </c>
      <c r="X22" s="512" t="e">
        <f>#REF!</f>
        <v>#REF!</v>
      </c>
      <c r="Y22" s="512" t="e">
        <f>#REF!</f>
        <v>#REF!</v>
      </c>
      <c r="Z22" s="512" t="e">
        <f>#REF!</f>
        <v>#REF!</v>
      </c>
      <c r="AA22" s="512" t="e">
        <f>#REF!</f>
        <v>#REF!</v>
      </c>
      <c r="AB22" s="512" t="e">
        <f>#REF!</f>
        <v>#REF!</v>
      </c>
      <c r="AC22" s="512" t="e">
        <f>#REF!</f>
        <v>#REF!</v>
      </c>
      <c r="AD22" s="512" t="e">
        <f>#REF!</f>
        <v>#REF!</v>
      </c>
      <c r="AE22" s="512" t="e">
        <f>#REF!</f>
        <v>#REF!</v>
      </c>
      <c r="AF22" s="512" t="e">
        <f>#REF!</f>
        <v>#REF!</v>
      </c>
      <c r="AG22" s="512" t="e">
        <f>#REF!</f>
        <v>#REF!</v>
      </c>
      <c r="AH22" s="512" t="e">
        <f>#REF!</f>
        <v>#REF!</v>
      </c>
      <c r="AI22" s="512" t="e">
        <f>#REF!</f>
        <v>#REF!</v>
      </c>
      <c r="AJ22" s="515" t="e">
        <f>#REF!</f>
        <v>#REF!</v>
      </c>
      <c r="AK22" s="534"/>
      <c r="AL22" s="534"/>
      <c r="AM22" s="534"/>
      <c r="AN22" s="534"/>
      <c r="AO22" s="534"/>
      <c r="AP22" s="534"/>
      <c r="AQ22" s="534"/>
      <c r="AR22" s="534"/>
      <c r="AS22" s="534"/>
      <c r="AT22" s="534"/>
      <c r="AU22" s="534"/>
      <c r="AV22" s="534"/>
      <c r="AX22" s="520"/>
    </row>
    <row r="23" spans="1:62">
      <c r="A23" s="517" t="s">
        <v>317</v>
      </c>
      <c r="B23" s="934" t="s">
        <v>122</v>
      </c>
      <c r="C23" s="935"/>
      <c r="D23" s="512">
        <v>0.43</v>
      </c>
      <c r="E23" s="512">
        <f>D23</f>
        <v>0.43</v>
      </c>
      <c r="F23" s="512">
        <f t="shared" ref="F23:Q23" si="4">E23</f>
        <v>0.43</v>
      </c>
      <c r="G23" s="512">
        <f t="shared" si="4"/>
        <v>0.43</v>
      </c>
      <c r="H23" s="512">
        <f t="shared" si="4"/>
        <v>0.43</v>
      </c>
      <c r="I23" s="512">
        <f t="shared" si="4"/>
        <v>0.43</v>
      </c>
      <c r="J23" s="512">
        <f t="shared" si="4"/>
        <v>0.43</v>
      </c>
      <c r="K23" s="512">
        <f t="shared" si="4"/>
        <v>0.43</v>
      </c>
      <c r="L23" s="512">
        <f t="shared" si="4"/>
        <v>0.43</v>
      </c>
      <c r="M23" s="512">
        <f t="shared" si="4"/>
        <v>0.43</v>
      </c>
      <c r="N23" s="512">
        <f t="shared" si="4"/>
        <v>0.43</v>
      </c>
      <c r="O23" s="512">
        <f t="shared" si="4"/>
        <v>0.43</v>
      </c>
      <c r="P23" s="512">
        <f t="shared" si="4"/>
        <v>0.43</v>
      </c>
      <c r="Q23" s="512">
        <f t="shared" si="4"/>
        <v>0.43</v>
      </c>
      <c r="R23" s="512">
        <v>0.622</v>
      </c>
      <c r="S23" s="512">
        <v>0.622</v>
      </c>
      <c r="T23" s="512">
        <v>0.7</v>
      </c>
      <c r="U23" s="512">
        <v>0.7</v>
      </c>
      <c r="V23" s="512">
        <v>0.6</v>
      </c>
      <c r="W23" s="512">
        <v>0.65</v>
      </c>
      <c r="X23" s="512">
        <v>0.6</v>
      </c>
      <c r="Y23" s="512">
        <v>0.6</v>
      </c>
      <c r="Z23" s="512">
        <v>0.6</v>
      </c>
      <c r="AA23" s="512">
        <v>0.6</v>
      </c>
      <c r="AB23" s="512">
        <v>0.6</v>
      </c>
      <c r="AC23" s="512">
        <v>0.6</v>
      </c>
      <c r="AD23" s="512">
        <v>0.6</v>
      </c>
      <c r="AE23" s="512">
        <v>0.6</v>
      </c>
      <c r="AF23" s="512">
        <v>0.6</v>
      </c>
      <c r="AG23" s="512">
        <v>0.60816493999999999</v>
      </c>
      <c r="AH23" s="512">
        <v>0.60759775000000005</v>
      </c>
      <c r="AI23" s="512">
        <v>0.59782608999999998</v>
      </c>
      <c r="AJ23" s="515">
        <v>0.62096664000000001</v>
      </c>
      <c r="AK23" s="519"/>
      <c r="AL23" s="519"/>
      <c r="AM23" s="519"/>
      <c r="AN23" s="519"/>
      <c r="AO23" s="519"/>
      <c r="AP23" s="519"/>
      <c r="AQ23" s="519"/>
      <c r="AR23" s="519"/>
      <c r="AS23" s="519"/>
      <c r="AT23" s="519"/>
      <c r="AU23" s="519"/>
      <c r="AV23" s="519"/>
      <c r="AW23" s="535"/>
      <c r="AX23" s="531"/>
      <c r="AY23" s="532"/>
      <c r="AZ23" s="536"/>
      <c r="BA23" s="536"/>
      <c r="BB23" s="536"/>
      <c r="BC23" s="536"/>
      <c r="BD23" s="536"/>
      <c r="BE23" s="536"/>
      <c r="BF23" s="536"/>
      <c r="BG23" s="536"/>
      <c r="BH23" s="536"/>
      <c r="BI23" s="536"/>
      <c r="BJ23" s="536"/>
    </row>
    <row r="24" spans="1:62" ht="13.65" customHeight="1">
      <c r="A24" s="938" t="s">
        <v>16</v>
      </c>
      <c r="B24" s="939"/>
      <c r="C24" s="940"/>
      <c r="D24" s="522" t="e">
        <f t="shared" ref="D24:AJ24" si="5">D18+D21+D22+D23</f>
        <v>#REF!</v>
      </c>
      <c r="E24" s="522" t="e">
        <f t="shared" si="5"/>
        <v>#REF!</v>
      </c>
      <c r="F24" s="522" t="e">
        <f t="shared" si="5"/>
        <v>#REF!</v>
      </c>
      <c r="G24" s="522" t="e">
        <f t="shared" si="5"/>
        <v>#REF!</v>
      </c>
      <c r="H24" s="522" t="e">
        <f t="shared" si="5"/>
        <v>#REF!</v>
      </c>
      <c r="I24" s="522" t="e">
        <f t="shared" si="5"/>
        <v>#REF!</v>
      </c>
      <c r="J24" s="522" t="e">
        <f t="shared" si="5"/>
        <v>#REF!</v>
      </c>
      <c r="K24" s="522" t="e">
        <f t="shared" si="5"/>
        <v>#REF!</v>
      </c>
      <c r="L24" s="522" t="e">
        <f t="shared" si="5"/>
        <v>#REF!</v>
      </c>
      <c r="M24" s="522" t="e">
        <f t="shared" si="5"/>
        <v>#REF!</v>
      </c>
      <c r="N24" s="522" t="e">
        <f t="shared" si="5"/>
        <v>#REF!</v>
      </c>
      <c r="O24" s="522" t="e">
        <f t="shared" ref="O24:U24" si="6">O18+O21+O22+O23</f>
        <v>#REF!</v>
      </c>
      <c r="P24" s="522" t="e">
        <f t="shared" si="6"/>
        <v>#REF!</v>
      </c>
      <c r="Q24" s="522" t="e">
        <f t="shared" si="6"/>
        <v>#REF!</v>
      </c>
      <c r="R24" s="522" t="e">
        <f t="shared" si="6"/>
        <v>#REF!</v>
      </c>
      <c r="S24" s="522" t="e">
        <f t="shared" si="6"/>
        <v>#REF!</v>
      </c>
      <c r="T24" s="522" t="e">
        <f t="shared" si="6"/>
        <v>#REF!</v>
      </c>
      <c r="U24" s="522" t="e">
        <f t="shared" si="6"/>
        <v>#REF!</v>
      </c>
      <c r="V24" s="522" t="e">
        <f t="shared" si="5"/>
        <v>#REF!</v>
      </c>
      <c r="W24" s="522" t="e">
        <f t="shared" si="5"/>
        <v>#REF!</v>
      </c>
      <c r="X24" s="522" t="e">
        <f t="shared" si="5"/>
        <v>#REF!</v>
      </c>
      <c r="Y24" s="522" t="e">
        <f t="shared" si="5"/>
        <v>#REF!</v>
      </c>
      <c r="Z24" s="522" t="e">
        <f t="shared" si="5"/>
        <v>#REF!</v>
      </c>
      <c r="AA24" s="522" t="e">
        <f t="shared" si="5"/>
        <v>#REF!</v>
      </c>
      <c r="AB24" s="522" t="e">
        <f t="shared" si="5"/>
        <v>#REF!</v>
      </c>
      <c r="AC24" s="522" t="e">
        <f t="shared" si="5"/>
        <v>#REF!</v>
      </c>
      <c r="AD24" s="522" t="e">
        <f t="shared" si="5"/>
        <v>#REF!</v>
      </c>
      <c r="AE24" s="522" t="e">
        <f t="shared" si="5"/>
        <v>#REF!</v>
      </c>
      <c r="AF24" s="522" t="e">
        <f t="shared" si="5"/>
        <v>#REF!</v>
      </c>
      <c r="AG24" s="522" t="e">
        <f t="shared" si="5"/>
        <v>#REF!</v>
      </c>
      <c r="AH24" s="522" t="e">
        <f t="shared" si="5"/>
        <v>#REF!</v>
      </c>
      <c r="AI24" s="522" t="e">
        <f t="shared" si="5"/>
        <v>#REF!</v>
      </c>
      <c r="AJ24" s="522" t="e">
        <f t="shared" si="5"/>
        <v>#REF!</v>
      </c>
      <c r="AK24" s="523">
        <f>SUM(AK18:AK23)</f>
        <v>0</v>
      </c>
      <c r="AL24" s="523">
        <f t="shared" ref="AL24:AV24" si="7">SUM(AL18:AL23)</f>
        <v>0</v>
      </c>
      <c r="AM24" s="523">
        <f t="shared" si="7"/>
        <v>0</v>
      </c>
      <c r="AN24" s="523">
        <f t="shared" si="7"/>
        <v>0</v>
      </c>
      <c r="AO24" s="523">
        <f t="shared" si="7"/>
        <v>0</v>
      </c>
      <c r="AP24" s="523">
        <f t="shared" si="7"/>
        <v>0</v>
      </c>
      <c r="AQ24" s="523">
        <f t="shared" si="7"/>
        <v>0</v>
      </c>
      <c r="AR24" s="523">
        <f t="shared" si="7"/>
        <v>0</v>
      </c>
      <c r="AS24" s="523">
        <f t="shared" si="7"/>
        <v>0</v>
      </c>
      <c r="AT24" s="523">
        <f t="shared" si="7"/>
        <v>0</v>
      </c>
      <c r="AU24" s="523">
        <f t="shared" si="7"/>
        <v>0</v>
      </c>
      <c r="AV24" s="523">
        <f t="shared" si="7"/>
        <v>0</v>
      </c>
      <c r="AX24" s="520"/>
    </row>
    <row r="25" spans="1:62">
      <c r="A25" s="533" t="s">
        <v>317</v>
      </c>
      <c r="B25" s="475" t="str">
        <f>'C3LPG Balance'!C22</f>
        <v>PTTOR (C3)</v>
      </c>
      <c r="C25" s="475" t="str">
        <f>'C3LPG Balance'!D22</f>
        <v>GSP RY</v>
      </c>
      <c r="D25" s="529" t="e">
        <f>#REF!</f>
        <v>#REF!</v>
      </c>
      <c r="E25" s="529" t="e">
        <f>#REF!</f>
        <v>#REF!</v>
      </c>
      <c r="F25" s="529" t="e">
        <f>#REF!</f>
        <v>#REF!</v>
      </c>
      <c r="G25" s="529" t="e">
        <f>#REF!</f>
        <v>#REF!</v>
      </c>
      <c r="H25" s="529" t="e">
        <f>#REF!</f>
        <v>#REF!</v>
      </c>
      <c r="I25" s="529" t="e">
        <f>#REF!</f>
        <v>#REF!</v>
      </c>
      <c r="J25" s="530" t="e">
        <f>#REF!</f>
        <v>#REF!</v>
      </c>
      <c r="K25" s="529" t="e">
        <f>#REF!</f>
        <v>#REF!</v>
      </c>
      <c r="L25" s="529" t="e">
        <f>#REF!</f>
        <v>#REF!</v>
      </c>
      <c r="M25" s="529" t="e">
        <f>#REF!</f>
        <v>#REF!</v>
      </c>
      <c r="N25" s="529" t="e">
        <f>#REF!</f>
        <v>#REF!</v>
      </c>
      <c r="O25" s="529" t="e">
        <f>#REF!</f>
        <v>#REF!</v>
      </c>
      <c r="P25" s="529" t="e">
        <f>#REF!</f>
        <v>#REF!</v>
      </c>
      <c r="Q25" s="529" t="e">
        <f>#REF!</f>
        <v>#REF!</v>
      </c>
      <c r="R25" s="529" t="e">
        <f>#REF!</f>
        <v>#REF!</v>
      </c>
      <c r="S25" s="529" t="e">
        <f>#REF!</f>
        <v>#REF!</v>
      </c>
      <c r="T25" s="529" t="e">
        <f>#REF!</f>
        <v>#REF!</v>
      </c>
      <c r="U25" s="529" t="e">
        <f>#REF!</f>
        <v>#REF!</v>
      </c>
      <c r="V25" s="529" t="e">
        <f>#REF!</f>
        <v>#REF!</v>
      </c>
      <c r="W25" s="529" t="e">
        <f>#REF!</f>
        <v>#REF!</v>
      </c>
      <c r="X25" s="529" t="e">
        <f>#REF!</f>
        <v>#REF!</v>
      </c>
      <c r="Y25" s="529" t="e">
        <f>#REF!</f>
        <v>#REF!</v>
      </c>
      <c r="Z25" s="529" t="e">
        <f>#REF!</f>
        <v>#REF!</v>
      </c>
      <c r="AA25" s="529" t="e">
        <f>#REF!</f>
        <v>#REF!</v>
      </c>
      <c r="AB25" s="529" t="e">
        <f>#REF!</f>
        <v>#REF!</v>
      </c>
      <c r="AC25" s="529" t="e">
        <f>#REF!</f>
        <v>#REF!</v>
      </c>
      <c r="AD25" s="529" t="e">
        <f>#REF!</f>
        <v>#REF!</v>
      </c>
      <c r="AE25" s="529" t="e">
        <f>#REF!</f>
        <v>#REF!</v>
      </c>
      <c r="AF25" s="529" t="e">
        <f>#REF!</f>
        <v>#REF!</v>
      </c>
      <c r="AG25" s="529" t="e">
        <f>#REF!</f>
        <v>#REF!</v>
      </c>
      <c r="AH25" s="529" t="e">
        <f>#REF!</f>
        <v>#REF!</v>
      </c>
      <c r="AI25" s="529" t="e">
        <f>#REF!</f>
        <v>#REF!</v>
      </c>
      <c r="AJ25" s="529" t="e">
        <f>#REF!</f>
        <v>#REF!</v>
      </c>
      <c r="AK25" s="513"/>
      <c r="AL25" s="513"/>
      <c r="AM25" s="513"/>
      <c r="AN25" s="513"/>
      <c r="AO25" s="513"/>
      <c r="AP25" s="513"/>
      <c r="AQ25" s="513"/>
      <c r="AR25" s="513"/>
      <c r="AS25" s="513"/>
      <c r="AT25" s="513"/>
      <c r="AU25" s="513"/>
      <c r="AV25" s="513"/>
      <c r="AX25" s="520"/>
    </row>
    <row r="26" spans="1:62">
      <c r="A26" s="533" t="s">
        <v>318</v>
      </c>
      <c r="B26" s="475" t="str">
        <f>'C3LPG Balance'!C23</f>
        <v>PTTOR (LPG ไม่มีกลิ่น)</v>
      </c>
      <c r="C26" s="475" t="str">
        <f>'C3LPG Balance'!D23</f>
        <v>GSP RY</v>
      </c>
      <c r="D26" s="512" t="e">
        <f>#REF!</f>
        <v>#REF!</v>
      </c>
      <c r="E26" s="512" t="e">
        <f>#REF!</f>
        <v>#REF!</v>
      </c>
      <c r="F26" s="512" t="e">
        <f>#REF!</f>
        <v>#REF!</v>
      </c>
      <c r="G26" s="512" t="e">
        <f>#REF!</f>
        <v>#REF!</v>
      </c>
      <c r="H26" s="512" t="e">
        <f>#REF!</f>
        <v>#REF!</v>
      </c>
      <c r="I26" s="512" t="e">
        <f>#REF!</f>
        <v>#REF!</v>
      </c>
      <c r="J26" s="515" t="e">
        <f>#REF!</f>
        <v>#REF!</v>
      </c>
      <c r="K26" s="512" t="e">
        <f>#REF!</f>
        <v>#REF!</v>
      </c>
      <c r="L26" s="512" t="e">
        <f>#REF!</f>
        <v>#REF!</v>
      </c>
      <c r="M26" s="512" t="e">
        <f>#REF!</f>
        <v>#REF!</v>
      </c>
      <c r="N26" s="512" t="e">
        <f>#REF!</f>
        <v>#REF!</v>
      </c>
      <c r="O26" s="512" t="e">
        <f>#REF!</f>
        <v>#REF!</v>
      </c>
      <c r="P26" s="512" t="e">
        <f>#REF!</f>
        <v>#REF!</v>
      </c>
      <c r="Q26" s="512" t="e">
        <f>#REF!</f>
        <v>#REF!</v>
      </c>
      <c r="R26" s="512" t="e">
        <f>#REF!</f>
        <v>#REF!</v>
      </c>
      <c r="S26" s="512" t="e">
        <f>#REF!</f>
        <v>#REF!</v>
      </c>
      <c r="T26" s="512" t="e">
        <f>#REF!</f>
        <v>#REF!</v>
      </c>
      <c r="U26" s="512" t="e">
        <f>#REF!</f>
        <v>#REF!</v>
      </c>
      <c r="V26" s="512" t="e">
        <f>#REF!</f>
        <v>#REF!</v>
      </c>
      <c r="W26" s="512" t="e">
        <f>#REF!</f>
        <v>#REF!</v>
      </c>
      <c r="X26" s="512" t="e">
        <f>#REF!</f>
        <v>#REF!</v>
      </c>
      <c r="Y26" s="512" t="e">
        <f>#REF!</f>
        <v>#REF!</v>
      </c>
      <c r="Z26" s="512" t="e">
        <f>#REF!</f>
        <v>#REF!</v>
      </c>
      <c r="AA26" s="512" t="e">
        <f>#REF!</f>
        <v>#REF!</v>
      </c>
      <c r="AB26" s="512" t="e">
        <f>#REF!</f>
        <v>#REF!</v>
      </c>
      <c r="AC26" s="512" t="e">
        <f>#REF!</f>
        <v>#REF!</v>
      </c>
      <c r="AD26" s="512" t="e">
        <f>#REF!</f>
        <v>#REF!</v>
      </c>
      <c r="AE26" s="512" t="e">
        <f>#REF!</f>
        <v>#REF!</v>
      </c>
      <c r="AF26" s="512" t="e">
        <f>#REF!</f>
        <v>#REF!</v>
      </c>
      <c r="AG26" s="512" t="e">
        <f>#REF!</f>
        <v>#REF!</v>
      </c>
      <c r="AH26" s="512" t="e">
        <f>#REF!</f>
        <v>#REF!</v>
      </c>
      <c r="AI26" s="512" t="e">
        <f>#REF!</f>
        <v>#REF!</v>
      </c>
      <c r="AJ26" s="512" t="e">
        <f>#REF!</f>
        <v>#REF!</v>
      </c>
      <c r="AK26" s="513"/>
      <c r="AL26" s="513"/>
      <c r="AM26" s="513"/>
      <c r="AN26" s="513"/>
      <c r="AO26" s="513"/>
      <c r="AP26" s="513"/>
      <c r="AQ26" s="513"/>
      <c r="AR26" s="513"/>
      <c r="AS26" s="513"/>
      <c r="AT26" s="513"/>
      <c r="AU26" s="513"/>
      <c r="AV26" s="513"/>
      <c r="AX26" s="520"/>
    </row>
    <row r="27" spans="1:62">
      <c r="A27" s="533" t="s">
        <v>319</v>
      </c>
      <c r="B27" s="475" t="str">
        <f>'C3LPG Balance'!C24</f>
        <v>PTTOR</v>
      </c>
      <c r="C27" s="475" t="str">
        <f>'C3LPG Balance'!D24</f>
        <v>MT</v>
      </c>
      <c r="D27" s="512" t="e">
        <f>#REF!</f>
        <v>#REF!</v>
      </c>
      <c r="E27" s="512" t="e">
        <f>#REF!</f>
        <v>#REF!</v>
      </c>
      <c r="F27" s="512" t="e">
        <f>#REF!</f>
        <v>#REF!</v>
      </c>
      <c r="G27" s="512" t="e">
        <f>#REF!</f>
        <v>#REF!</v>
      </c>
      <c r="H27" s="512" t="e">
        <f>#REF!</f>
        <v>#REF!</v>
      </c>
      <c r="I27" s="512" t="e">
        <f>#REF!</f>
        <v>#REF!</v>
      </c>
      <c r="J27" s="515" t="e">
        <f>#REF!</f>
        <v>#REF!</v>
      </c>
      <c r="K27" s="512" t="e">
        <f>#REF!</f>
        <v>#REF!</v>
      </c>
      <c r="L27" s="512" t="e">
        <f>#REF!</f>
        <v>#REF!</v>
      </c>
      <c r="M27" s="512" t="e">
        <f>#REF!</f>
        <v>#REF!</v>
      </c>
      <c r="N27" s="512" t="e">
        <f>#REF!</f>
        <v>#REF!</v>
      </c>
      <c r="O27" s="512" t="e">
        <f>#REF!</f>
        <v>#REF!</v>
      </c>
      <c r="P27" s="512" t="e">
        <f>#REF!</f>
        <v>#REF!</v>
      </c>
      <c r="Q27" s="512" t="e">
        <f>#REF!</f>
        <v>#REF!</v>
      </c>
      <c r="R27" s="512" t="e">
        <f>#REF!</f>
        <v>#REF!</v>
      </c>
      <c r="S27" s="512" t="e">
        <f>#REF!</f>
        <v>#REF!</v>
      </c>
      <c r="T27" s="512" t="e">
        <f>#REF!</f>
        <v>#REF!</v>
      </c>
      <c r="U27" s="512" t="e">
        <f>#REF!</f>
        <v>#REF!</v>
      </c>
      <c r="V27" s="512" t="e">
        <f>#REF!</f>
        <v>#REF!</v>
      </c>
      <c r="W27" s="512" t="e">
        <f>#REF!</f>
        <v>#REF!</v>
      </c>
      <c r="X27" s="512" t="e">
        <f>#REF!</f>
        <v>#REF!</v>
      </c>
      <c r="Y27" s="512" t="e">
        <f>#REF!</f>
        <v>#REF!</v>
      </c>
      <c r="Z27" s="512" t="e">
        <f>#REF!</f>
        <v>#REF!</v>
      </c>
      <c r="AA27" s="512" t="e">
        <f>#REF!</f>
        <v>#REF!</v>
      </c>
      <c r="AB27" s="512" t="e">
        <f>#REF!</f>
        <v>#REF!</v>
      </c>
      <c r="AC27" s="512" t="e">
        <f>#REF!</f>
        <v>#REF!</v>
      </c>
      <c r="AD27" s="512" t="e">
        <f>#REF!</f>
        <v>#REF!</v>
      </c>
      <c r="AE27" s="512" t="e">
        <f>#REF!</f>
        <v>#REF!</v>
      </c>
      <c r="AF27" s="512" t="e">
        <f>#REF!</f>
        <v>#REF!</v>
      </c>
      <c r="AG27" s="512" t="e">
        <f>#REF!</f>
        <v>#REF!</v>
      </c>
      <c r="AH27" s="512" t="e">
        <f>#REF!</f>
        <v>#REF!</v>
      </c>
      <c r="AI27" s="512" t="e">
        <f>#REF!</f>
        <v>#REF!</v>
      </c>
      <c r="AJ27" s="512" t="e">
        <f>#REF!</f>
        <v>#REF!</v>
      </c>
      <c r="AK27" s="513"/>
      <c r="AL27" s="513"/>
      <c r="AM27" s="513"/>
      <c r="AN27" s="513"/>
      <c r="AO27" s="513"/>
      <c r="AP27" s="513"/>
      <c r="AQ27" s="513"/>
      <c r="AR27" s="513"/>
      <c r="AS27" s="513"/>
      <c r="AT27" s="513"/>
      <c r="AU27" s="513"/>
      <c r="AV27" s="513"/>
      <c r="AW27" s="527" t="s">
        <v>319</v>
      </c>
      <c r="AX27" s="520"/>
    </row>
    <row r="28" spans="1:62">
      <c r="A28" s="533" t="s">
        <v>318</v>
      </c>
      <c r="B28" s="475" t="str">
        <f>'C3LPG Balance'!C28</f>
        <v>PTTOR</v>
      </c>
      <c r="C28" s="475" t="str">
        <f>'C3LPG Balance'!D28</f>
        <v>MT</v>
      </c>
      <c r="D28" s="537" t="e">
        <f>#REF!</f>
        <v>#REF!</v>
      </c>
      <c r="E28" s="537" t="e">
        <f>#REF!</f>
        <v>#REF!</v>
      </c>
      <c r="F28" s="537" t="e">
        <f>#REF!</f>
        <v>#REF!</v>
      </c>
      <c r="G28" s="537" t="e">
        <f>#REF!</f>
        <v>#REF!</v>
      </c>
      <c r="H28" s="537" t="e">
        <f>#REF!</f>
        <v>#REF!</v>
      </c>
      <c r="I28" s="537" t="e">
        <f>#REF!</f>
        <v>#REF!</v>
      </c>
      <c r="J28" s="538" t="e">
        <f>#REF!</f>
        <v>#REF!</v>
      </c>
      <c r="K28" s="537" t="e">
        <f>#REF!</f>
        <v>#REF!</v>
      </c>
      <c r="L28" s="537" t="e">
        <f>#REF!</f>
        <v>#REF!</v>
      </c>
      <c r="M28" s="537" t="e">
        <f>#REF!</f>
        <v>#REF!</v>
      </c>
      <c r="N28" s="537" t="e">
        <f>#REF!</f>
        <v>#REF!</v>
      </c>
      <c r="O28" s="537" t="e">
        <f>#REF!</f>
        <v>#REF!</v>
      </c>
      <c r="P28" s="537" t="e">
        <f>#REF!</f>
        <v>#REF!</v>
      </c>
      <c r="Q28" s="537" t="e">
        <f>#REF!</f>
        <v>#REF!</v>
      </c>
      <c r="R28" s="537" t="e">
        <f>#REF!</f>
        <v>#REF!</v>
      </c>
      <c r="S28" s="537" t="e">
        <f>#REF!</f>
        <v>#REF!</v>
      </c>
      <c r="T28" s="537" t="e">
        <f>#REF!</f>
        <v>#REF!</v>
      </c>
      <c r="U28" s="537" t="e">
        <f>#REF!</f>
        <v>#REF!</v>
      </c>
      <c r="V28" s="537" t="e">
        <f>#REF!</f>
        <v>#REF!</v>
      </c>
      <c r="W28" s="537" t="e">
        <f>#REF!</f>
        <v>#REF!</v>
      </c>
      <c r="X28" s="537" t="e">
        <f>#REF!</f>
        <v>#REF!</v>
      </c>
      <c r="Y28" s="537" t="e">
        <f>#REF!</f>
        <v>#REF!</v>
      </c>
      <c r="Z28" s="537" t="e">
        <f>#REF!</f>
        <v>#REF!</v>
      </c>
      <c r="AA28" s="537" t="e">
        <f>#REF!</f>
        <v>#REF!</v>
      </c>
      <c r="AB28" s="537" t="e">
        <f>#REF!</f>
        <v>#REF!</v>
      </c>
      <c r="AC28" s="537" t="e">
        <f>#REF!</f>
        <v>#REF!</v>
      </c>
      <c r="AD28" s="537" t="e">
        <f>#REF!</f>
        <v>#REF!</v>
      </c>
      <c r="AE28" s="537" t="e">
        <f>#REF!</f>
        <v>#REF!</v>
      </c>
      <c r="AF28" s="537" t="e">
        <f>#REF!</f>
        <v>#REF!</v>
      </c>
      <c r="AG28" s="537" t="e">
        <f>#REF!</f>
        <v>#REF!</v>
      </c>
      <c r="AH28" s="537" t="e">
        <f>#REF!</f>
        <v>#REF!</v>
      </c>
      <c r="AI28" s="537" t="e">
        <f>#REF!</f>
        <v>#REF!</v>
      </c>
      <c r="AJ28" s="537" t="e">
        <f>#REF!</f>
        <v>#REF!</v>
      </c>
      <c r="AK28" s="513"/>
      <c r="AL28" s="513"/>
      <c r="AM28" s="513"/>
      <c r="AN28" s="513"/>
      <c r="AO28" s="513"/>
      <c r="AP28" s="513"/>
      <c r="AQ28" s="513"/>
      <c r="AR28" s="513"/>
      <c r="AS28" s="513"/>
      <c r="AT28" s="513"/>
      <c r="AU28" s="513"/>
      <c r="AV28" s="513"/>
      <c r="AX28" s="520"/>
    </row>
    <row r="29" spans="1:62">
      <c r="A29" s="533" t="s">
        <v>318</v>
      </c>
      <c r="B29" s="475" t="str">
        <f>'C3LPG Balance'!C29</f>
        <v>PTTOR</v>
      </c>
      <c r="C29" s="475" t="str">
        <f>'C3LPG Balance'!D29</f>
        <v xml:space="preserve">BRP </v>
      </c>
      <c r="D29" s="539"/>
      <c r="E29" s="539"/>
      <c r="F29" s="539"/>
      <c r="G29" s="539"/>
      <c r="H29" s="539"/>
      <c r="I29" s="539"/>
      <c r="J29" s="539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 t="e">
        <f>#REF!</f>
        <v>#REF!</v>
      </c>
      <c r="AI29" s="537" t="e">
        <f>#REF!</f>
        <v>#REF!</v>
      </c>
      <c r="AJ29" s="537" t="e">
        <f>#REF!</f>
        <v>#REF!</v>
      </c>
      <c r="AK29" s="513"/>
      <c r="AL29" s="513"/>
      <c r="AM29" s="513"/>
      <c r="AN29" s="513"/>
      <c r="AO29" s="513"/>
      <c r="AP29" s="513"/>
      <c r="AQ29" s="513"/>
      <c r="AR29" s="513"/>
      <c r="AS29" s="513"/>
      <c r="AT29" s="513"/>
      <c r="AU29" s="513"/>
      <c r="AV29" s="513"/>
      <c r="AX29" s="520"/>
    </row>
    <row r="30" spans="1:62">
      <c r="A30" s="533" t="s">
        <v>318</v>
      </c>
      <c r="B30" s="475" t="str">
        <f>'C3LPG Balance'!C30</f>
        <v>PTTOR</v>
      </c>
      <c r="C30" s="475" t="str">
        <f>'C3LPG Balance'!D30</f>
        <v>PTT TANK</v>
      </c>
      <c r="D30" s="539"/>
      <c r="E30" s="539"/>
      <c r="F30" s="539"/>
      <c r="G30" s="539"/>
      <c r="H30" s="539"/>
      <c r="I30" s="539"/>
      <c r="J30" s="539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7"/>
      <c r="V30" s="537"/>
      <c r="W30" s="537"/>
      <c r="X30" s="537" t="e">
        <f>#REF!</f>
        <v>#REF!</v>
      </c>
      <c r="Y30" s="537" t="e">
        <f>#REF!</f>
        <v>#REF!</v>
      </c>
      <c r="Z30" s="537" t="e">
        <f>#REF!</f>
        <v>#REF!</v>
      </c>
      <c r="AA30" s="537" t="e">
        <f>#REF!</f>
        <v>#REF!</v>
      </c>
      <c r="AB30" s="537" t="e">
        <f>#REF!</f>
        <v>#REF!</v>
      </c>
      <c r="AC30" s="537" t="e">
        <f>#REF!</f>
        <v>#REF!</v>
      </c>
      <c r="AD30" s="537" t="e">
        <f>#REF!</f>
        <v>#REF!</v>
      </c>
      <c r="AE30" s="537" t="e">
        <f>#REF!</f>
        <v>#REF!</v>
      </c>
      <c r="AF30" s="537" t="e">
        <f>#REF!</f>
        <v>#REF!</v>
      </c>
      <c r="AG30" s="537" t="e">
        <f>#REF!</f>
        <v>#REF!</v>
      </c>
      <c r="AH30" s="537" t="e">
        <f>#REF!</f>
        <v>#REF!</v>
      </c>
      <c r="AI30" s="537" t="e">
        <f>#REF!</f>
        <v>#REF!</v>
      </c>
      <c r="AJ30" s="537" t="e">
        <f>#REF!</f>
        <v>#REF!</v>
      </c>
      <c r="AK30" s="513"/>
      <c r="AL30" s="513"/>
      <c r="AM30" s="513"/>
      <c r="AN30" s="513"/>
      <c r="AO30" s="513"/>
      <c r="AP30" s="513"/>
      <c r="AQ30" s="513"/>
      <c r="AR30" s="513"/>
      <c r="AS30" s="513"/>
      <c r="AT30" s="513"/>
      <c r="AU30" s="513"/>
      <c r="AV30" s="513"/>
      <c r="AX30" s="520"/>
    </row>
    <row r="31" spans="1:62">
      <c r="A31" s="533" t="s">
        <v>318</v>
      </c>
      <c r="B31" s="475" t="str">
        <f>'C3LPG Balance'!C32</f>
        <v>SGP</v>
      </c>
      <c r="C31" s="475" t="str">
        <f>'C3LPG Balance'!D32</f>
        <v>MT</v>
      </c>
      <c r="D31" s="539"/>
      <c r="E31" s="539"/>
      <c r="F31" s="539"/>
      <c r="G31" s="539"/>
      <c r="H31" s="539"/>
      <c r="I31" s="539"/>
      <c r="J31" s="539"/>
      <c r="K31" s="537"/>
      <c r="L31" s="537"/>
      <c r="M31" s="537"/>
      <c r="N31" s="537"/>
      <c r="O31" s="537"/>
      <c r="P31" s="537"/>
      <c r="Q31" s="537"/>
      <c r="R31" s="537"/>
      <c r="S31" s="537" t="e">
        <f>#REF!</f>
        <v>#REF!</v>
      </c>
      <c r="T31" s="537" t="e">
        <f>#REF!</f>
        <v>#REF!</v>
      </c>
      <c r="U31" s="537">
        <v>0</v>
      </c>
      <c r="V31" s="537">
        <v>0</v>
      </c>
      <c r="W31" s="537">
        <v>0</v>
      </c>
      <c r="X31" s="537" t="e">
        <f>#REF!</f>
        <v>#REF!</v>
      </c>
      <c r="Y31" s="537" t="e">
        <f>#REF!</f>
        <v>#REF!</v>
      </c>
      <c r="Z31" s="537" t="e">
        <f>#REF!</f>
        <v>#REF!</v>
      </c>
      <c r="AA31" s="537" t="e">
        <f>#REF!</f>
        <v>#REF!</v>
      </c>
      <c r="AB31" s="537" t="e">
        <f>#REF!</f>
        <v>#REF!</v>
      </c>
      <c r="AC31" s="537" t="e">
        <f>#REF!</f>
        <v>#REF!</v>
      </c>
      <c r="AD31" s="537" t="e">
        <f>#REF!</f>
        <v>#REF!</v>
      </c>
      <c r="AE31" s="537" t="e">
        <f>#REF!</f>
        <v>#REF!</v>
      </c>
      <c r="AF31" s="537" t="e">
        <f>#REF!</f>
        <v>#REF!</v>
      </c>
      <c r="AG31" s="537" t="e">
        <f>#REF!</f>
        <v>#REF!</v>
      </c>
      <c r="AH31" s="537" t="e">
        <f>#REF!</f>
        <v>#REF!</v>
      </c>
      <c r="AI31" s="537" t="e">
        <f>#REF!</f>
        <v>#REF!</v>
      </c>
      <c r="AJ31" s="537" t="e">
        <f>#REF!</f>
        <v>#REF!</v>
      </c>
      <c r="AK31" s="513"/>
      <c r="AL31" s="513"/>
      <c r="AM31" s="513"/>
      <c r="AN31" s="513"/>
      <c r="AO31" s="513"/>
      <c r="AP31" s="513"/>
      <c r="AQ31" s="513"/>
      <c r="AR31" s="513"/>
      <c r="AS31" s="513"/>
      <c r="AT31" s="513"/>
      <c r="AU31" s="513"/>
      <c r="AV31" s="513"/>
      <c r="AX31" s="520"/>
    </row>
    <row r="32" spans="1:62">
      <c r="A32" s="533" t="s">
        <v>318</v>
      </c>
      <c r="B32" s="475" t="str">
        <f>'C3LPG Balance'!C33</f>
        <v>UGP</v>
      </c>
      <c r="C32" s="475" t="str">
        <f>'C3LPG Balance'!D33</f>
        <v>MT</v>
      </c>
      <c r="D32" s="539"/>
      <c r="E32" s="539"/>
      <c r="F32" s="539"/>
      <c r="G32" s="539"/>
      <c r="H32" s="539"/>
      <c r="I32" s="539"/>
      <c r="J32" s="539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7"/>
      <c r="V32" s="537"/>
      <c r="W32" s="537"/>
      <c r="X32" s="537"/>
      <c r="Y32" s="537"/>
      <c r="Z32" s="537"/>
      <c r="AA32" s="537"/>
      <c r="AB32" s="537"/>
      <c r="AC32" s="537" t="e">
        <f>#REF!</f>
        <v>#REF!</v>
      </c>
      <c r="AD32" s="537" t="e">
        <f>#REF!</f>
        <v>#REF!</v>
      </c>
      <c r="AE32" s="537" t="e">
        <f>#REF!</f>
        <v>#REF!</v>
      </c>
      <c r="AF32" s="537" t="e">
        <f>#REF!</f>
        <v>#REF!</v>
      </c>
      <c r="AG32" s="537" t="e">
        <f>#REF!</f>
        <v>#REF!</v>
      </c>
      <c r="AH32" s="537" t="e">
        <f>#REF!</f>
        <v>#REF!</v>
      </c>
      <c r="AI32" s="537" t="e">
        <f>#REF!</f>
        <v>#REF!</v>
      </c>
      <c r="AJ32" s="537" t="e">
        <f>#REF!</f>
        <v>#REF!</v>
      </c>
      <c r="AK32" s="513"/>
      <c r="AL32" s="513"/>
      <c r="AM32" s="513"/>
      <c r="AN32" s="513"/>
      <c r="AO32" s="513"/>
      <c r="AP32" s="513"/>
      <c r="AQ32" s="513"/>
      <c r="AR32" s="513"/>
      <c r="AS32" s="513"/>
      <c r="AT32" s="513"/>
      <c r="AU32" s="513"/>
      <c r="AV32" s="513"/>
      <c r="AX32" s="520"/>
    </row>
    <row r="33" spans="1:49">
      <c r="A33" s="533" t="s">
        <v>318</v>
      </c>
      <c r="B33" s="475" t="str">
        <f>'C3LPG Balance'!C34</f>
        <v>BCP</v>
      </c>
      <c r="C33" s="475" t="str">
        <f>'C3LPG Balance'!D34</f>
        <v>MT</v>
      </c>
      <c r="D33" s="539"/>
      <c r="E33" s="539"/>
      <c r="F33" s="539"/>
      <c r="G33" s="539"/>
      <c r="H33" s="539"/>
      <c r="I33" s="539"/>
      <c r="J33" s="539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7"/>
      <c r="V33" s="537"/>
      <c r="W33" s="537"/>
      <c r="X33" s="537"/>
      <c r="Y33" s="537"/>
      <c r="Z33" s="537"/>
      <c r="AA33" s="537"/>
      <c r="AB33" s="537"/>
      <c r="AC33" s="537"/>
      <c r="AD33" s="537"/>
      <c r="AE33" s="537"/>
      <c r="AF33" s="537"/>
      <c r="AG33" s="537"/>
      <c r="AH33" s="537" t="e">
        <f>#REF!</f>
        <v>#REF!</v>
      </c>
      <c r="AI33" s="537" t="e">
        <f>#REF!</f>
        <v>#REF!</v>
      </c>
      <c r="AJ33" s="537" t="e">
        <f>#REF!</f>
        <v>#REF!</v>
      </c>
      <c r="AK33" s="513"/>
      <c r="AL33" s="513"/>
      <c r="AM33" s="513"/>
      <c r="AN33" s="513"/>
      <c r="AO33" s="513"/>
      <c r="AP33" s="513"/>
      <c r="AQ33" s="513"/>
      <c r="AR33" s="513"/>
      <c r="AS33" s="513"/>
      <c r="AT33" s="513"/>
      <c r="AU33" s="513"/>
      <c r="AV33" s="513"/>
    </row>
    <row r="34" spans="1:49">
      <c r="A34" s="533" t="s">
        <v>318</v>
      </c>
      <c r="B34" s="475" t="str">
        <f>'C3LPG Balance'!C35</f>
        <v>BCP</v>
      </c>
      <c r="C34" s="475" t="str">
        <f>'C3LPG Balance'!D35</f>
        <v>PTT TANK</v>
      </c>
      <c r="D34" s="539"/>
      <c r="E34" s="539"/>
      <c r="F34" s="539"/>
      <c r="G34" s="539"/>
      <c r="H34" s="539"/>
      <c r="I34" s="539"/>
      <c r="J34" s="539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7"/>
      <c r="V34" s="537"/>
      <c r="W34" s="537"/>
      <c r="X34" s="537"/>
      <c r="Y34" s="537"/>
      <c r="Z34" s="537"/>
      <c r="AA34" s="537"/>
      <c r="AB34" s="537"/>
      <c r="AC34" s="537" t="e">
        <f>#REF!</f>
        <v>#REF!</v>
      </c>
      <c r="AD34" s="537" t="e">
        <f>#REF!</f>
        <v>#REF!</v>
      </c>
      <c r="AE34" s="537" t="e">
        <f>#REF!</f>
        <v>#REF!</v>
      </c>
      <c r="AF34" s="537" t="e">
        <f>#REF!</f>
        <v>#REF!</v>
      </c>
      <c r="AG34" s="537" t="e">
        <f>#REF!</f>
        <v>#REF!</v>
      </c>
      <c r="AH34" s="537" t="e">
        <f>#REF!</f>
        <v>#REF!</v>
      </c>
      <c r="AI34" s="537" t="e">
        <f>#REF!</f>
        <v>#REF!</v>
      </c>
      <c r="AJ34" s="537" t="e">
        <f>#REF!</f>
        <v>#REF!</v>
      </c>
      <c r="AK34" s="513"/>
      <c r="AL34" s="513"/>
      <c r="AM34" s="513"/>
      <c r="AN34" s="513"/>
      <c r="AO34" s="513"/>
      <c r="AP34" s="513"/>
      <c r="AQ34" s="513"/>
      <c r="AR34" s="513"/>
      <c r="AS34" s="513"/>
      <c r="AT34" s="513"/>
      <c r="AU34" s="513"/>
      <c r="AV34" s="513"/>
    </row>
    <row r="35" spans="1:49">
      <c r="A35" s="533" t="s">
        <v>318</v>
      </c>
      <c r="B35" s="475" t="str">
        <f>'C3LPG Balance'!C36</f>
        <v>Big gas</v>
      </c>
      <c r="C35" s="475" t="str">
        <f>'C3LPG Balance'!D36</f>
        <v>MT</v>
      </c>
      <c r="D35" s="539"/>
      <c r="E35" s="539"/>
      <c r="F35" s="539"/>
      <c r="G35" s="539"/>
      <c r="H35" s="539"/>
      <c r="I35" s="539"/>
      <c r="J35" s="539"/>
      <c r="K35" s="537"/>
      <c r="L35" s="537"/>
      <c r="M35" s="537"/>
      <c r="N35" s="537"/>
      <c r="O35" s="537"/>
      <c r="P35" s="537"/>
      <c r="Q35" s="537"/>
      <c r="R35" s="537"/>
      <c r="S35" s="537"/>
      <c r="T35" s="537"/>
      <c r="U35" s="537"/>
      <c r="V35" s="537"/>
      <c r="W35" s="537"/>
      <c r="X35" s="537"/>
      <c r="Y35" s="537"/>
      <c r="Z35" s="537"/>
      <c r="AA35" s="537"/>
      <c r="AB35" s="537"/>
      <c r="AC35" s="537" t="e">
        <f>#REF!</f>
        <v>#REF!</v>
      </c>
      <c r="AD35" s="537" t="e">
        <f>#REF!</f>
        <v>#REF!</v>
      </c>
      <c r="AE35" s="537" t="e">
        <f>#REF!</f>
        <v>#REF!</v>
      </c>
      <c r="AF35" s="537" t="e">
        <f>#REF!</f>
        <v>#REF!</v>
      </c>
      <c r="AG35" s="537" t="e">
        <f>#REF!</f>
        <v>#REF!</v>
      </c>
      <c r="AH35" s="537" t="e">
        <f>#REF!</f>
        <v>#REF!</v>
      </c>
      <c r="AI35" s="537" t="e">
        <f>#REF!</f>
        <v>#REF!</v>
      </c>
      <c r="AJ35" s="537" t="e">
        <f>#REF!</f>
        <v>#REF!</v>
      </c>
      <c r="AK35" s="513"/>
      <c r="AL35" s="513"/>
      <c r="AM35" s="513"/>
      <c r="AN35" s="513"/>
      <c r="AO35" s="513"/>
      <c r="AP35" s="513"/>
      <c r="AQ35" s="513"/>
      <c r="AR35" s="513"/>
      <c r="AS35" s="513"/>
      <c r="AT35" s="513"/>
      <c r="AU35" s="513"/>
      <c r="AV35" s="513"/>
    </row>
    <row r="36" spans="1:49">
      <c r="A36" s="533" t="s">
        <v>318</v>
      </c>
      <c r="B36" s="475" t="str">
        <f>'C3LPG Balance'!C37</f>
        <v>Big gas</v>
      </c>
      <c r="C36" s="475" t="str">
        <f>'C3LPG Balance'!D37</f>
        <v>PTT TANK</v>
      </c>
      <c r="D36" s="539"/>
      <c r="E36" s="539"/>
      <c r="F36" s="539"/>
      <c r="G36" s="539"/>
      <c r="H36" s="539"/>
      <c r="I36" s="539"/>
      <c r="J36" s="539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7"/>
      <c r="V36" s="537"/>
      <c r="W36" s="537"/>
      <c r="X36" s="537"/>
      <c r="Y36" s="537"/>
      <c r="Z36" s="537"/>
      <c r="AA36" s="537"/>
      <c r="AB36" s="537"/>
      <c r="AC36" s="537"/>
      <c r="AD36" s="537"/>
      <c r="AE36" s="537"/>
      <c r="AF36" s="537"/>
      <c r="AG36" s="537"/>
      <c r="AH36" s="537">
        <v>0.6</v>
      </c>
      <c r="AI36" s="537">
        <v>0.5</v>
      </c>
      <c r="AJ36" s="537">
        <v>0.5</v>
      </c>
      <c r="AK36" s="513"/>
      <c r="AL36" s="513"/>
      <c r="AM36" s="513"/>
      <c r="AN36" s="513"/>
      <c r="AO36" s="513"/>
      <c r="AP36" s="513"/>
      <c r="AQ36" s="513"/>
      <c r="AR36" s="513"/>
      <c r="AS36" s="513"/>
      <c r="AT36" s="513"/>
      <c r="AU36" s="513"/>
      <c r="AV36" s="513"/>
      <c r="AW36" s="535"/>
    </row>
    <row r="37" spans="1:49">
      <c r="A37" s="533" t="s">
        <v>318</v>
      </c>
      <c r="B37" s="475" t="str">
        <f>'C3LPG Balance'!C38</f>
        <v>PAP</v>
      </c>
      <c r="C37" s="475" t="str">
        <f>'C3LPG Balance'!D38</f>
        <v>MT</v>
      </c>
      <c r="D37" s="539"/>
      <c r="E37" s="539"/>
      <c r="F37" s="539"/>
      <c r="G37" s="539"/>
      <c r="H37" s="539"/>
      <c r="I37" s="539"/>
      <c r="J37" s="539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7"/>
      <c r="V37" s="537"/>
      <c r="W37" s="537"/>
      <c r="X37" s="537"/>
      <c r="Y37" s="537"/>
      <c r="Z37" s="537"/>
      <c r="AA37" s="537"/>
      <c r="AB37" s="537"/>
      <c r="AC37" s="537"/>
      <c r="AD37" s="537"/>
      <c r="AE37" s="537"/>
      <c r="AF37" s="537"/>
      <c r="AG37" s="537"/>
      <c r="AH37" s="537"/>
      <c r="AI37" s="537"/>
      <c r="AJ37" s="537"/>
      <c r="AK37" s="513"/>
      <c r="AL37" s="513"/>
      <c r="AM37" s="513"/>
      <c r="AN37" s="513"/>
      <c r="AO37" s="513"/>
      <c r="AP37" s="513"/>
      <c r="AQ37" s="513"/>
      <c r="AR37" s="513"/>
      <c r="AS37" s="513"/>
      <c r="AT37" s="513"/>
      <c r="AU37" s="513"/>
      <c r="AV37" s="513"/>
      <c r="AW37" s="535"/>
    </row>
    <row r="38" spans="1:49">
      <c r="A38" s="533" t="s">
        <v>318</v>
      </c>
      <c r="B38" s="475" t="str">
        <f>'C3LPG Balance'!C39</f>
        <v>PAP</v>
      </c>
      <c r="C38" s="475" t="str">
        <f>'C3LPG Balance'!D39</f>
        <v>PTT TANK</v>
      </c>
      <c r="D38" s="539"/>
      <c r="E38" s="539"/>
      <c r="F38" s="539"/>
      <c r="G38" s="539"/>
      <c r="H38" s="539"/>
      <c r="I38" s="539"/>
      <c r="J38" s="539"/>
      <c r="K38" s="537"/>
      <c r="L38" s="537"/>
      <c r="M38" s="537"/>
      <c r="N38" s="537"/>
      <c r="O38" s="537"/>
      <c r="P38" s="537"/>
      <c r="Q38" s="537"/>
      <c r="R38" s="537"/>
      <c r="S38" s="537"/>
      <c r="T38" s="537"/>
      <c r="U38" s="537"/>
      <c r="V38" s="537"/>
      <c r="W38" s="537"/>
      <c r="X38" s="537"/>
      <c r="Y38" s="537"/>
      <c r="Z38" s="537"/>
      <c r="AA38" s="537"/>
      <c r="AB38" s="537"/>
      <c r="AC38" s="537"/>
      <c r="AD38" s="537"/>
      <c r="AE38" s="537"/>
      <c r="AF38" s="537"/>
      <c r="AG38" s="537"/>
      <c r="AH38" s="537"/>
      <c r="AI38" s="537"/>
      <c r="AJ38" s="537"/>
      <c r="AK38" s="513"/>
      <c r="AL38" s="513"/>
      <c r="AM38" s="513"/>
      <c r="AN38" s="513"/>
      <c r="AO38" s="513"/>
      <c r="AP38" s="513"/>
      <c r="AQ38" s="513"/>
      <c r="AR38" s="513"/>
      <c r="AS38" s="513"/>
      <c r="AT38" s="513"/>
      <c r="AU38" s="513"/>
      <c r="AV38" s="513"/>
      <c r="AW38" s="535"/>
    </row>
    <row r="39" spans="1:49">
      <c r="A39" s="533" t="s">
        <v>318</v>
      </c>
      <c r="B39" s="475" t="str">
        <f>'C3LPG Balance'!C41</f>
        <v>WP</v>
      </c>
      <c r="C39" s="475" t="str">
        <f>'C3LPG Balance'!D41</f>
        <v>MT</v>
      </c>
      <c r="D39" s="539"/>
      <c r="E39" s="539"/>
      <c r="F39" s="539"/>
      <c r="G39" s="539"/>
      <c r="H39" s="539"/>
      <c r="I39" s="539"/>
      <c r="J39" s="539"/>
      <c r="K39" s="537"/>
      <c r="L39" s="537"/>
      <c r="M39" s="537"/>
      <c r="N39" s="537"/>
      <c r="O39" s="537"/>
      <c r="P39" s="537"/>
      <c r="Q39" s="537"/>
      <c r="R39" s="537"/>
      <c r="S39" s="537"/>
      <c r="T39" s="537"/>
      <c r="U39" s="537"/>
      <c r="V39" s="537"/>
      <c r="W39" s="537"/>
      <c r="X39" s="537"/>
      <c r="Y39" s="537"/>
      <c r="Z39" s="537"/>
      <c r="AA39" s="537"/>
      <c r="AB39" s="537"/>
      <c r="AC39" s="537"/>
      <c r="AD39" s="537"/>
      <c r="AE39" s="537"/>
      <c r="AF39" s="537"/>
      <c r="AG39" s="537"/>
      <c r="AH39" s="537"/>
      <c r="AI39" s="537"/>
      <c r="AJ39" s="537"/>
      <c r="AK39" s="513"/>
      <c r="AL39" s="513"/>
      <c r="AM39" s="513"/>
      <c r="AN39" s="513"/>
      <c r="AO39" s="513"/>
      <c r="AP39" s="513"/>
      <c r="AQ39" s="513"/>
      <c r="AR39" s="513"/>
      <c r="AS39" s="513"/>
      <c r="AT39" s="513"/>
      <c r="AU39" s="513"/>
      <c r="AV39" s="513"/>
      <c r="AW39" s="535"/>
    </row>
    <row r="40" spans="1:49">
      <c r="A40" s="533" t="s">
        <v>318</v>
      </c>
      <c r="B40" s="475" t="str">
        <f>'C3LPG Balance'!C42</f>
        <v>WP</v>
      </c>
      <c r="C40" s="475" t="str">
        <f>'C3LPG Balance'!D42</f>
        <v>PTT TANK</v>
      </c>
      <c r="D40" s="539"/>
      <c r="E40" s="539"/>
      <c r="F40" s="539"/>
      <c r="G40" s="539"/>
      <c r="H40" s="539"/>
      <c r="I40" s="539"/>
      <c r="J40" s="539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7"/>
      <c r="V40" s="537"/>
      <c r="W40" s="537"/>
      <c r="X40" s="537"/>
      <c r="Y40" s="537"/>
      <c r="Z40" s="537"/>
      <c r="AA40" s="537"/>
      <c r="AB40" s="537"/>
      <c r="AC40" s="537"/>
      <c r="AD40" s="537"/>
      <c r="AE40" s="537"/>
      <c r="AF40" s="537"/>
      <c r="AG40" s="537"/>
      <c r="AH40" s="537"/>
      <c r="AI40" s="537"/>
      <c r="AJ40" s="537"/>
      <c r="AK40" s="513"/>
      <c r="AL40" s="513"/>
      <c r="AM40" s="513"/>
      <c r="AN40" s="513"/>
      <c r="AO40" s="513"/>
      <c r="AP40" s="513"/>
      <c r="AQ40" s="513"/>
      <c r="AR40" s="513"/>
      <c r="AS40" s="513"/>
      <c r="AT40" s="513"/>
      <c r="AU40" s="513"/>
      <c r="AV40" s="513"/>
      <c r="AW40" s="535"/>
    </row>
    <row r="41" spans="1:49">
      <c r="A41" s="533" t="s">
        <v>318</v>
      </c>
      <c r="B41" s="475" t="str">
        <f>'C3LPG Balance'!C44</f>
        <v>IRPC</v>
      </c>
      <c r="C41" s="475" t="str">
        <f>'C3LPG Balance'!D44</f>
        <v>MT</v>
      </c>
      <c r="D41" s="539"/>
      <c r="E41" s="539"/>
      <c r="F41" s="539"/>
      <c r="G41" s="539"/>
      <c r="H41" s="539"/>
      <c r="I41" s="539"/>
      <c r="J41" s="539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7"/>
      <c r="V41" s="537"/>
      <c r="W41" s="537"/>
      <c r="X41" s="537"/>
      <c r="Y41" s="537"/>
      <c r="Z41" s="537"/>
      <c r="AA41" s="537"/>
      <c r="AB41" s="537"/>
      <c r="AC41" s="537"/>
      <c r="AD41" s="537"/>
      <c r="AE41" s="537"/>
      <c r="AF41" s="537"/>
      <c r="AG41" s="537"/>
      <c r="AH41" s="537"/>
      <c r="AI41" s="537"/>
      <c r="AJ41" s="537"/>
      <c r="AK41" s="513"/>
      <c r="AL41" s="513"/>
      <c r="AM41" s="513"/>
      <c r="AN41" s="513"/>
      <c r="AO41" s="513"/>
      <c r="AP41" s="513"/>
      <c r="AQ41" s="513"/>
      <c r="AR41" s="513"/>
      <c r="AS41" s="513"/>
      <c r="AT41" s="513"/>
      <c r="AU41" s="513"/>
      <c r="AV41" s="513"/>
      <c r="AW41" s="535"/>
    </row>
    <row r="42" spans="1:49">
      <c r="A42" s="533" t="s">
        <v>318</v>
      </c>
      <c r="B42" s="475" t="str">
        <f>'C3LPG Balance'!C45</f>
        <v>IRPC</v>
      </c>
      <c r="C42" s="475" t="str">
        <f>'C3LPG Balance'!D45</f>
        <v>PTT TANK</v>
      </c>
      <c r="D42" s="539"/>
      <c r="E42" s="539"/>
      <c r="F42" s="539"/>
      <c r="G42" s="539"/>
      <c r="H42" s="539"/>
      <c r="I42" s="539"/>
      <c r="J42" s="539"/>
      <c r="K42" s="537"/>
      <c r="L42" s="537"/>
      <c r="M42" s="537"/>
      <c r="N42" s="537"/>
      <c r="O42" s="537"/>
      <c r="P42" s="537"/>
      <c r="Q42" s="537"/>
      <c r="R42" s="537"/>
      <c r="S42" s="537"/>
      <c r="T42" s="537"/>
      <c r="U42" s="537"/>
      <c r="V42" s="537"/>
      <c r="W42" s="537"/>
      <c r="X42" s="537"/>
      <c r="Y42" s="537"/>
      <c r="Z42" s="537"/>
      <c r="AA42" s="537"/>
      <c r="AB42" s="537"/>
      <c r="AC42" s="537"/>
      <c r="AD42" s="537"/>
      <c r="AE42" s="537"/>
      <c r="AF42" s="537"/>
      <c r="AG42" s="537"/>
      <c r="AH42" s="537"/>
      <c r="AI42" s="537"/>
      <c r="AJ42" s="537"/>
      <c r="AK42" s="513"/>
      <c r="AL42" s="513"/>
      <c r="AM42" s="513"/>
      <c r="AN42" s="513"/>
      <c r="AO42" s="513"/>
      <c r="AP42" s="513"/>
      <c r="AQ42" s="513"/>
      <c r="AR42" s="513"/>
      <c r="AS42" s="513"/>
      <c r="AT42" s="513"/>
      <c r="AU42" s="513"/>
      <c r="AV42" s="513"/>
      <c r="AW42" s="535"/>
    </row>
    <row r="43" spans="1:49">
      <c r="A43" s="533" t="s">
        <v>318</v>
      </c>
      <c r="B43" s="475" t="str">
        <f>'C3LPG Balance'!C46</f>
        <v>Atlas</v>
      </c>
      <c r="C43" s="475" t="str">
        <f>'C3LPG Balance'!D46</f>
        <v>MT</v>
      </c>
      <c r="D43" s="539"/>
      <c r="E43" s="539"/>
      <c r="F43" s="539"/>
      <c r="G43" s="539"/>
      <c r="H43" s="539"/>
      <c r="I43" s="539"/>
      <c r="J43" s="539"/>
      <c r="K43" s="537"/>
      <c r="L43" s="537"/>
      <c r="M43" s="537"/>
      <c r="N43" s="537"/>
      <c r="O43" s="537"/>
      <c r="P43" s="537"/>
      <c r="Q43" s="537"/>
      <c r="R43" s="537"/>
      <c r="S43" s="537"/>
      <c r="T43" s="537"/>
      <c r="U43" s="537"/>
      <c r="V43" s="537"/>
      <c r="W43" s="537"/>
      <c r="X43" s="537"/>
      <c r="Y43" s="537"/>
      <c r="Z43" s="537"/>
      <c r="AA43" s="537"/>
      <c r="AB43" s="537"/>
      <c r="AC43" s="537"/>
      <c r="AD43" s="537"/>
      <c r="AE43" s="537"/>
      <c r="AF43" s="537"/>
      <c r="AG43" s="537"/>
      <c r="AH43" s="537"/>
      <c r="AI43" s="537"/>
      <c r="AJ43" s="537"/>
      <c r="AK43" s="513"/>
      <c r="AL43" s="513"/>
      <c r="AM43" s="513"/>
      <c r="AN43" s="513"/>
      <c r="AO43" s="513"/>
      <c r="AP43" s="513"/>
      <c r="AQ43" s="513"/>
      <c r="AR43" s="513"/>
      <c r="AS43" s="513"/>
      <c r="AT43" s="513"/>
      <c r="AU43" s="513"/>
      <c r="AV43" s="513"/>
      <c r="AW43" s="535"/>
    </row>
    <row r="44" spans="1:49">
      <c r="A44" s="533" t="s">
        <v>318</v>
      </c>
      <c r="B44" s="475" t="str">
        <f>'C3LPG Balance'!C47</f>
        <v>Atlas</v>
      </c>
      <c r="C44" s="475" t="str">
        <f>'C3LPG Balance'!D47</f>
        <v>PTT TANK</v>
      </c>
      <c r="D44" s="539"/>
      <c r="E44" s="539"/>
      <c r="F44" s="539"/>
      <c r="G44" s="539"/>
      <c r="H44" s="539"/>
      <c r="I44" s="539"/>
      <c r="J44" s="539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7"/>
      <c r="V44" s="537"/>
      <c r="W44" s="537"/>
      <c r="X44" s="537"/>
      <c r="Y44" s="537"/>
      <c r="Z44" s="537"/>
      <c r="AA44" s="537"/>
      <c r="AB44" s="537"/>
      <c r="AC44" s="537"/>
      <c r="AD44" s="537"/>
      <c r="AE44" s="537"/>
      <c r="AF44" s="537"/>
      <c r="AG44" s="537"/>
      <c r="AH44" s="537"/>
      <c r="AI44" s="537"/>
      <c r="AJ44" s="537"/>
      <c r="AK44" s="513"/>
      <c r="AL44" s="513"/>
      <c r="AM44" s="513"/>
      <c r="AN44" s="513"/>
      <c r="AO44" s="513"/>
      <c r="AP44" s="513"/>
      <c r="AQ44" s="513"/>
      <c r="AR44" s="513"/>
      <c r="AS44" s="513"/>
      <c r="AT44" s="513"/>
      <c r="AU44" s="513"/>
      <c r="AV44" s="513"/>
      <c r="AW44" s="535"/>
    </row>
    <row r="45" spans="1:49">
      <c r="A45" s="533" t="s">
        <v>318</v>
      </c>
      <c r="B45" s="475" t="str">
        <f>'C3LPG Balance'!C48</f>
        <v>ESSO</v>
      </c>
      <c r="C45" s="475" t="str">
        <f>'C3LPG Balance'!D48</f>
        <v>MT</v>
      </c>
      <c r="D45" s="539"/>
      <c r="E45" s="539"/>
      <c r="F45" s="539"/>
      <c r="G45" s="539"/>
      <c r="H45" s="539"/>
      <c r="I45" s="539"/>
      <c r="J45" s="539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7"/>
      <c r="V45" s="537"/>
      <c r="W45" s="537"/>
      <c r="X45" s="537"/>
      <c r="Y45" s="537"/>
      <c r="Z45" s="537"/>
      <c r="AA45" s="537"/>
      <c r="AB45" s="537"/>
      <c r="AC45" s="537"/>
      <c r="AD45" s="537"/>
      <c r="AE45" s="537"/>
      <c r="AF45" s="537"/>
      <c r="AG45" s="537"/>
      <c r="AH45" s="537"/>
      <c r="AI45" s="537"/>
      <c r="AJ45" s="537"/>
      <c r="AK45" s="513"/>
      <c r="AL45" s="513"/>
      <c r="AM45" s="513"/>
      <c r="AN45" s="513"/>
      <c r="AO45" s="513"/>
      <c r="AP45" s="513"/>
      <c r="AQ45" s="513"/>
      <c r="AR45" s="513"/>
      <c r="AS45" s="513"/>
      <c r="AT45" s="513"/>
      <c r="AU45" s="513"/>
      <c r="AV45" s="513"/>
      <c r="AW45" s="535"/>
    </row>
    <row r="46" spans="1:49">
      <c r="A46" s="533" t="s">
        <v>318</v>
      </c>
      <c r="B46" s="475" t="str">
        <f>'C3LPG Balance'!C49</f>
        <v>ESSO</v>
      </c>
      <c r="C46" s="475" t="str">
        <f>'C3LPG Balance'!D49</f>
        <v xml:space="preserve">BRP </v>
      </c>
      <c r="D46" s="539"/>
      <c r="E46" s="539"/>
      <c r="F46" s="539"/>
      <c r="G46" s="539"/>
      <c r="H46" s="539"/>
      <c r="I46" s="539"/>
      <c r="J46" s="539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7"/>
      <c r="V46" s="537"/>
      <c r="W46" s="537"/>
      <c r="X46" s="537"/>
      <c r="Y46" s="537"/>
      <c r="Z46" s="537"/>
      <c r="AA46" s="537"/>
      <c r="AB46" s="537"/>
      <c r="AC46" s="537"/>
      <c r="AD46" s="537"/>
      <c r="AE46" s="537"/>
      <c r="AF46" s="537"/>
      <c r="AG46" s="537"/>
      <c r="AH46" s="537"/>
      <c r="AI46" s="537"/>
      <c r="AJ46" s="537"/>
      <c r="AK46" s="513"/>
      <c r="AL46" s="513"/>
      <c r="AM46" s="513"/>
      <c r="AN46" s="513"/>
      <c r="AO46" s="513"/>
      <c r="AP46" s="513"/>
      <c r="AQ46" s="513"/>
      <c r="AR46" s="513"/>
      <c r="AS46" s="513"/>
      <c r="AT46" s="513"/>
      <c r="AU46" s="513"/>
      <c r="AV46" s="513"/>
      <c r="AW46" s="535"/>
    </row>
    <row r="47" spans="1:49">
      <c r="A47" s="533" t="s">
        <v>318</v>
      </c>
      <c r="B47" s="475" t="str">
        <f>'C3LPG Balance'!C50</f>
        <v>ESSO</v>
      </c>
      <c r="C47" s="475" t="str">
        <f>'C3LPG Balance'!D50</f>
        <v>PTT TANK</v>
      </c>
      <c r="D47" s="539"/>
      <c r="E47" s="539"/>
      <c r="F47" s="539"/>
      <c r="G47" s="539"/>
      <c r="H47" s="539"/>
      <c r="I47" s="539"/>
      <c r="J47" s="539"/>
      <c r="K47" s="537"/>
      <c r="L47" s="537"/>
      <c r="M47" s="537"/>
      <c r="N47" s="537"/>
      <c r="O47" s="537"/>
      <c r="P47" s="537"/>
      <c r="Q47" s="537"/>
      <c r="R47" s="537"/>
      <c r="S47" s="537"/>
      <c r="T47" s="537"/>
      <c r="U47" s="537"/>
      <c r="V47" s="537"/>
      <c r="W47" s="537"/>
      <c r="X47" s="537"/>
      <c r="Y47" s="537"/>
      <c r="Z47" s="537"/>
      <c r="AA47" s="537"/>
      <c r="AB47" s="537"/>
      <c r="AC47" s="537"/>
      <c r="AD47" s="537"/>
      <c r="AE47" s="537"/>
      <c r="AF47" s="537"/>
      <c r="AG47" s="537"/>
      <c r="AH47" s="537"/>
      <c r="AI47" s="537"/>
      <c r="AJ47" s="537"/>
      <c r="AK47" s="513"/>
      <c r="AL47" s="513"/>
      <c r="AM47" s="513"/>
      <c r="AN47" s="513"/>
      <c r="AO47" s="513"/>
      <c r="AP47" s="513"/>
      <c r="AQ47" s="513"/>
      <c r="AR47" s="513"/>
      <c r="AS47" s="513"/>
      <c r="AT47" s="513"/>
      <c r="AU47" s="513"/>
      <c r="AV47" s="513"/>
      <c r="AW47" s="535"/>
    </row>
    <row r="48" spans="1:49">
      <c r="A48" s="533" t="s">
        <v>318</v>
      </c>
      <c r="B48" s="475" t="str">
        <f>'C3LPG Balance'!C51</f>
        <v>UNO</v>
      </c>
      <c r="C48" s="475" t="str">
        <f>'C3LPG Balance'!D51</f>
        <v>PTT TANK</v>
      </c>
      <c r="D48" s="539"/>
      <c r="E48" s="539"/>
      <c r="F48" s="539"/>
      <c r="G48" s="539"/>
      <c r="H48" s="539"/>
      <c r="I48" s="539"/>
      <c r="J48" s="539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7"/>
      <c r="V48" s="537"/>
      <c r="W48" s="537"/>
      <c r="X48" s="537"/>
      <c r="Y48" s="537"/>
      <c r="Z48" s="537"/>
      <c r="AA48" s="537"/>
      <c r="AB48" s="537"/>
      <c r="AC48" s="537"/>
      <c r="AD48" s="537"/>
      <c r="AE48" s="537"/>
      <c r="AF48" s="537"/>
      <c r="AG48" s="537"/>
      <c r="AH48" s="537"/>
      <c r="AI48" s="537"/>
      <c r="AJ48" s="537"/>
      <c r="AK48" s="513"/>
      <c r="AL48" s="513"/>
      <c r="AM48" s="513"/>
      <c r="AN48" s="513"/>
      <c r="AO48" s="513"/>
      <c r="AP48" s="513"/>
      <c r="AQ48" s="513"/>
      <c r="AR48" s="513"/>
      <c r="AS48" s="513"/>
      <c r="AT48" s="513"/>
      <c r="AU48" s="513"/>
      <c r="AV48" s="513"/>
      <c r="AW48" s="535"/>
    </row>
    <row r="49" spans="1:49">
      <c r="A49" s="533" t="s">
        <v>318</v>
      </c>
      <c r="B49" s="475" t="str">
        <f>'C3LPG Balance'!C52</f>
        <v>Orchid</v>
      </c>
      <c r="C49" s="475" t="str">
        <f>'C3LPG Balance'!D52</f>
        <v>PTT TANK</v>
      </c>
      <c r="D49" s="539"/>
      <c r="E49" s="539"/>
      <c r="F49" s="539"/>
      <c r="G49" s="539"/>
      <c r="H49" s="539"/>
      <c r="I49" s="539"/>
      <c r="J49" s="539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7"/>
      <c r="V49" s="537"/>
      <c r="W49" s="537"/>
      <c r="X49" s="537"/>
      <c r="Y49" s="537"/>
      <c r="Z49" s="537"/>
      <c r="AA49" s="537"/>
      <c r="AB49" s="537"/>
      <c r="AC49" s="537"/>
      <c r="AD49" s="537"/>
      <c r="AE49" s="537"/>
      <c r="AF49" s="537"/>
      <c r="AG49" s="537"/>
      <c r="AH49" s="537"/>
      <c r="AI49" s="537"/>
      <c r="AJ49" s="537"/>
      <c r="AK49" s="513"/>
      <c r="AL49" s="513"/>
      <c r="AM49" s="513"/>
      <c r="AN49" s="513"/>
      <c r="AO49" s="513"/>
      <c r="AP49" s="513"/>
      <c r="AQ49" s="513"/>
      <c r="AR49" s="513"/>
      <c r="AS49" s="513"/>
      <c r="AT49" s="513"/>
      <c r="AU49" s="513"/>
      <c r="AV49" s="513"/>
      <c r="AW49" s="535"/>
    </row>
    <row r="50" spans="1:49">
      <c r="A50" s="533" t="s">
        <v>313</v>
      </c>
      <c r="B50" s="475" t="str">
        <f>'C3LPG Balance'!C53</f>
        <v>PTTOR</v>
      </c>
      <c r="C50" s="475" t="str">
        <f>'C3LPG Balance'!D53</f>
        <v>IRPC</v>
      </c>
      <c r="D50" s="539"/>
      <c r="E50" s="539"/>
      <c r="F50" s="539"/>
      <c r="G50" s="539"/>
      <c r="H50" s="539"/>
      <c r="I50" s="539"/>
      <c r="J50" s="539"/>
      <c r="K50" s="537"/>
      <c r="L50" s="537"/>
      <c r="M50" s="537"/>
      <c r="N50" s="537"/>
      <c r="O50" s="537"/>
      <c r="P50" s="537"/>
      <c r="Q50" s="537"/>
      <c r="R50" s="537"/>
      <c r="S50" s="537"/>
      <c r="T50" s="537"/>
      <c r="U50" s="537"/>
      <c r="V50" s="537"/>
      <c r="W50" s="537"/>
      <c r="X50" s="537"/>
      <c r="Y50" s="537"/>
      <c r="Z50" s="537"/>
      <c r="AA50" s="537"/>
      <c r="AB50" s="537"/>
      <c r="AC50" s="537"/>
      <c r="AD50" s="537"/>
      <c r="AE50" s="537"/>
      <c r="AF50" s="537"/>
      <c r="AG50" s="537"/>
      <c r="AH50" s="537"/>
      <c r="AI50" s="537"/>
      <c r="AJ50" s="537"/>
      <c r="AK50" s="513"/>
      <c r="AL50" s="513"/>
      <c r="AM50" s="513"/>
      <c r="AN50" s="513"/>
      <c r="AO50" s="513"/>
      <c r="AP50" s="513"/>
      <c r="AQ50" s="513"/>
      <c r="AR50" s="513"/>
      <c r="AS50" s="513"/>
      <c r="AT50" s="513"/>
      <c r="AU50" s="513"/>
      <c r="AV50" s="513"/>
      <c r="AW50" s="535"/>
    </row>
    <row r="51" spans="1:49">
      <c r="A51" s="533" t="s">
        <v>284</v>
      </c>
      <c r="B51" s="475" t="str">
        <f>'C3LPG Balance'!C56</f>
        <v>PTTOR</v>
      </c>
      <c r="C51" s="475" t="str">
        <f>'C3LPG Balance'!D56</f>
        <v>MT</v>
      </c>
      <c r="D51" s="539"/>
      <c r="E51" s="539"/>
      <c r="F51" s="539"/>
      <c r="G51" s="539"/>
      <c r="H51" s="539"/>
      <c r="I51" s="539"/>
      <c r="J51" s="539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7"/>
      <c r="V51" s="537"/>
      <c r="W51" s="537"/>
      <c r="X51" s="537"/>
      <c r="Y51" s="537"/>
      <c r="Z51" s="537"/>
      <c r="AA51" s="537"/>
      <c r="AB51" s="537"/>
      <c r="AC51" s="537"/>
      <c r="AD51" s="537"/>
      <c r="AE51" s="537"/>
      <c r="AF51" s="537"/>
      <c r="AG51" s="537"/>
      <c r="AH51" s="537"/>
      <c r="AI51" s="537"/>
      <c r="AJ51" s="537"/>
      <c r="AK51" s="513"/>
      <c r="AL51" s="513"/>
      <c r="AM51" s="513"/>
      <c r="AN51" s="513"/>
      <c r="AO51" s="513"/>
      <c r="AP51" s="513"/>
      <c r="AQ51" s="513"/>
      <c r="AR51" s="513"/>
      <c r="AS51" s="513"/>
      <c r="AT51" s="513"/>
      <c r="AU51" s="513"/>
      <c r="AV51" s="513"/>
      <c r="AW51" s="535"/>
    </row>
    <row r="52" spans="1:49">
      <c r="A52" s="533" t="s">
        <v>284</v>
      </c>
      <c r="B52" s="475" t="str">
        <f>'C3LPG Balance'!C57</f>
        <v>PTTOR</v>
      </c>
      <c r="C52" s="475" t="str">
        <f>'C3LPG Balance'!D57</f>
        <v>PTT TANK</v>
      </c>
      <c r="D52" s="539"/>
      <c r="E52" s="539"/>
      <c r="F52" s="539"/>
      <c r="G52" s="539"/>
      <c r="H52" s="539"/>
      <c r="I52" s="539"/>
      <c r="J52" s="539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7"/>
      <c r="V52" s="537"/>
      <c r="W52" s="537"/>
      <c r="X52" s="537"/>
      <c r="Y52" s="537"/>
      <c r="Z52" s="537"/>
      <c r="AA52" s="537"/>
      <c r="AB52" s="537"/>
      <c r="AC52" s="537"/>
      <c r="AD52" s="537"/>
      <c r="AE52" s="537"/>
      <c r="AF52" s="537"/>
      <c r="AG52" s="537"/>
      <c r="AH52" s="537"/>
      <c r="AI52" s="537"/>
      <c r="AJ52" s="537"/>
      <c r="AK52" s="513"/>
      <c r="AL52" s="513"/>
      <c r="AM52" s="513"/>
      <c r="AN52" s="513"/>
      <c r="AO52" s="513"/>
      <c r="AP52" s="513"/>
      <c r="AQ52" s="513"/>
      <c r="AR52" s="513"/>
      <c r="AS52" s="513"/>
      <c r="AT52" s="513"/>
      <c r="AU52" s="513"/>
      <c r="AV52" s="513"/>
      <c r="AW52" s="535"/>
    </row>
    <row r="53" spans="1:49">
      <c r="A53" s="533" t="s">
        <v>284</v>
      </c>
      <c r="B53" s="475" t="str">
        <f>'C3LPG Balance'!C58</f>
        <v>PTTOR</v>
      </c>
      <c r="C53" s="475" t="str">
        <f>'C3LPG Balance'!D58</f>
        <v>PTT TANK (Truck)</v>
      </c>
      <c r="D53" s="539"/>
      <c r="E53" s="539"/>
      <c r="F53" s="539"/>
      <c r="G53" s="539"/>
      <c r="H53" s="539"/>
      <c r="I53" s="539"/>
      <c r="J53" s="539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7"/>
      <c r="V53" s="537"/>
      <c r="W53" s="537"/>
      <c r="X53" s="537"/>
      <c r="Y53" s="537"/>
      <c r="Z53" s="537"/>
      <c r="AA53" s="537"/>
      <c r="AB53" s="537"/>
      <c r="AC53" s="537"/>
      <c r="AD53" s="537"/>
      <c r="AE53" s="537"/>
      <c r="AF53" s="537"/>
      <c r="AG53" s="537"/>
      <c r="AH53" s="537"/>
      <c r="AI53" s="537"/>
      <c r="AJ53" s="537"/>
      <c r="AK53" s="513"/>
      <c r="AL53" s="513"/>
      <c r="AM53" s="513"/>
      <c r="AN53" s="513"/>
      <c r="AO53" s="513"/>
      <c r="AP53" s="513"/>
      <c r="AQ53" s="513"/>
      <c r="AR53" s="513"/>
      <c r="AS53" s="513"/>
      <c r="AT53" s="513"/>
      <c r="AU53" s="513"/>
      <c r="AV53" s="513"/>
      <c r="AW53" s="535"/>
    </row>
    <row r="54" spans="1:49">
      <c r="A54" s="533" t="s">
        <v>284</v>
      </c>
      <c r="B54" s="475" t="str">
        <f>'C3LPG Balance'!C59</f>
        <v>BCP</v>
      </c>
      <c r="C54" s="475" t="str">
        <f>'C3LPG Balance'!D59</f>
        <v>MT</v>
      </c>
      <c r="D54" s="539"/>
      <c r="E54" s="539"/>
      <c r="F54" s="539"/>
      <c r="G54" s="539"/>
      <c r="H54" s="539"/>
      <c r="I54" s="539"/>
      <c r="J54" s="539"/>
      <c r="K54" s="537"/>
      <c r="L54" s="537"/>
      <c r="M54" s="537"/>
      <c r="N54" s="537"/>
      <c r="O54" s="537"/>
      <c r="P54" s="537"/>
      <c r="Q54" s="537"/>
      <c r="R54" s="537"/>
      <c r="S54" s="537"/>
      <c r="T54" s="537"/>
      <c r="U54" s="537"/>
      <c r="V54" s="537"/>
      <c r="W54" s="537"/>
      <c r="X54" s="537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13"/>
      <c r="AL54" s="513"/>
      <c r="AM54" s="513"/>
      <c r="AN54" s="513"/>
      <c r="AO54" s="513"/>
      <c r="AP54" s="513"/>
      <c r="AQ54" s="513"/>
      <c r="AR54" s="513"/>
      <c r="AS54" s="513"/>
      <c r="AT54" s="513"/>
      <c r="AU54" s="513"/>
      <c r="AV54" s="513"/>
      <c r="AW54" s="535"/>
    </row>
    <row r="55" spans="1:49">
      <c r="A55" s="533" t="s">
        <v>284</v>
      </c>
      <c r="B55" s="475" t="str">
        <f>'C3LPG Balance'!C60</f>
        <v>BCP</v>
      </c>
      <c r="C55" s="475" t="str">
        <f>'C3LPG Balance'!D60</f>
        <v>PTT TANK</v>
      </c>
      <c r="D55" s="539"/>
      <c r="E55" s="539"/>
      <c r="F55" s="539"/>
      <c r="G55" s="539"/>
      <c r="H55" s="539"/>
      <c r="I55" s="539"/>
      <c r="J55" s="539"/>
      <c r="K55" s="537"/>
      <c r="L55" s="537"/>
      <c r="M55" s="537"/>
      <c r="N55" s="537"/>
      <c r="O55" s="537"/>
      <c r="P55" s="537"/>
      <c r="Q55" s="537"/>
      <c r="R55" s="537"/>
      <c r="S55" s="537"/>
      <c r="T55" s="537"/>
      <c r="U55" s="537"/>
      <c r="V55" s="537"/>
      <c r="W55" s="537"/>
      <c r="X55" s="537"/>
      <c r="Y55" s="537"/>
      <c r="Z55" s="537"/>
      <c r="AA55" s="537"/>
      <c r="AB55" s="537"/>
      <c r="AC55" s="537"/>
      <c r="AD55" s="537"/>
      <c r="AE55" s="537"/>
      <c r="AF55" s="537"/>
      <c r="AG55" s="537"/>
      <c r="AH55" s="537"/>
      <c r="AI55" s="537"/>
      <c r="AJ55" s="537"/>
      <c r="AK55" s="513"/>
      <c r="AL55" s="513"/>
      <c r="AM55" s="513"/>
      <c r="AN55" s="513"/>
      <c r="AO55" s="513"/>
      <c r="AP55" s="513"/>
      <c r="AQ55" s="513"/>
      <c r="AR55" s="513"/>
      <c r="AS55" s="513"/>
      <c r="AT55" s="513"/>
      <c r="AU55" s="513"/>
      <c r="AV55" s="513"/>
      <c r="AW55" s="535"/>
    </row>
    <row r="56" spans="1:49">
      <c r="A56" s="533" t="s">
        <v>284</v>
      </c>
      <c r="B56" s="475" t="e">
        <f>'C3LPG Balance'!#REF!</f>
        <v>#REF!</v>
      </c>
      <c r="C56" s="475" t="e">
        <f>'C3LPG Balance'!#REF!</f>
        <v>#REF!</v>
      </c>
      <c r="D56" s="539"/>
      <c r="E56" s="539"/>
      <c r="F56" s="539"/>
      <c r="G56" s="539"/>
      <c r="H56" s="539"/>
      <c r="I56" s="539"/>
      <c r="J56" s="539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7"/>
      <c r="V56" s="537"/>
      <c r="W56" s="537"/>
      <c r="X56" s="537"/>
      <c r="Y56" s="537"/>
      <c r="Z56" s="537"/>
      <c r="AA56" s="537"/>
      <c r="AB56" s="537"/>
      <c r="AC56" s="537"/>
      <c r="AD56" s="537"/>
      <c r="AE56" s="537"/>
      <c r="AF56" s="537"/>
      <c r="AG56" s="537"/>
      <c r="AH56" s="537"/>
      <c r="AI56" s="537"/>
      <c r="AJ56" s="537"/>
      <c r="AK56" s="513"/>
      <c r="AL56" s="513"/>
      <c r="AM56" s="513"/>
      <c r="AN56" s="513"/>
      <c r="AO56" s="513"/>
      <c r="AP56" s="513"/>
      <c r="AQ56" s="513"/>
      <c r="AR56" s="513"/>
      <c r="AS56" s="513"/>
      <c r="AT56" s="513"/>
      <c r="AU56" s="513"/>
      <c r="AV56" s="513"/>
      <c r="AW56" s="535"/>
    </row>
    <row r="57" spans="1:49">
      <c r="A57" s="533" t="s">
        <v>284</v>
      </c>
      <c r="B57" s="475" t="e">
        <f>'C3LPG Balance'!#REF!</f>
        <v>#REF!</v>
      </c>
      <c r="C57" s="475" t="e">
        <f>'C3LPG Balance'!#REF!</f>
        <v>#REF!</v>
      </c>
      <c r="D57" s="539"/>
      <c r="E57" s="539"/>
      <c r="F57" s="539"/>
      <c r="G57" s="539"/>
      <c r="H57" s="539"/>
      <c r="I57" s="539"/>
      <c r="J57" s="539"/>
      <c r="K57" s="537"/>
      <c r="L57" s="537"/>
      <c r="M57" s="537"/>
      <c r="N57" s="537"/>
      <c r="O57" s="537"/>
      <c r="P57" s="537"/>
      <c r="Q57" s="537"/>
      <c r="R57" s="537"/>
      <c r="S57" s="537"/>
      <c r="T57" s="537"/>
      <c r="U57" s="537"/>
      <c r="V57" s="537"/>
      <c r="W57" s="537"/>
      <c r="X57" s="537"/>
      <c r="Y57" s="537"/>
      <c r="Z57" s="537"/>
      <c r="AA57" s="537"/>
      <c r="AB57" s="537"/>
      <c r="AC57" s="537"/>
      <c r="AD57" s="537"/>
      <c r="AE57" s="537"/>
      <c r="AF57" s="537"/>
      <c r="AG57" s="537"/>
      <c r="AH57" s="537"/>
      <c r="AI57" s="537"/>
      <c r="AJ57" s="537"/>
      <c r="AK57" s="513"/>
      <c r="AL57" s="513"/>
      <c r="AM57" s="513"/>
      <c r="AN57" s="513"/>
      <c r="AO57" s="513"/>
      <c r="AP57" s="513"/>
      <c r="AQ57" s="513"/>
      <c r="AR57" s="513"/>
      <c r="AS57" s="513"/>
      <c r="AT57" s="513"/>
      <c r="AU57" s="513"/>
      <c r="AV57" s="513"/>
      <c r="AW57" s="535"/>
    </row>
    <row r="58" spans="1:49">
      <c r="A58" s="533" t="s">
        <v>284</v>
      </c>
      <c r="B58" s="475" t="str">
        <f>'C3LPG Balance'!C61</f>
        <v>PAP</v>
      </c>
      <c r="C58" s="475" t="str">
        <f>'C3LPG Balance'!D61</f>
        <v>MT</v>
      </c>
      <c r="D58" s="539"/>
      <c r="E58" s="539"/>
      <c r="F58" s="539"/>
      <c r="G58" s="539"/>
      <c r="H58" s="539"/>
      <c r="I58" s="539"/>
      <c r="J58" s="539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7"/>
      <c r="V58" s="537"/>
      <c r="W58" s="537"/>
      <c r="X58" s="537"/>
      <c r="Y58" s="537"/>
      <c r="Z58" s="537"/>
      <c r="AA58" s="537"/>
      <c r="AB58" s="537"/>
      <c r="AC58" s="537"/>
      <c r="AD58" s="537"/>
      <c r="AE58" s="537"/>
      <c r="AF58" s="537"/>
      <c r="AG58" s="537"/>
      <c r="AH58" s="537"/>
      <c r="AI58" s="537"/>
      <c r="AJ58" s="537"/>
      <c r="AK58" s="513"/>
      <c r="AL58" s="513"/>
      <c r="AM58" s="513"/>
      <c r="AN58" s="513"/>
      <c r="AO58" s="513"/>
      <c r="AP58" s="513"/>
      <c r="AQ58" s="513"/>
      <c r="AR58" s="513"/>
      <c r="AS58" s="513"/>
      <c r="AT58" s="513"/>
      <c r="AU58" s="513"/>
      <c r="AV58" s="513"/>
      <c r="AW58" s="535"/>
    </row>
    <row r="59" spans="1:49">
      <c r="A59" s="533" t="s">
        <v>284</v>
      </c>
      <c r="B59" s="475" t="str">
        <f>'C3LPG Balance'!C63</f>
        <v>PAP</v>
      </c>
      <c r="C59" s="475" t="str">
        <f>'C3LPG Balance'!D63</f>
        <v>PTT TANK (Truck)</v>
      </c>
      <c r="D59" s="539"/>
      <c r="E59" s="539"/>
      <c r="F59" s="539"/>
      <c r="G59" s="539"/>
      <c r="H59" s="539"/>
      <c r="I59" s="539"/>
      <c r="J59" s="539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7"/>
      <c r="V59" s="537"/>
      <c r="W59" s="537"/>
      <c r="X59" s="537"/>
      <c r="Y59" s="537"/>
      <c r="Z59" s="537"/>
      <c r="AA59" s="537"/>
      <c r="AB59" s="537"/>
      <c r="AC59" s="537"/>
      <c r="AD59" s="537"/>
      <c r="AE59" s="537"/>
      <c r="AF59" s="537"/>
      <c r="AG59" s="537"/>
      <c r="AH59" s="537"/>
      <c r="AI59" s="537"/>
      <c r="AJ59" s="537"/>
      <c r="AK59" s="513"/>
      <c r="AL59" s="513"/>
      <c r="AM59" s="513"/>
      <c r="AN59" s="513"/>
      <c r="AO59" s="513"/>
      <c r="AP59" s="513"/>
      <c r="AQ59" s="513"/>
      <c r="AR59" s="513"/>
      <c r="AS59" s="513"/>
      <c r="AT59" s="513"/>
      <c r="AU59" s="513"/>
      <c r="AV59" s="513"/>
      <c r="AW59" s="535"/>
    </row>
    <row r="60" spans="1:49">
      <c r="A60" s="533" t="s">
        <v>284</v>
      </c>
      <c r="B60" s="475" t="str">
        <f>'C3LPG Balance'!C64</f>
        <v>WP</v>
      </c>
      <c r="C60" s="475" t="str">
        <f>'C3LPG Balance'!D64</f>
        <v>MT</v>
      </c>
      <c r="D60" s="539"/>
      <c r="E60" s="539"/>
      <c r="F60" s="539"/>
      <c r="G60" s="539"/>
      <c r="H60" s="539"/>
      <c r="I60" s="539"/>
      <c r="J60" s="539"/>
      <c r="K60" s="537"/>
      <c r="L60" s="537"/>
      <c r="M60" s="537"/>
      <c r="N60" s="537"/>
      <c r="O60" s="537"/>
      <c r="P60" s="537"/>
      <c r="Q60" s="537"/>
      <c r="R60" s="537"/>
      <c r="S60" s="537"/>
      <c r="T60" s="537"/>
      <c r="U60" s="537"/>
      <c r="V60" s="537"/>
      <c r="W60" s="537"/>
      <c r="X60" s="537"/>
      <c r="Y60" s="537"/>
      <c r="Z60" s="537"/>
      <c r="AA60" s="537"/>
      <c r="AB60" s="537"/>
      <c r="AC60" s="537"/>
      <c r="AD60" s="537"/>
      <c r="AE60" s="537"/>
      <c r="AF60" s="537"/>
      <c r="AG60" s="537"/>
      <c r="AH60" s="537"/>
      <c r="AI60" s="537"/>
      <c r="AJ60" s="537"/>
      <c r="AK60" s="513"/>
      <c r="AL60" s="513"/>
      <c r="AM60" s="513"/>
      <c r="AN60" s="513"/>
      <c r="AO60" s="513"/>
      <c r="AP60" s="513"/>
      <c r="AQ60" s="513"/>
      <c r="AR60" s="513"/>
      <c r="AS60" s="513"/>
      <c r="AT60" s="513"/>
      <c r="AU60" s="513"/>
      <c r="AV60" s="513"/>
      <c r="AW60" s="535"/>
    </row>
    <row r="61" spans="1:49">
      <c r="A61" s="533" t="s">
        <v>284</v>
      </c>
      <c r="B61" s="475" t="str">
        <f>'C3LPG Balance'!C65</f>
        <v>WP</v>
      </c>
      <c r="C61" s="475" t="str">
        <f>'C3LPG Balance'!D65</f>
        <v>PTT TANK</v>
      </c>
      <c r="D61" s="539"/>
      <c r="E61" s="539"/>
      <c r="F61" s="539"/>
      <c r="G61" s="539"/>
      <c r="H61" s="539"/>
      <c r="I61" s="539"/>
      <c r="J61" s="539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13"/>
      <c r="AL61" s="513"/>
      <c r="AM61" s="513"/>
      <c r="AN61" s="513"/>
      <c r="AO61" s="513"/>
      <c r="AP61" s="513"/>
      <c r="AQ61" s="513"/>
      <c r="AR61" s="513"/>
      <c r="AS61" s="513"/>
      <c r="AT61" s="513"/>
      <c r="AU61" s="513"/>
      <c r="AV61" s="513"/>
      <c r="AW61" s="535"/>
    </row>
    <row r="62" spans="1:49">
      <c r="A62" s="533" t="s">
        <v>284</v>
      </c>
      <c r="B62" s="475" t="str">
        <f>'C3LPG Balance'!C66</f>
        <v>IRPC</v>
      </c>
      <c r="C62" s="475" t="str">
        <f>'C3LPG Balance'!D66</f>
        <v>MT</v>
      </c>
      <c r="D62" s="539"/>
      <c r="E62" s="539"/>
      <c r="F62" s="539"/>
      <c r="G62" s="539"/>
      <c r="H62" s="539"/>
      <c r="I62" s="539"/>
      <c r="J62" s="539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13"/>
      <c r="AL62" s="513"/>
      <c r="AM62" s="513"/>
      <c r="AN62" s="513"/>
      <c r="AO62" s="513"/>
      <c r="AP62" s="513"/>
      <c r="AQ62" s="513"/>
      <c r="AR62" s="513"/>
      <c r="AS62" s="513"/>
      <c r="AT62" s="513"/>
      <c r="AU62" s="513"/>
      <c r="AV62" s="513"/>
      <c r="AW62" s="535"/>
    </row>
    <row r="63" spans="1:49">
      <c r="A63" s="533" t="s">
        <v>284</v>
      </c>
      <c r="B63" s="475" t="str">
        <f>'C3LPG Balance'!C67</f>
        <v>IRPC</v>
      </c>
      <c r="C63" s="475" t="str">
        <f>'C3LPG Balance'!D67</f>
        <v>PTT TANK</v>
      </c>
      <c r="D63" s="539"/>
      <c r="E63" s="539"/>
      <c r="F63" s="539"/>
      <c r="G63" s="539"/>
      <c r="H63" s="539"/>
      <c r="I63" s="539"/>
      <c r="J63" s="539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35"/>
    </row>
    <row r="64" spans="1:49">
      <c r="A64" s="533" t="s">
        <v>284</v>
      </c>
      <c r="B64" s="475" t="str">
        <f>'C3LPG Balance'!C68</f>
        <v>Atlas</v>
      </c>
      <c r="C64" s="475" t="str">
        <f>'C3LPG Balance'!D68</f>
        <v>MT</v>
      </c>
      <c r="D64" s="539"/>
      <c r="E64" s="539"/>
      <c r="F64" s="539"/>
      <c r="G64" s="539"/>
      <c r="H64" s="539"/>
      <c r="I64" s="539"/>
      <c r="J64" s="539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13"/>
      <c r="AL64" s="513"/>
      <c r="AM64" s="513"/>
      <c r="AN64" s="513"/>
      <c r="AO64" s="513"/>
      <c r="AP64" s="513"/>
      <c r="AQ64" s="513"/>
      <c r="AR64" s="513"/>
      <c r="AS64" s="513"/>
      <c r="AT64" s="513"/>
      <c r="AU64" s="513"/>
      <c r="AV64" s="513"/>
      <c r="AW64" s="535"/>
    </row>
    <row r="65" spans="1:49">
      <c r="A65" s="533" t="s">
        <v>284</v>
      </c>
      <c r="B65" s="475" t="str">
        <f>'C3LPG Balance'!C69</f>
        <v>Atlas</v>
      </c>
      <c r="C65" s="475" t="str">
        <f>'C3LPG Balance'!D69</f>
        <v>PTT TANK</v>
      </c>
      <c r="D65" s="539"/>
      <c r="E65" s="539"/>
      <c r="F65" s="539"/>
      <c r="G65" s="539"/>
      <c r="H65" s="539"/>
      <c r="I65" s="539"/>
      <c r="J65" s="539"/>
      <c r="K65" s="537"/>
      <c r="L65" s="537"/>
      <c r="M65" s="537"/>
      <c r="N65" s="537"/>
      <c r="O65" s="537"/>
      <c r="P65" s="537"/>
      <c r="Q65" s="537"/>
      <c r="R65" s="537"/>
      <c r="S65" s="537"/>
      <c r="T65" s="537"/>
      <c r="U65" s="537"/>
      <c r="V65" s="537"/>
      <c r="W65" s="537"/>
      <c r="X65" s="537"/>
      <c r="Y65" s="537"/>
      <c r="Z65" s="537"/>
      <c r="AA65" s="537"/>
      <c r="AB65" s="537"/>
      <c r="AC65" s="537"/>
      <c r="AD65" s="537"/>
      <c r="AE65" s="537"/>
      <c r="AF65" s="537"/>
      <c r="AG65" s="537"/>
      <c r="AH65" s="537"/>
      <c r="AI65" s="537"/>
      <c r="AJ65" s="537"/>
      <c r="AK65" s="513"/>
      <c r="AL65" s="513"/>
      <c r="AM65" s="513"/>
      <c r="AN65" s="513"/>
      <c r="AO65" s="513"/>
      <c r="AP65" s="513"/>
      <c r="AQ65" s="513"/>
      <c r="AR65" s="513"/>
      <c r="AS65" s="513"/>
      <c r="AT65" s="513"/>
      <c r="AU65" s="513"/>
      <c r="AV65" s="513"/>
      <c r="AW65" s="535"/>
    </row>
    <row r="66" spans="1:49">
      <c r="A66" s="533" t="s">
        <v>284</v>
      </c>
      <c r="B66" s="475" t="str">
        <f>'C3LPG Balance'!C70</f>
        <v>ESSO</v>
      </c>
      <c r="C66" s="475" t="str">
        <f>'C3LPG Balance'!D70</f>
        <v>MT</v>
      </c>
      <c r="D66" s="539"/>
      <c r="E66" s="539"/>
      <c r="F66" s="539"/>
      <c r="G66" s="539"/>
      <c r="H66" s="539"/>
      <c r="I66" s="539"/>
      <c r="J66" s="539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35"/>
    </row>
    <row r="67" spans="1:49">
      <c r="A67" s="533" t="s">
        <v>284</v>
      </c>
      <c r="B67" s="475" t="str">
        <f>'C3LPG Balance'!C71</f>
        <v>ESSO</v>
      </c>
      <c r="C67" s="475" t="str">
        <f>'C3LPG Balance'!D71</f>
        <v>PTT TANK</v>
      </c>
      <c r="D67" s="539"/>
      <c r="E67" s="539"/>
      <c r="F67" s="539"/>
      <c r="G67" s="539"/>
      <c r="H67" s="539"/>
      <c r="I67" s="539"/>
      <c r="J67" s="539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7"/>
      <c r="V67" s="537"/>
      <c r="W67" s="537"/>
      <c r="X67" s="537"/>
      <c r="Y67" s="537"/>
      <c r="Z67" s="537"/>
      <c r="AA67" s="537"/>
      <c r="AB67" s="537"/>
      <c r="AC67" s="537"/>
      <c r="AD67" s="537"/>
      <c r="AE67" s="537"/>
      <c r="AF67" s="537"/>
      <c r="AG67" s="537"/>
      <c r="AH67" s="537"/>
      <c r="AI67" s="537"/>
      <c r="AJ67" s="537"/>
      <c r="AK67" s="513"/>
      <c r="AL67" s="513"/>
      <c r="AM67" s="513"/>
      <c r="AN67" s="513"/>
      <c r="AO67" s="513"/>
      <c r="AP67" s="513"/>
      <c r="AQ67" s="513"/>
      <c r="AR67" s="513"/>
      <c r="AS67" s="513"/>
      <c r="AT67" s="513"/>
      <c r="AU67" s="513"/>
      <c r="AV67" s="513"/>
      <c r="AW67" s="535"/>
    </row>
    <row r="68" spans="1:49">
      <c r="A68" s="533" t="s">
        <v>284</v>
      </c>
      <c r="B68" s="475" t="str">
        <f>'C3LPG Balance'!C72</f>
        <v>Orchid</v>
      </c>
      <c r="C68" s="475" t="str">
        <f>'C3LPG Balance'!D72</f>
        <v>PTT TANK</v>
      </c>
      <c r="D68" s="539"/>
      <c r="E68" s="539"/>
      <c r="F68" s="539"/>
      <c r="G68" s="539"/>
      <c r="H68" s="539"/>
      <c r="I68" s="539"/>
      <c r="J68" s="539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13"/>
      <c r="AL68" s="513"/>
      <c r="AM68" s="513"/>
      <c r="AN68" s="513"/>
      <c r="AO68" s="513"/>
      <c r="AP68" s="513"/>
      <c r="AQ68" s="513"/>
      <c r="AR68" s="513"/>
      <c r="AS68" s="513"/>
      <c r="AT68" s="513"/>
      <c r="AU68" s="513"/>
      <c r="AV68" s="513"/>
      <c r="AW68" s="535"/>
    </row>
    <row r="69" spans="1:49">
      <c r="A69" s="533" t="s">
        <v>314</v>
      </c>
      <c r="B69" s="475" t="str">
        <f>'C3LPG Balance'!C75</f>
        <v>PAP</v>
      </c>
      <c r="C69" s="475" t="str">
        <f>'C3LPG Balance'!D75</f>
        <v xml:space="preserve">SPRC </v>
      </c>
      <c r="D69" s="539"/>
      <c r="E69" s="539"/>
      <c r="F69" s="539"/>
      <c r="G69" s="539"/>
      <c r="H69" s="539"/>
      <c r="I69" s="539"/>
      <c r="J69" s="539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35"/>
    </row>
    <row r="70" spans="1:49">
      <c r="A70" s="533" t="s">
        <v>314</v>
      </c>
      <c r="B70" s="475" t="str">
        <f>'C3LPG Balance'!C76</f>
        <v>WP</v>
      </c>
      <c r="C70" s="475" t="str">
        <f>'C3LPG Balance'!D76</f>
        <v xml:space="preserve">SPRC </v>
      </c>
      <c r="D70" s="539"/>
      <c r="E70" s="539"/>
      <c r="F70" s="539"/>
      <c r="G70" s="539"/>
      <c r="H70" s="539"/>
      <c r="I70" s="539"/>
      <c r="J70" s="539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7"/>
      <c r="V70" s="537"/>
      <c r="W70" s="537"/>
      <c r="X70" s="537"/>
      <c r="Y70" s="537"/>
      <c r="Z70" s="537"/>
      <c r="AA70" s="537"/>
      <c r="AB70" s="537"/>
      <c r="AC70" s="537"/>
      <c r="AD70" s="537"/>
      <c r="AE70" s="537"/>
      <c r="AF70" s="537"/>
      <c r="AG70" s="537"/>
      <c r="AH70" s="537"/>
      <c r="AI70" s="537"/>
      <c r="AJ70" s="537"/>
      <c r="AK70" s="513"/>
      <c r="AL70" s="513"/>
      <c r="AM70" s="513"/>
      <c r="AN70" s="513"/>
      <c r="AO70" s="513"/>
      <c r="AP70" s="513"/>
      <c r="AQ70" s="513"/>
      <c r="AR70" s="513"/>
      <c r="AS70" s="513"/>
      <c r="AT70" s="513"/>
      <c r="AU70" s="513"/>
      <c r="AV70" s="513"/>
      <c r="AW70" s="535"/>
    </row>
    <row r="71" spans="1:49">
      <c r="A71" s="533" t="s">
        <v>315</v>
      </c>
      <c r="B71" s="475" t="str">
        <f>'C3LPG Balance'!C78</f>
        <v>PTTOR</v>
      </c>
      <c r="C71" s="475" t="str">
        <f>'C3LPG Balance'!D78</f>
        <v>PTTEP/LKB (Truck)</v>
      </c>
      <c r="D71" s="539"/>
      <c r="E71" s="539"/>
      <c r="F71" s="539"/>
      <c r="G71" s="539"/>
      <c r="H71" s="539"/>
      <c r="I71" s="539"/>
      <c r="J71" s="539"/>
      <c r="K71" s="537"/>
      <c r="L71" s="537"/>
      <c r="M71" s="537"/>
      <c r="N71" s="537"/>
      <c r="O71" s="537"/>
      <c r="P71" s="537"/>
      <c r="Q71" s="537"/>
      <c r="R71" s="537"/>
      <c r="S71" s="537"/>
      <c r="T71" s="537"/>
      <c r="U71" s="537"/>
      <c r="V71" s="537"/>
      <c r="W71" s="537"/>
      <c r="X71" s="537"/>
      <c r="Y71" s="537"/>
      <c r="Z71" s="537"/>
      <c r="AA71" s="537"/>
      <c r="AB71" s="537"/>
      <c r="AC71" s="537"/>
      <c r="AD71" s="537"/>
      <c r="AE71" s="537"/>
      <c r="AF71" s="537"/>
      <c r="AG71" s="537"/>
      <c r="AH71" s="537"/>
      <c r="AI71" s="537"/>
      <c r="AJ71" s="537"/>
      <c r="AK71" s="513"/>
      <c r="AL71" s="513"/>
      <c r="AM71" s="513"/>
      <c r="AN71" s="513"/>
      <c r="AO71" s="513"/>
      <c r="AP71" s="513"/>
      <c r="AQ71" s="513"/>
      <c r="AR71" s="513"/>
      <c r="AS71" s="513"/>
      <c r="AT71" s="513"/>
      <c r="AU71" s="513"/>
      <c r="AV71" s="513"/>
      <c r="AW71" s="535"/>
    </row>
    <row r="72" spans="1:49">
      <c r="A72" s="533" t="s">
        <v>316</v>
      </c>
      <c r="B72" s="475" t="str">
        <f>'C3LPG Balance'!C79</f>
        <v>PTTOR</v>
      </c>
      <c r="C72" s="475" t="str">
        <f>'C3LPG Balance'!D79</f>
        <v>GSP KHM</v>
      </c>
      <c r="D72" s="539"/>
      <c r="E72" s="539"/>
      <c r="F72" s="539"/>
      <c r="G72" s="539"/>
      <c r="H72" s="539"/>
      <c r="I72" s="539"/>
      <c r="J72" s="539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35"/>
    </row>
    <row r="73" spans="1:49" ht="13.65" customHeight="1">
      <c r="A73" s="941" t="s">
        <v>16</v>
      </c>
      <c r="B73" s="939"/>
      <c r="C73" s="940"/>
      <c r="D73" s="522" t="e">
        <f t="shared" ref="D73:J73" si="8">SUM(D25:D28)</f>
        <v>#REF!</v>
      </c>
      <c r="E73" s="522" t="e">
        <f t="shared" si="8"/>
        <v>#REF!</v>
      </c>
      <c r="F73" s="522" t="e">
        <f t="shared" si="8"/>
        <v>#REF!</v>
      </c>
      <c r="G73" s="522" t="e">
        <f t="shared" si="8"/>
        <v>#REF!</v>
      </c>
      <c r="H73" s="522" t="e">
        <f t="shared" si="8"/>
        <v>#REF!</v>
      </c>
      <c r="I73" s="522" t="e">
        <f t="shared" si="8"/>
        <v>#REF!</v>
      </c>
      <c r="J73" s="522" t="e">
        <f t="shared" si="8"/>
        <v>#REF!</v>
      </c>
      <c r="K73" s="522" t="e">
        <f t="shared" ref="K73:AB73" si="9">SUM(K25:K31)</f>
        <v>#REF!</v>
      </c>
      <c r="L73" s="522" t="e">
        <f t="shared" si="9"/>
        <v>#REF!</v>
      </c>
      <c r="M73" s="522" t="e">
        <f t="shared" si="9"/>
        <v>#REF!</v>
      </c>
      <c r="N73" s="522" t="e">
        <f t="shared" si="9"/>
        <v>#REF!</v>
      </c>
      <c r="O73" s="522" t="e">
        <f t="shared" si="9"/>
        <v>#REF!</v>
      </c>
      <c r="P73" s="522" t="e">
        <f t="shared" si="9"/>
        <v>#REF!</v>
      </c>
      <c r="Q73" s="522" t="e">
        <f t="shared" si="9"/>
        <v>#REF!</v>
      </c>
      <c r="R73" s="522" t="e">
        <f t="shared" si="9"/>
        <v>#REF!</v>
      </c>
      <c r="S73" s="522" t="e">
        <f t="shared" si="9"/>
        <v>#REF!</v>
      </c>
      <c r="T73" s="522" t="e">
        <f t="shared" si="9"/>
        <v>#REF!</v>
      </c>
      <c r="U73" s="522" t="e">
        <f t="shared" si="9"/>
        <v>#REF!</v>
      </c>
      <c r="V73" s="522" t="e">
        <f t="shared" si="9"/>
        <v>#REF!</v>
      </c>
      <c r="W73" s="522" t="e">
        <f t="shared" si="9"/>
        <v>#REF!</v>
      </c>
      <c r="X73" s="522" t="e">
        <f t="shared" si="9"/>
        <v>#REF!</v>
      </c>
      <c r="Y73" s="522" t="e">
        <f t="shared" si="9"/>
        <v>#REF!</v>
      </c>
      <c r="Z73" s="522" t="e">
        <f t="shared" si="9"/>
        <v>#REF!</v>
      </c>
      <c r="AA73" s="522" t="e">
        <f t="shared" si="9"/>
        <v>#REF!</v>
      </c>
      <c r="AB73" s="522" t="e">
        <f t="shared" si="9"/>
        <v>#REF!</v>
      </c>
      <c r="AC73" s="522" t="e">
        <f>SUM(AC25:AC35)</f>
        <v>#REF!</v>
      </c>
      <c r="AD73" s="522" t="e">
        <f>SUM(AD25:AD35)</f>
        <v>#REF!</v>
      </c>
      <c r="AE73" s="522" t="e">
        <f>SUM(AE25:AE35)</f>
        <v>#REF!</v>
      </c>
      <c r="AF73" s="522" t="e">
        <f>SUM(AF25:AF35)</f>
        <v>#REF!</v>
      </c>
      <c r="AG73" s="522" t="e">
        <f>SUM(AG25:AG35)</f>
        <v>#REF!</v>
      </c>
      <c r="AH73" s="522" t="e">
        <f>SUM(AH25:AH36)</f>
        <v>#REF!</v>
      </c>
      <c r="AI73" s="522" t="e">
        <f>SUM(AI25:AI36)</f>
        <v>#REF!</v>
      </c>
      <c r="AJ73" s="522" t="e">
        <f>SUM(AJ25:AJ36)</f>
        <v>#REF!</v>
      </c>
      <c r="AK73" s="548">
        <f>SUM(AK25:AK72)</f>
        <v>0</v>
      </c>
      <c r="AL73" s="548">
        <f t="shared" ref="AL73:AV73" si="10">SUM(AL25:AL72)</f>
        <v>0</v>
      </c>
      <c r="AM73" s="548">
        <f t="shared" si="10"/>
        <v>0</v>
      </c>
      <c r="AN73" s="548">
        <f t="shared" si="10"/>
        <v>0</v>
      </c>
      <c r="AO73" s="548">
        <f t="shared" si="10"/>
        <v>0</v>
      </c>
      <c r="AP73" s="548">
        <f t="shared" si="10"/>
        <v>0</v>
      </c>
      <c r="AQ73" s="548">
        <f t="shared" si="10"/>
        <v>0</v>
      </c>
      <c r="AR73" s="548">
        <f t="shared" si="10"/>
        <v>0</v>
      </c>
      <c r="AS73" s="548">
        <f t="shared" si="10"/>
        <v>0</v>
      </c>
      <c r="AT73" s="548">
        <f t="shared" si="10"/>
        <v>0</v>
      </c>
      <c r="AU73" s="548">
        <f t="shared" si="10"/>
        <v>0</v>
      </c>
      <c r="AV73" s="548">
        <f t="shared" si="10"/>
        <v>0</v>
      </c>
    </row>
    <row r="74" spans="1:49" ht="13.65" customHeight="1">
      <c r="A74" s="941" t="s">
        <v>342</v>
      </c>
      <c r="B74" s="939"/>
      <c r="C74" s="940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602"/>
      <c r="AB74" s="602"/>
      <c r="AC74" s="602"/>
      <c r="AD74" s="602"/>
      <c r="AE74" s="602"/>
      <c r="AF74" s="602"/>
      <c r="AG74" s="602"/>
      <c r="AH74" s="602"/>
      <c r="AI74" s="602"/>
      <c r="AJ74" s="602"/>
      <c r="AK74" s="548">
        <f>SUM(AK51:AK68)</f>
        <v>0</v>
      </c>
      <c r="AL74" s="548">
        <f t="shared" ref="AL74:AV74" si="11">SUM(AL51:AL68)</f>
        <v>0</v>
      </c>
      <c r="AM74" s="548">
        <f t="shared" si="11"/>
        <v>0</v>
      </c>
      <c r="AN74" s="548">
        <f t="shared" si="11"/>
        <v>0</v>
      </c>
      <c r="AO74" s="548">
        <f t="shared" si="11"/>
        <v>0</v>
      </c>
      <c r="AP74" s="548">
        <f t="shared" si="11"/>
        <v>0</v>
      </c>
      <c r="AQ74" s="548">
        <f t="shared" si="11"/>
        <v>0</v>
      </c>
      <c r="AR74" s="548">
        <f t="shared" si="11"/>
        <v>0</v>
      </c>
      <c r="AS74" s="548">
        <f t="shared" si="11"/>
        <v>0</v>
      </c>
      <c r="AT74" s="548">
        <f t="shared" si="11"/>
        <v>0</v>
      </c>
      <c r="AU74" s="548">
        <f t="shared" si="11"/>
        <v>0</v>
      </c>
      <c r="AV74" s="548">
        <f t="shared" si="11"/>
        <v>0</v>
      </c>
    </row>
    <row r="75" spans="1:49">
      <c r="A75" s="942" t="s">
        <v>322</v>
      </c>
      <c r="B75" s="943"/>
      <c r="C75" s="943"/>
      <c r="D75" s="520"/>
      <c r="E75" s="520"/>
      <c r="F75" s="520"/>
      <c r="G75" s="520"/>
      <c r="H75" s="520"/>
      <c r="I75" s="520"/>
      <c r="J75" s="520"/>
      <c r="K75" s="520"/>
      <c r="L75" s="520"/>
      <c r="M75" s="520"/>
      <c r="N75" s="520"/>
      <c r="O75" s="520"/>
      <c r="P75" s="520"/>
      <c r="Q75" s="520"/>
      <c r="R75" s="520"/>
      <c r="S75" s="520"/>
      <c r="T75" s="520"/>
      <c r="U75" s="520"/>
      <c r="V75" s="520"/>
      <c r="W75" s="520"/>
      <c r="X75" s="520"/>
      <c r="Y75" s="520"/>
      <c r="Z75" s="520"/>
      <c r="AA75" s="520"/>
      <c r="AB75" s="520"/>
      <c r="AC75" s="520"/>
      <c r="AD75" s="520"/>
      <c r="AE75" s="520"/>
      <c r="AF75" s="520"/>
      <c r="AG75" s="520"/>
      <c r="AH75" s="520"/>
      <c r="AI75" s="520"/>
      <c r="AJ75" s="520"/>
      <c r="AK75" s="520"/>
      <c r="AL75" s="520"/>
      <c r="AM75" s="520"/>
      <c r="AN75" s="520"/>
      <c r="AO75" s="520"/>
      <c r="AP75" s="520"/>
      <c r="AQ75" s="520"/>
      <c r="AR75" s="540"/>
      <c r="AS75" s="540"/>
      <c r="AT75" s="541"/>
      <c r="AU75" s="541"/>
      <c r="AV75" s="542"/>
    </row>
    <row r="76" spans="1:49">
      <c r="A76" s="944" t="s">
        <v>107</v>
      </c>
      <c r="B76" s="945"/>
      <c r="C76" s="946"/>
      <c r="D76" s="403">
        <v>2017</v>
      </c>
      <c r="E76" s="403"/>
      <c r="F76" s="895">
        <v>2017</v>
      </c>
      <c r="G76" s="896"/>
      <c r="H76" s="896"/>
      <c r="I76" s="896"/>
      <c r="J76" s="897"/>
      <c r="K76" s="404">
        <v>2018</v>
      </c>
      <c r="L76" s="404">
        <v>2018</v>
      </c>
      <c r="M76" s="404">
        <v>2018</v>
      </c>
      <c r="N76" s="403">
        <v>2018</v>
      </c>
      <c r="O76" s="403"/>
      <c r="P76" s="404">
        <v>2018</v>
      </c>
      <c r="Q76" s="917">
        <v>2018</v>
      </c>
      <c r="R76" s="917"/>
      <c r="S76" s="917"/>
      <c r="T76" s="917"/>
      <c r="U76" s="917"/>
      <c r="V76" s="917"/>
      <c r="W76" s="404">
        <v>2019</v>
      </c>
      <c r="X76" s="404">
        <v>2019</v>
      </c>
      <c r="Y76" s="403">
        <v>2019</v>
      </c>
      <c r="Z76" s="404">
        <v>2019</v>
      </c>
      <c r="AA76" s="403">
        <v>2019</v>
      </c>
      <c r="AB76" s="404">
        <v>2019</v>
      </c>
      <c r="AC76" s="403">
        <v>2019</v>
      </c>
      <c r="AD76" s="404">
        <v>2019</v>
      </c>
      <c r="AE76" s="403">
        <v>2019</v>
      </c>
      <c r="AF76" s="917">
        <v>2019</v>
      </c>
      <c r="AG76" s="917"/>
      <c r="AH76" s="917"/>
      <c r="AI76" s="404">
        <v>2020</v>
      </c>
      <c r="AJ76" s="405"/>
      <c r="AK76" s="895">
        <v>2020</v>
      </c>
      <c r="AL76" s="896"/>
      <c r="AM76" s="896"/>
      <c r="AN76" s="896"/>
      <c r="AO76" s="896"/>
      <c r="AP76" s="896"/>
      <c r="AQ76" s="896"/>
      <c r="AR76" s="896"/>
      <c r="AS76" s="896"/>
      <c r="AT76" s="897"/>
      <c r="AU76" s="895">
        <v>2021</v>
      </c>
      <c r="AV76" s="897"/>
    </row>
    <row r="77" spans="1:49">
      <c r="A77" s="918" t="s">
        <v>108</v>
      </c>
      <c r="B77" s="947"/>
      <c r="C77" s="948"/>
      <c r="D77" s="510" t="str">
        <f t="shared" ref="D77:AV77" si="12">D10</f>
        <v>JUN</v>
      </c>
      <c r="E77" s="510" t="str">
        <f t="shared" si="12"/>
        <v>JUL</v>
      </c>
      <c r="F77" s="510" t="str">
        <f t="shared" si="12"/>
        <v>AUG</v>
      </c>
      <c r="G77" s="510" t="str">
        <f t="shared" si="12"/>
        <v>SEP</v>
      </c>
      <c r="H77" s="510" t="str">
        <f t="shared" si="12"/>
        <v>OCT</v>
      </c>
      <c r="I77" s="510" t="str">
        <f t="shared" si="12"/>
        <v>NOV</v>
      </c>
      <c r="J77" s="510" t="str">
        <f t="shared" si="12"/>
        <v>DEC</v>
      </c>
      <c r="K77" s="510" t="str">
        <f t="shared" si="12"/>
        <v>JAN</v>
      </c>
      <c r="L77" s="510" t="str">
        <f t="shared" si="12"/>
        <v>FEB</v>
      </c>
      <c r="M77" s="510" t="str">
        <f t="shared" si="12"/>
        <v>MAR</v>
      </c>
      <c r="N77" s="510" t="str">
        <f t="shared" si="12"/>
        <v>APR</v>
      </c>
      <c r="O77" s="510" t="str">
        <f t="shared" si="12"/>
        <v>MAY</v>
      </c>
      <c r="P77" s="510" t="str">
        <f t="shared" si="12"/>
        <v>JUN</v>
      </c>
      <c r="Q77" s="510" t="str">
        <f t="shared" si="12"/>
        <v>JUL</v>
      </c>
      <c r="R77" s="510" t="str">
        <f t="shared" si="12"/>
        <v>AUG</v>
      </c>
      <c r="S77" s="510" t="str">
        <f t="shared" si="12"/>
        <v>SEP</v>
      </c>
      <c r="T77" s="510" t="str">
        <f t="shared" si="12"/>
        <v>OCT</v>
      </c>
      <c r="U77" s="510" t="str">
        <f t="shared" si="12"/>
        <v>NOV</v>
      </c>
      <c r="V77" s="510" t="str">
        <f t="shared" si="12"/>
        <v>DEC</v>
      </c>
      <c r="W77" s="510" t="str">
        <f t="shared" si="12"/>
        <v>JAN</v>
      </c>
      <c r="X77" s="510" t="str">
        <f t="shared" si="12"/>
        <v>FEB</v>
      </c>
      <c r="Y77" s="510" t="str">
        <f t="shared" si="12"/>
        <v>MAR</v>
      </c>
      <c r="Z77" s="510" t="str">
        <f t="shared" si="12"/>
        <v>APR</v>
      </c>
      <c r="AA77" s="510" t="str">
        <f t="shared" si="12"/>
        <v>MAY</v>
      </c>
      <c r="AB77" s="510" t="str">
        <f t="shared" si="12"/>
        <v>JUN</v>
      </c>
      <c r="AC77" s="510" t="str">
        <f t="shared" si="12"/>
        <v>JUL</v>
      </c>
      <c r="AD77" s="510" t="str">
        <f t="shared" si="12"/>
        <v>AUG</v>
      </c>
      <c r="AE77" s="510" t="str">
        <f t="shared" si="12"/>
        <v>SEP</v>
      </c>
      <c r="AF77" s="510" t="str">
        <f t="shared" si="12"/>
        <v>OCT</v>
      </c>
      <c r="AG77" s="510" t="str">
        <f t="shared" si="12"/>
        <v>NOV</v>
      </c>
      <c r="AH77" s="510" t="str">
        <f t="shared" si="12"/>
        <v>DEC</v>
      </c>
      <c r="AI77" s="510" t="str">
        <f t="shared" si="12"/>
        <v>JAN</v>
      </c>
      <c r="AJ77" s="510" t="str">
        <f t="shared" si="12"/>
        <v>FEB</v>
      </c>
      <c r="AK77" s="510" t="str">
        <f t="shared" si="12"/>
        <v>MAR</v>
      </c>
      <c r="AL77" s="510" t="str">
        <f t="shared" si="12"/>
        <v>APR</v>
      </c>
      <c r="AM77" s="510" t="str">
        <f t="shared" si="12"/>
        <v>MAY</v>
      </c>
      <c r="AN77" s="510" t="str">
        <f t="shared" si="12"/>
        <v>JUN</v>
      </c>
      <c r="AO77" s="510" t="str">
        <f t="shared" si="12"/>
        <v>JUL</v>
      </c>
      <c r="AP77" s="510" t="str">
        <f t="shared" si="12"/>
        <v>AUG</v>
      </c>
      <c r="AQ77" s="510" t="str">
        <f t="shared" si="12"/>
        <v>SEP</v>
      </c>
      <c r="AR77" s="510" t="str">
        <f t="shared" si="12"/>
        <v>OCT</v>
      </c>
      <c r="AS77" s="510" t="str">
        <f t="shared" si="12"/>
        <v>NOV</v>
      </c>
      <c r="AT77" s="510" t="str">
        <f t="shared" si="12"/>
        <v>DEC</v>
      </c>
      <c r="AU77" s="510" t="str">
        <f t="shared" si="12"/>
        <v>JAN</v>
      </c>
      <c r="AV77" s="510" t="str">
        <f t="shared" si="12"/>
        <v>FEB</v>
      </c>
    </row>
    <row r="78" spans="1:49">
      <c r="A78" s="543" t="s">
        <v>241</v>
      </c>
      <c r="B78" s="544"/>
      <c r="C78" s="594"/>
      <c r="D78" s="598">
        <f>'NGL Balance'!H14</f>
        <v>0</v>
      </c>
      <c r="E78" s="529">
        <f>'NGL Balance'!I14</f>
        <v>23</v>
      </c>
      <c r="F78" s="529">
        <f>'NGL Balance'!J14</f>
        <v>25</v>
      </c>
      <c r="G78" s="529">
        <f>'NGL Balance'!K14</f>
        <v>21.5</v>
      </c>
      <c r="H78" s="529">
        <f>'NGL Balance'!L14</f>
        <v>27.8</v>
      </c>
      <c r="I78" s="529">
        <f>'NGL Balance'!M14</f>
        <v>27.8</v>
      </c>
      <c r="J78" s="529">
        <f>'NGL Balance'!N14</f>
        <v>33.179000000000002</v>
      </c>
      <c r="K78" s="529">
        <f>'NGL Balance'!O14</f>
        <v>31</v>
      </c>
      <c r="L78" s="529">
        <f>'NGL Balance'!P14</f>
        <v>29.4</v>
      </c>
      <c r="M78" s="529">
        <f>'NGL Balance'!Q14</f>
        <v>21.6</v>
      </c>
      <c r="N78" s="529">
        <f>'NGL Balance'!R14</f>
        <v>27.78</v>
      </c>
      <c r="O78" s="529">
        <f>'NGL Balance'!S14</f>
        <v>23</v>
      </c>
      <c r="P78" s="529">
        <f>'NGL Balance'!T14</f>
        <v>28.56</v>
      </c>
      <c r="Q78" s="529">
        <f>'NGL Balance'!U14</f>
        <v>29.32</v>
      </c>
      <c r="R78" s="529">
        <f>'NGL Balance'!V14</f>
        <v>24</v>
      </c>
      <c r="S78" s="529">
        <f>'NGL Balance'!W14</f>
        <v>18.5</v>
      </c>
      <c r="T78" s="529">
        <f>'NGL Balance'!X14</f>
        <v>22.2</v>
      </c>
      <c r="U78" s="529">
        <f>'NGL Balance'!Y14</f>
        <v>33.950617283950614</v>
      </c>
      <c r="V78" s="529">
        <f>'NGL Balance'!Z14</f>
        <v>30.092592592592592</v>
      </c>
      <c r="W78" s="529">
        <f>'NGL Balance'!AA14</f>
        <v>18.518518518518519</v>
      </c>
      <c r="X78" s="529">
        <f>'NGL Balance'!AB14</f>
        <v>23.148148148148149</v>
      </c>
      <c r="Y78" s="529">
        <f>'NGL Balance'!AC14</f>
        <v>32.407407407407405</v>
      </c>
      <c r="Z78" s="529">
        <f>'NGL Balance'!AD14</f>
        <v>29.320987654320987</v>
      </c>
      <c r="AA78" s="529">
        <f>'NGL Balance'!AE14</f>
        <v>26.234567901234566</v>
      </c>
      <c r="AB78" s="529">
        <f>'NGL Balance'!AF14</f>
        <v>29.320987654320987</v>
      </c>
      <c r="AC78" s="529">
        <f>'NGL Balance'!AG14</f>
        <v>28.549382716049383</v>
      </c>
      <c r="AD78" s="529">
        <f>'NGL Balance'!AH14</f>
        <v>30.864197530864196</v>
      </c>
      <c r="AE78" s="529">
        <f>'NGL Balance'!AI14</f>
        <v>29.320987654320987</v>
      </c>
      <c r="AF78" s="529">
        <f>'NGL Balance'!AJ14</f>
        <v>27.777777777777779</v>
      </c>
      <c r="AG78" s="529">
        <f>'NGL Balance'!AK14</f>
        <v>27.006172839506171</v>
      </c>
      <c r="AH78" s="529">
        <f>'NGL Balance'!AL14</f>
        <v>32.407407407407405</v>
      </c>
      <c r="AI78" s="529">
        <f>'NGL Balance'!AM14</f>
        <v>29.320987654320987</v>
      </c>
      <c r="AJ78" s="529">
        <f>'NGL Balance'!AN14</f>
        <v>19.290123456790123</v>
      </c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</row>
    <row r="79" spans="1:49">
      <c r="A79" s="936" t="s">
        <v>339</v>
      </c>
      <c r="B79" s="937"/>
      <c r="C79" s="595"/>
      <c r="D79" s="599">
        <f>'NGL Balance'!F15</f>
        <v>53</v>
      </c>
      <c r="E79" s="512">
        <f>'NGL Balance'!I15</f>
        <v>56</v>
      </c>
      <c r="F79" s="512">
        <f>'NGL Balance'!J15</f>
        <v>56</v>
      </c>
      <c r="G79" s="512">
        <f>'NGL Balance'!K15</f>
        <v>53</v>
      </c>
      <c r="H79" s="512">
        <f>'NGL Balance'!L15</f>
        <v>58</v>
      </c>
      <c r="I79" s="512">
        <f>'NGL Balance'!M15</f>
        <v>56</v>
      </c>
      <c r="J79" s="512">
        <f>'NGL Balance'!N15</f>
        <v>55</v>
      </c>
      <c r="K79" s="512">
        <f>'NGL Balance'!O15</f>
        <v>55.111111111111114</v>
      </c>
      <c r="L79" s="512">
        <f>'NGL Balance'!P15</f>
        <v>49.777777777777771</v>
      </c>
      <c r="M79" s="512">
        <f>'NGL Balance'!Q15</f>
        <v>55.111111111111114</v>
      </c>
      <c r="N79" s="512">
        <f>'NGL Balance'!R15</f>
        <v>53.333333333333329</v>
      </c>
      <c r="O79" s="512">
        <f>'NGL Balance'!S15</f>
        <v>55.111111111111114</v>
      </c>
      <c r="P79" s="512">
        <f>'NGL Balance'!T15</f>
        <v>53.333333333333329</v>
      </c>
      <c r="Q79" s="512">
        <f>'NGL Balance'!U15</f>
        <v>55.111111111111114</v>
      </c>
      <c r="R79" s="512">
        <f>'NGL Balance'!V15</f>
        <v>55.111111111111114</v>
      </c>
      <c r="S79" s="512">
        <f>'NGL Balance'!W15</f>
        <v>53.333333333333329</v>
      </c>
      <c r="T79" s="512">
        <f>'NGL Balance'!X15</f>
        <v>43.5</v>
      </c>
      <c r="U79" s="512">
        <f>'NGL Balance'!Y15</f>
        <v>40</v>
      </c>
      <c r="V79" s="512">
        <f>'NGL Balance'!Z15</f>
        <v>55.111111111111114</v>
      </c>
      <c r="W79" s="512">
        <f>'NGL Balance'!AA15</f>
        <v>45</v>
      </c>
      <c r="X79" s="512">
        <f>'NGL Balance'!AB15</f>
        <v>48</v>
      </c>
      <c r="Y79" s="512">
        <f>'NGL Balance'!AC15</f>
        <v>55</v>
      </c>
      <c r="Z79" s="512">
        <f>'NGL Balance'!AD15</f>
        <v>53</v>
      </c>
      <c r="AA79" s="512">
        <f>'NGL Balance'!AE15</f>
        <v>55</v>
      </c>
      <c r="AB79" s="512">
        <f>'NGL Balance'!AF15</f>
        <v>53</v>
      </c>
      <c r="AC79" s="512">
        <f>'NGL Balance'!AG15</f>
        <v>55</v>
      </c>
      <c r="AD79" s="512">
        <f>'NGL Balance'!AH15</f>
        <v>55</v>
      </c>
      <c r="AE79" s="512">
        <f>'NGL Balance'!AI15</f>
        <v>51.5</v>
      </c>
      <c r="AF79" s="512">
        <f>'NGL Balance'!AJ15</f>
        <v>55.111111111111114</v>
      </c>
      <c r="AG79" s="512">
        <f>'NGL Balance'!AK15</f>
        <v>53.333333333333336</v>
      </c>
      <c r="AH79" s="512">
        <f>'NGL Balance'!AL15</f>
        <v>55</v>
      </c>
      <c r="AI79" s="512">
        <f>'NGL Balance'!AM15</f>
        <v>55</v>
      </c>
      <c r="AJ79" s="512">
        <f>'NGL Balance'!AN15</f>
        <v>51.555555555555564</v>
      </c>
      <c r="AK79" s="534"/>
      <c r="AL79" s="534"/>
      <c r="AM79" s="534"/>
      <c r="AN79" s="534"/>
      <c r="AO79" s="534"/>
      <c r="AP79" s="534"/>
      <c r="AQ79" s="534"/>
      <c r="AR79" s="534"/>
      <c r="AS79" s="534"/>
      <c r="AT79" s="534"/>
      <c r="AU79" s="534"/>
      <c r="AV79" s="534"/>
    </row>
    <row r="80" spans="1:49">
      <c r="A80" s="547" t="s">
        <v>124</v>
      </c>
      <c r="B80" s="546"/>
      <c r="C80" s="595"/>
      <c r="D80" s="599">
        <v>0</v>
      </c>
      <c r="E80" s="512">
        <v>0</v>
      </c>
      <c r="F80" s="512">
        <v>0</v>
      </c>
      <c r="G80" s="512">
        <v>0</v>
      </c>
      <c r="H80" s="512">
        <v>0</v>
      </c>
      <c r="I80" s="512">
        <v>0</v>
      </c>
      <c r="J80" s="512">
        <v>0</v>
      </c>
      <c r="K80" s="512">
        <v>0</v>
      </c>
      <c r="L80" s="512">
        <v>0</v>
      </c>
      <c r="M80" s="512">
        <v>0</v>
      </c>
      <c r="N80" s="512">
        <v>0</v>
      </c>
      <c r="O80" s="512">
        <v>0</v>
      </c>
      <c r="P80" s="512">
        <v>0</v>
      </c>
      <c r="Q80" s="512">
        <v>0</v>
      </c>
      <c r="R80" s="512">
        <v>0</v>
      </c>
      <c r="S80" s="512">
        <v>0</v>
      </c>
      <c r="T80" s="512">
        <v>0</v>
      </c>
      <c r="U80" s="512">
        <v>0</v>
      </c>
      <c r="V80" s="512">
        <v>0</v>
      </c>
      <c r="W80" s="512">
        <v>0</v>
      </c>
      <c r="X80" s="512">
        <v>0</v>
      </c>
      <c r="Y80" s="512">
        <v>0</v>
      </c>
      <c r="Z80" s="512">
        <v>0</v>
      </c>
      <c r="AA80" s="512">
        <v>0</v>
      </c>
      <c r="AB80" s="512">
        <v>0</v>
      </c>
      <c r="AC80" s="512">
        <v>0</v>
      </c>
      <c r="AD80" s="512">
        <v>0</v>
      </c>
      <c r="AE80" s="512">
        <v>0</v>
      </c>
      <c r="AF80" s="512">
        <v>0</v>
      </c>
      <c r="AG80" s="512">
        <v>0</v>
      </c>
      <c r="AH80" s="512">
        <v>0</v>
      </c>
      <c r="AI80" s="512">
        <v>0</v>
      </c>
      <c r="AJ80" s="512">
        <v>0</v>
      </c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</row>
    <row r="81" spans="1:48">
      <c r="A81" s="545" t="s">
        <v>192</v>
      </c>
      <c r="B81" s="546"/>
      <c r="C81" s="595"/>
      <c r="D81" s="599">
        <f>'NGL Balance'!H18</f>
        <v>10</v>
      </c>
      <c r="E81" s="512">
        <f>'NGL Balance'!I18</f>
        <v>2</v>
      </c>
      <c r="F81" s="512">
        <f>'NGL Balance'!J18</f>
        <v>0</v>
      </c>
      <c r="G81" s="512">
        <f>'NGL Balance'!K18</f>
        <v>0</v>
      </c>
      <c r="H81" s="512">
        <f>'NGL Balance'!L18</f>
        <v>0</v>
      </c>
      <c r="I81" s="512">
        <f>'NGL Balance'!M18</f>
        <v>0</v>
      </c>
      <c r="J81" s="512">
        <f>'NGL Balance'!N18</f>
        <v>0</v>
      </c>
      <c r="K81" s="512">
        <f>'NGL Balance'!O18</f>
        <v>0</v>
      </c>
      <c r="L81" s="512">
        <f>'NGL Balance'!P18</f>
        <v>0</v>
      </c>
      <c r="M81" s="512">
        <f>'NGL Balance'!Q18</f>
        <v>0</v>
      </c>
      <c r="N81" s="512">
        <f>'NGL Balance'!R18</f>
        <v>0</v>
      </c>
      <c r="O81" s="512">
        <f>'NGL Balance'!S18</f>
        <v>0</v>
      </c>
      <c r="P81" s="512">
        <f>'NGL Balance'!T18</f>
        <v>0</v>
      </c>
      <c r="Q81" s="512">
        <f>'NGL Balance'!U18</f>
        <v>0</v>
      </c>
      <c r="R81" s="512">
        <f>'NGL Balance'!V18</f>
        <v>0</v>
      </c>
      <c r="S81" s="512">
        <f>'NGL Balance'!W18</f>
        <v>0</v>
      </c>
      <c r="T81" s="512">
        <f>'NGL Balance'!X18</f>
        <v>0</v>
      </c>
      <c r="U81" s="512">
        <f>'NGL Balance'!Y18</f>
        <v>0</v>
      </c>
      <c r="V81" s="512">
        <f>'NGL Balance'!Z18</f>
        <v>0</v>
      </c>
      <c r="W81" s="512">
        <f>'NGL Balance'!AA18</f>
        <v>0</v>
      </c>
      <c r="X81" s="512">
        <f>'NGL Balance'!AB18</f>
        <v>0</v>
      </c>
      <c r="Y81" s="512">
        <f>'NGL Balance'!AC18</f>
        <v>0</v>
      </c>
      <c r="Z81" s="512">
        <f>'NGL Balance'!AD18</f>
        <v>0</v>
      </c>
      <c r="AA81" s="512">
        <f>'NGL Balance'!AE18</f>
        <v>0</v>
      </c>
      <c r="AB81" s="512">
        <f>'NGL Balance'!AF18</f>
        <v>0</v>
      </c>
      <c r="AC81" s="512">
        <f>'NGL Balance'!AG18</f>
        <v>0</v>
      </c>
      <c r="AD81" s="512">
        <f>'NGL Balance'!AH18</f>
        <v>0</v>
      </c>
      <c r="AE81" s="512">
        <f>'NGL Balance'!AI18</f>
        <v>0</v>
      </c>
      <c r="AF81" s="512">
        <f>'NGL Balance'!AJ18</f>
        <v>0</v>
      </c>
      <c r="AG81" s="512">
        <f>'NGL Balance'!AK18</f>
        <v>0</v>
      </c>
      <c r="AH81" s="512">
        <f>'NGL Balance'!AL18</f>
        <v>0</v>
      </c>
      <c r="AI81" s="512">
        <f>'NGL Balance'!AM18</f>
        <v>0</v>
      </c>
      <c r="AJ81" s="512">
        <f>'NGL Balance'!AN18</f>
        <v>1.9</v>
      </c>
      <c r="AK81" s="534"/>
      <c r="AL81" s="534"/>
      <c r="AM81" s="534"/>
      <c r="AN81" s="534"/>
      <c r="AO81" s="534"/>
      <c r="AP81" s="534"/>
      <c r="AQ81" s="534"/>
      <c r="AR81" s="534"/>
      <c r="AS81" s="534"/>
      <c r="AT81" s="534"/>
      <c r="AU81" s="534"/>
      <c r="AV81" s="534"/>
    </row>
    <row r="82" spans="1:48">
      <c r="A82" s="560" t="s">
        <v>320</v>
      </c>
      <c r="B82" s="596"/>
      <c r="C82" s="597"/>
      <c r="D82" s="599">
        <f>'NGL Balance'!H17</f>
        <v>10</v>
      </c>
      <c r="E82" s="512">
        <f>'NGL Balance'!I17</f>
        <v>0</v>
      </c>
      <c r="F82" s="512">
        <f>'NGL Balance'!J17</f>
        <v>0</v>
      </c>
      <c r="G82" s="512">
        <f>'NGL Balance'!K17</f>
        <v>0</v>
      </c>
      <c r="H82" s="512">
        <f>'NGL Balance'!L17</f>
        <v>0</v>
      </c>
      <c r="I82" s="512">
        <f>'NGL Balance'!M17</f>
        <v>5</v>
      </c>
      <c r="J82" s="512">
        <f>'NGL Balance'!N17</f>
        <v>5</v>
      </c>
      <c r="K82" s="512">
        <f>'NGL Balance'!O17</f>
        <v>0</v>
      </c>
      <c r="L82" s="512">
        <f>'NGL Balance'!P17</f>
        <v>4.2</v>
      </c>
      <c r="M82" s="512">
        <f>'NGL Balance'!Q17</f>
        <v>0</v>
      </c>
      <c r="N82" s="512">
        <f>'NGL Balance'!R17</f>
        <v>0</v>
      </c>
      <c r="O82" s="512">
        <f>'NGL Balance'!S17</f>
        <v>0</v>
      </c>
      <c r="P82" s="512">
        <f>'NGL Balance'!T17</f>
        <v>0</v>
      </c>
      <c r="Q82" s="512">
        <f>'NGL Balance'!U17</f>
        <v>1.9</v>
      </c>
      <c r="R82" s="512">
        <f>'NGL Balance'!V17</f>
        <v>0</v>
      </c>
      <c r="S82" s="512">
        <f>'NGL Balance'!W17</f>
        <v>0</v>
      </c>
      <c r="T82" s="512">
        <f>'NGL Balance'!X17</f>
        <v>1.9</v>
      </c>
      <c r="U82" s="512">
        <f>'NGL Balance'!Y17</f>
        <v>1.9</v>
      </c>
      <c r="V82" s="512">
        <f>'NGL Balance'!Z17</f>
        <v>0</v>
      </c>
      <c r="W82" s="512">
        <f>'NGL Balance'!AA17</f>
        <v>0</v>
      </c>
      <c r="X82" s="512">
        <f>'NGL Balance'!AB17</f>
        <v>0</v>
      </c>
      <c r="Y82" s="512">
        <f>'NGL Balance'!AC17</f>
        <v>0</v>
      </c>
      <c r="Z82" s="512">
        <f>'NGL Balance'!AD17</f>
        <v>0</v>
      </c>
      <c r="AA82" s="512">
        <f>'NGL Balance'!AE17</f>
        <v>0</v>
      </c>
      <c r="AB82" s="512">
        <f>'NGL Balance'!AF17</f>
        <v>0</v>
      </c>
      <c r="AC82" s="512">
        <f>'NGL Balance'!AG17</f>
        <v>0</v>
      </c>
      <c r="AD82" s="512">
        <f>'NGL Balance'!AH17</f>
        <v>0</v>
      </c>
      <c r="AE82" s="512">
        <f>'NGL Balance'!AI17</f>
        <v>0</v>
      </c>
      <c r="AF82" s="512">
        <f>'NGL Balance'!AJ17</f>
        <v>0</v>
      </c>
      <c r="AG82" s="512">
        <f>'NGL Balance'!AK17</f>
        <v>0</v>
      </c>
      <c r="AH82" s="512">
        <f>'NGL Balance'!AL17</f>
        <v>0</v>
      </c>
      <c r="AI82" s="512">
        <f>'NGL Balance'!AM17</f>
        <v>0</v>
      </c>
      <c r="AJ82" s="512">
        <f>'NGL Balance'!AN17</f>
        <v>0</v>
      </c>
      <c r="AK82" s="534"/>
      <c r="AL82" s="534"/>
      <c r="AM82" s="534"/>
      <c r="AN82" s="534"/>
      <c r="AO82" s="534"/>
      <c r="AP82" s="534"/>
      <c r="AQ82" s="534"/>
      <c r="AR82" s="534"/>
      <c r="AS82" s="534"/>
      <c r="AT82" s="534"/>
      <c r="AU82" s="534"/>
      <c r="AV82" s="534"/>
    </row>
    <row r="83" spans="1:48">
      <c r="A83" s="545" t="s">
        <v>125</v>
      </c>
      <c r="B83" s="486"/>
      <c r="C83" s="486"/>
      <c r="D83" s="537">
        <f>'NGL Balance'!F27</f>
        <v>2.1</v>
      </c>
      <c r="E83" s="537">
        <f>'NGL Balance'!I27</f>
        <v>0</v>
      </c>
      <c r="F83" s="537">
        <f>'NGL Balance'!J27</f>
        <v>1.8</v>
      </c>
      <c r="G83" s="537">
        <f>'NGL Balance'!K27</f>
        <v>1.8</v>
      </c>
      <c r="H83" s="537">
        <f>'NGL Balance'!L27</f>
        <v>0</v>
      </c>
      <c r="I83" s="537">
        <f>'NGL Balance'!M27</f>
        <v>3.6</v>
      </c>
      <c r="J83" s="537">
        <f>'NGL Balance'!N27</f>
        <v>2.54</v>
      </c>
      <c r="K83" s="537">
        <v>0</v>
      </c>
      <c r="L83" s="537">
        <f>'NGL Balance'!P27</f>
        <v>1.8</v>
      </c>
      <c r="M83" s="537">
        <f>'NGL Balance'!Q27</f>
        <v>1.9</v>
      </c>
      <c r="N83" s="537">
        <f>'NGL Balance'!R27</f>
        <v>1.9</v>
      </c>
      <c r="O83" s="537">
        <f>'NGL Balance'!S27</f>
        <v>0</v>
      </c>
      <c r="P83" s="537">
        <f>'NGL Balance'!T27</f>
        <v>3.8</v>
      </c>
      <c r="Q83" s="537">
        <f>'NGL Balance'!U27</f>
        <v>1.9</v>
      </c>
      <c r="R83" s="537">
        <f>'NGL Balance'!V27</f>
        <v>3.8</v>
      </c>
      <c r="S83" s="537">
        <f>'NGL Balance'!W27</f>
        <v>1.9</v>
      </c>
      <c r="T83" s="537">
        <f>'NGL Balance'!X27</f>
        <v>1.9</v>
      </c>
      <c r="U83" s="537">
        <f>'NGL Balance'!Y27</f>
        <v>1.9</v>
      </c>
      <c r="V83" s="537">
        <f>'NGL Balance'!Z27</f>
        <v>3.8</v>
      </c>
      <c r="W83" s="537">
        <f>'NGL Balance'!AA27</f>
        <v>3.8</v>
      </c>
      <c r="X83" s="537">
        <f>'NGL Balance'!AB27</f>
        <v>5.6999999999999993</v>
      </c>
      <c r="Y83" s="537">
        <f>'NGL Balance'!AC27</f>
        <v>7.6</v>
      </c>
      <c r="Z83" s="537">
        <f>'NGL Balance'!AD27</f>
        <v>5.6999999999999993</v>
      </c>
      <c r="AA83" s="537">
        <f>'NGL Balance'!AE27</f>
        <v>5.6999999999999993</v>
      </c>
      <c r="AB83" s="537">
        <f>'NGL Balance'!AF27</f>
        <v>5.6999999999999993</v>
      </c>
      <c r="AC83" s="537">
        <f>'NGL Balance'!AG27</f>
        <v>5.6999999999999993</v>
      </c>
      <c r="AD83" s="537">
        <f>'NGL Balance'!AH27</f>
        <v>5.6999999999999993</v>
      </c>
      <c r="AE83" s="537">
        <f>'NGL Balance'!AI27</f>
        <v>5.6999999999999993</v>
      </c>
      <c r="AF83" s="537">
        <f>'NGL Balance'!AJ27</f>
        <v>3.8</v>
      </c>
      <c r="AG83" s="537">
        <f>'NGL Balance'!AK27</f>
        <v>3.8</v>
      </c>
      <c r="AH83" s="537">
        <f>'NGL Balance'!AL27</f>
        <v>5.6999999999999993</v>
      </c>
      <c r="AI83" s="537">
        <f>'NGL Balance'!AM27</f>
        <v>5.6999999999999993</v>
      </c>
      <c r="AJ83" s="537">
        <f>'NGL Balance'!AN27</f>
        <v>5.6999999999999993</v>
      </c>
      <c r="AK83" s="577"/>
      <c r="AL83" s="577"/>
      <c r="AM83" s="577"/>
      <c r="AN83" s="577"/>
      <c r="AO83" s="577"/>
      <c r="AP83" s="577"/>
      <c r="AQ83" s="577"/>
      <c r="AR83" s="577"/>
      <c r="AS83" s="577"/>
      <c r="AT83" s="577"/>
      <c r="AU83" s="577"/>
      <c r="AV83" s="577"/>
    </row>
    <row r="84" spans="1:48">
      <c r="A84" s="545" t="s">
        <v>126</v>
      </c>
      <c r="B84" s="486"/>
      <c r="C84" s="486"/>
      <c r="D84" s="537">
        <f>'NGL Balance'!F28</f>
        <v>3.06</v>
      </c>
      <c r="E84" s="537">
        <f>'NGL Balance'!I28</f>
        <v>4.34</v>
      </c>
      <c r="F84" s="537">
        <f>'NGL Balance'!J28</f>
        <v>2.54</v>
      </c>
      <c r="G84" s="537">
        <v>2.8</v>
      </c>
      <c r="H84" s="537">
        <v>0</v>
      </c>
      <c r="I84" s="537">
        <f>'NGL Balance'!M28</f>
        <v>0</v>
      </c>
      <c r="J84" s="537">
        <f>'NGL Balance'!N28</f>
        <v>1.8</v>
      </c>
      <c r="K84" s="537">
        <v>3.6</v>
      </c>
      <c r="L84" s="537">
        <f>'NGL Balance'!P28</f>
        <v>2.6800000000000006</v>
      </c>
      <c r="M84" s="537">
        <f>'NGL Balance'!Q28</f>
        <v>1.8</v>
      </c>
      <c r="N84" s="537">
        <f>'NGL Balance'!R28</f>
        <v>3.6</v>
      </c>
      <c r="O84" s="537">
        <f>'NGL Balance'!S28</f>
        <v>1.8</v>
      </c>
      <c r="P84" s="537">
        <f>'NGL Balance'!T28</f>
        <v>0</v>
      </c>
      <c r="Q84" s="537">
        <f>'NGL Balance'!U28</f>
        <v>1.8</v>
      </c>
      <c r="R84" s="537">
        <f>'NGL Balance'!V28</f>
        <v>1.8</v>
      </c>
      <c r="S84" s="537">
        <f>'NGL Balance'!W28</f>
        <v>3.6</v>
      </c>
      <c r="T84" s="537">
        <f>'NGL Balance'!X28</f>
        <v>1.8</v>
      </c>
      <c r="U84" s="537">
        <f>'NGL Balance'!Y28</f>
        <v>1.8</v>
      </c>
      <c r="V84" s="537">
        <f>'NGL Balance'!Z28</f>
        <v>1.8</v>
      </c>
      <c r="W84" s="537">
        <f>'NGL Balance'!AA28</f>
        <v>0</v>
      </c>
      <c r="X84" s="537">
        <f>'NGL Balance'!AB28</f>
        <v>0</v>
      </c>
      <c r="Y84" s="537">
        <f>'NGL Balance'!AC28</f>
        <v>0</v>
      </c>
      <c r="Z84" s="537">
        <f>'NGL Balance'!AD28</f>
        <v>0</v>
      </c>
      <c r="AA84" s="537">
        <f>'NGL Balance'!AE28</f>
        <v>0</v>
      </c>
      <c r="AB84" s="537">
        <f>'NGL Balance'!AF28</f>
        <v>0</v>
      </c>
      <c r="AC84" s="537">
        <f>'NGL Balance'!AG28</f>
        <v>0</v>
      </c>
      <c r="AD84" s="537">
        <f>'NGL Balance'!AH28</f>
        <v>0</v>
      </c>
      <c r="AE84" s="537">
        <f>'NGL Balance'!AI28</f>
        <v>0</v>
      </c>
      <c r="AF84" s="537">
        <f>'NGL Balance'!AJ28</f>
        <v>0</v>
      </c>
      <c r="AG84" s="537">
        <f>'NGL Balance'!AK28</f>
        <v>0</v>
      </c>
      <c r="AH84" s="537">
        <f>'NGL Balance'!AL28</f>
        <v>0</v>
      </c>
      <c r="AI84" s="537">
        <f>'NGL Balance'!AM28</f>
        <v>0</v>
      </c>
      <c r="AJ84" s="537">
        <f>'NGL Balance'!AN28</f>
        <v>0</v>
      </c>
      <c r="AK84" s="578"/>
      <c r="AL84" s="578"/>
      <c r="AM84" s="578"/>
      <c r="AN84" s="578"/>
      <c r="AO84" s="578"/>
      <c r="AP84" s="578"/>
      <c r="AQ84" s="578"/>
      <c r="AR84" s="578"/>
      <c r="AS84" s="578"/>
      <c r="AT84" s="578"/>
      <c r="AU84" s="578"/>
      <c r="AV84" s="578"/>
    </row>
    <row r="85" spans="1:48">
      <c r="A85" s="941" t="s">
        <v>343</v>
      </c>
      <c r="B85" s="939"/>
      <c r="C85" s="940"/>
      <c r="D85" s="521">
        <f t="shared" ref="D85:AJ85" si="13">D83+D84</f>
        <v>5.16</v>
      </c>
      <c r="E85" s="521">
        <f t="shared" si="13"/>
        <v>4.34</v>
      </c>
      <c r="F85" s="521">
        <f t="shared" si="13"/>
        <v>4.34</v>
      </c>
      <c r="G85" s="521">
        <f t="shared" si="13"/>
        <v>4.5999999999999996</v>
      </c>
      <c r="H85" s="521">
        <f t="shared" si="13"/>
        <v>0</v>
      </c>
      <c r="I85" s="521">
        <f t="shared" si="13"/>
        <v>3.6</v>
      </c>
      <c r="J85" s="521">
        <f t="shared" si="13"/>
        <v>4.34</v>
      </c>
      <c r="K85" s="521">
        <f t="shared" si="13"/>
        <v>3.6</v>
      </c>
      <c r="L85" s="521">
        <f t="shared" si="13"/>
        <v>4.4800000000000004</v>
      </c>
      <c r="M85" s="521">
        <f t="shared" si="13"/>
        <v>3.7</v>
      </c>
      <c r="N85" s="521">
        <f t="shared" si="13"/>
        <v>5.5</v>
      </c>
      <c r="O85" s="521">
        <f t="shared" ref="O85:U85" si="14">O83+O84</f>
        <v>1.8</v>
      </c>
      <c r="P85" s="521">
        <f t="shared" si="14"/>
        <v>3.8</v>
      </c>
      <c r="Q85" s="521">
        <f t="shared" si="14"/>
        <v>3.7</v>
      </c>
      <c r="R85" s="521">
        <f t="shared" si="14"/>
        <v>5.6</v>
      </c>
      <c r="S85" s="521">
        <f t="shared" si="14"/>
        <v>5.5</v>
      </c>
      <c r="T85" s="521">
        <f t="shared" si="14"/>
        <v>3.7</v>
      </c>
      <c r="U85" s="521">
        <f t="shared" si="14"/>
        <v>3.7</v>
      </c>
      <c r="V85" s="521">
        <f t="shared" si="13"/>
        <v>5.6</v>
      </c>
      <c r="W85" s="521">
        <f t="shared" si="13"/>
        <v>3.8</v>
      </c>
      <c r="X85" s="521">
        <f t="shared" si="13"/>
        <v>5.6999999999999993</v>
      </c>
      <c r="Y85" s="521">
        <f t="shared" si="13"/>
        <v>7.6</v>
      </c>
      <c r="Z85" s="521">
        <f t="shared" si="13"/>
        <v>5.6999999999999993</v>
      </c>
      <c r="AA85" s="521">
        <f t="shared" si="13"/>
        <v>5.6999999999999993</v>
      </c>
      <c r="AB85" s="521">
        <f t="shared" si="13"/>
        <v>5.6999999999999993</v>
      </c>
      <c r="AC85" s="521">
        <f t="shared" si="13"/>
        <v>5.6999999999999993</v>
      </c>
      <c r="AD85" s="521">
        <f t="shared" si="13"/>
        <v>5.6999999999999993</v>
      </c>
      <c r="AE85" s="521">
        <f t="shared" si="13"/>
        <v>5.6999999999999993</v>
      </c>
      <c r="AF85" s="521">
        <f t="shared" si="13"/>
        <v>3.8</v>
      </c>
      <c r="AG85" s="521">
        <f t="shared" si="13"/>
        <v>3.8</v>
      </c>
      <c r="AH85" s="521">
        <f t="shared" si="13"/>
        <v>5.6999999999999993</v>
      </c>
      <c r="AI85" s="521">
        <f t="shared" si="13"/>
        <v>5.6999999999999993</v>
      </c>
      <c r="AJ85" s="521">
        <f t="shared" si="13"/>
        <v>5.6999999999999993</v>
      </c>
      <c r="AK85" s="548">
        <f>SUM(AK78:AK84)</f>
        <v>0</v>
      </c>
      <c r="AL85" s="548">
        <f t="shared" ref="AL85:AV85" si="15">SUM(AL78:AL84)</f>
        <v>0</v>
      </c>
      <c r="AM85" s="548">
        <f t="shared" si="15"/>
        <v>0</v>
      </c>
      <c r="AN85" s="548">
        <f t="shared" si="15"/>
        <v>0</v>
      </c>
      <c r="AO85" s="548">
        <f t="shared" si="15"/>
        <v>0</v>
      </c>
      <c r="AP85" s="548">
        <f t="shared" si="15"/>
        <v>0</v>
      </c>
      <c r="AQ85" s="548">
        <f t="shared" si="15"/>
        <v>0</v>
      </c>
      <c r="AR85" s="548">
        <f t="shared" si="15"/>
        <v>0</v>
      </c>
      <c r="AS85" s="548">
        <f t="shared" si="15"/>
        <v>0</v>
      </c>
      <c r="AT85" s="548">
        <f t="shared" si="15"/>
        <v>0</v>
      </c>
      <c r="AU85" s="548">
        <f t="shared" si="15"/>
        <v>0</v>
      </c>
      <c r="AV85" s="548">
        <f t="shared" si="15"/>
        <v>0</v>
      </c>
    </row>
    <row r="86" spans="1:48">
      <c r="A86" s="949" t="s">
        <v>255</v>
      </c>
      <c r="B86" s="950"/>
      <c r="C86" s="950"/>
      <c r="D86" s="507"/>
      <c r="E86" s="507"/>
      <c r="F86" s="507"/>
      <c r="G86" s="507"/>
      <c r="H86" s="507"/>
      <c r="I86" s="507"/>
      <c r="J86" s="507"/>
      <c r="K86" s="507"/>
      <c r="L86" s="507"/>
      <c r="M86" s="507"/>
      <c r="N86" s="507"/>
      <c r="O86" s="507"/>
      <c r="P86" s="507"/>
      <c r="Q86" s="507"/>
      <c r="R86" s="507"/>
      <c r="S86" s="507"/>
      <c r="T86" s="507"/>
      <c r="U86" s="507"/>
      <c r="V86" s="507"/>
      <c r="W86" s="507"/>
      <c r="X86" s="507"/>
      <c r="Y86" s="507"/>
      <c r="Z86" s="507"/>
      <c r="AA86" s="507"/>
      <c r="AB86" s="507"/>
      <c r="AC86" s="507"/>
      <c r="AD86" s="507"/>
      <c r="AE86" s="507"/>
      <c r="AF86" s="507"/>
      <c r="AG86" s="507"/>
      <c r="AH86" s="507"/>
      <c r="AI86" s="507"/>
      <c r="AJ86" s="507"/>
      <c r="AK86" s="507"/>
      <c r="AL86" s="507"/>
      <c r="AM86" s="507"/>
      <c r="AN86" s="507"/>
      <c r="AO86" s="507"/>
      <c r="AP86" s="507"/>
      <c r="AQ86" s="507"/>
      <c r="AR86" s="508"/>
      <c r="AS86" s="508"/>
      <c r="AT86" s="508"/>
      <c r="AU86" s="508"/>
      <c r="AV86" s="509"/>
    </row>
    <row r="87" spans="1:48">
      <c r="A87" s="944" t="s">
        <v>107</v>
      </c>
      <c r="B87" s="945"/>
      <c r="C87" s="946"/>
      <c r="D87" s="403">
        <v>2017</v>
      </c>
      <c r="E87" s="403"/>
      <c r="F87" s="895">
        <v>2017</v>
      </c>
      <c r="G87" s="896"/>
      <c r="H87" s="896"/>
      <c r="I87" s="896"/>
      <c r="J87" s="897"/>
      <c r="K87" s="404">
        <v>2018</v>
      </c>
      <c r="L87" s="404">
        <v>2018</v>
      </c>
      <c r="M87" s="404">
        <v>2018</v>
      </c>
      <c r="N87" s="403">
        <v>2018</v>
      </c>
      <c r="O87" s="403"/>
      <c r="P87" s="404">
        <v>2018</v>
      </c>
      <c r="Q87" s="917">
        <v>2018</v>
      </c>
      <c r="R87" s="917"/>
      <c r="S87" s="917"/>
      <c r="T87" s="917"/>
      <c r="U87" s="917"/>
      <c r="V87" s="917"/>
      <c r="W87" s="404">
        <v>2019</v>
      </c>
      <c r="X87" s="404">
        <v>2019</v>
      </c>
      <c r="Y87" s="403">
        <v>2019</v>
      </c>
      <c r="Z87" s="404">
        <v>2019</v>
      </c>
      <c r="AA87" s="403">
        <v>2019</v>
      </c>
      <c r="AB87" s="404">
        <v>2019</v>
      </c>
      <c r="AC87" s="403">
        <v>2019</v>
      </c>
      <c r="AD87" s="404">
        <v>2019</v>
      </c>
      <c r="AE87" s="403">
        <v>2019</v>
      </c>
      <c r="AF87" s="917">
        <v>2019</v>
      </c>
      <c r="AG87" s="917"/>
      <c r="AH87" s="917"/>
      <c r="AI87" s="404">
        <v>2020</v>
      </c>
      <c r="AJ87" s="405"/>
      <c r="AK87" s="895">
        <v>2020</v>
      </c>
      <c r="AL87" s="896"/>
      <c r="AM87" s="896"/>
      <c r="AN87" s="896"/>
      <c r="AO87" s="896"/>
      <c r="AP87" s="896"/>
      <c r="AQ87" s="896"/>
      <c r="AR87" s="896"/>
      <c r="AS87" s="896"/>
      <c r="AT87" s="897"/>
      <c r="AU87" s="895">
        <v>2021</v>
      </c>
      <c r="AV87" s="897"/>
    </row>
    <row r="88" spans="1:48">
      <c r="A88" s="921" t="s">
        <v>108</v>
      </c>
      <c r="B88" s="919"/>
      <c r="C88" s="920"/>
      <c r="D88" s="550" t="str">
        <f t="shared" ref="D88:AV88" si="16">D77</f>
        <v>JUN</v>
      </c>
      <c r="E88" s="550" t="str">
        <f t="shared" si="16"/>
        <v>JUL</v>
      </c>
      <c r="F88" s="550" t="str">
        <f t="shared" si="16"/>
        <v>AUG</v>
      </c>
      <c r="G88" s="550" t="str">
        <f t="shared" si="16"/>
        <v>SEP</v>
      </c>
      <c r="H88" s="550" t="str">
        <f t="shared" si="16"/>
        <v>OCT</v>
      </c>
      <c r="I88" s="550" t="str">
        <f t="shared" si="16"/>
        <v>NOV</v>
      </c>
      <c r="J88" s="550" t="str">
        <f t="shared" si="16"/>
        <v>DEC</v>
      </c>
      <c r="K88" s="550" t="str">
        <f t="shared" si="16"/>
        <v>JAN</v>
      </c>
      <c r="L88" s="550" t="str">
        <f t="shared" si="16"/>
        <v>FEB</v>
      </c>
      <c r="M88" s="550" t="str">
        <f t="shared" si="16"/>
        <v>MAR</v>
      </c>
      <c r="N88" s="550" t="str">
        <f t="shared" si="16"/>
        <v>APR</v>
      </c>
      <c r="O88" s="550" t="str">
        <f t="shared" si="16"/>
        <v>MAY</v>
      </c>
      <c r="P88" s="550" t="str">
        <f t="shared" si="16"/>
        <v>JUN</v>
      </c>
      <c r="Q88" s="550" t="str">
        <f t="shared" si="16"/>
        <v>JUL</v>
      </c>
      <c r="R88" s="550" t="str">
        <f t="shared" si="16"/>
        <v>AUG</v>
      </c>
      <c r="S88" s="550" t="str">
        <f t="shared" si="16"/>
        <v>SEP</v>
      </c>
      <c r="T88" s="550" t="str">
        <f t="shared" si="16"/>
        <v>OCT</v>
      </c>
      <c r="U88" s="550" t="str">
        <f t="shared" si="16"/>
        <v>NOV</v>
      </c>
      <c r="V88" s="550" t="str">
        <f t="shared" si="16"/>
        <v>DEC</v>
      </c>
      <c r="W88" s="550" t="str">
        <f t="shared" si="16"/>
        <v>JAN</v>
      </c>
      <c r="X88" s="550" t="str">
        <f t="shared" si="16"/>
        <v>FEB</v>
      </c>
      <c r="Y88" s="550" t="str">
        <f t="shared" si="16"/>
        <v>MAR</v>
      </c>
      <c r="Z88" s="550" t="str">
        <f t="shared" si="16"/>
        <v>APR</v>
      </c>
      <c r="AA88" s="550" t="str">
        <f t="shared" si="16"/>
        <v>MAY</v>
      </c>
      <c r="AB88" s="550" t="str">
        <f t="shared" si="16"/>
        <v>JUN</v>
      </c>
      <c r="AC88" s="550" t="str">
        <f t="shared" si="16"/>
        <v>JUL</v>
      </c>
      <c r="AD88" s="550" t="str">
        <f t="shared" si="16"/>
        <v>AUG</v>
      </c>
      <c r="AE88" s="550" t="str">
        <f t="shared" si="16"/>
        <v>SEP</v>
      </c>
      <c r="AF88" s="550" t="str">
        <f t="shared" si="16"/>
        <v>OCT</v>
      </c>
      <c r="AG88" s="550" t="str">
        <f t="shared" si="16"/>
        <v>NOV</v>
      </c>
      <c r="AH88" s="550" t="str">
        <f t="shared" si="16"/>
        <v>DEC</v>
      </c>
      <c r="AI88" s="550" t="str">
        <f t="shared" si="16"/>
        <v>JAN</v>
      </c>
      <c r="AJ88" s="550" t="str">
        <f t="shared" si="16"/>
        <v>FEB</v>
      </c>
      <c r="AK88" s="550" t="str">
        <f t="shared" si="16"/>
        <v>MAR</v>
      </c>
      <c r="AL88" s="550" t="str">
        <f t="shared" si="16"/>
        <v>APR</v>
      </c>
      <c r="AM88" s="550" t="str">
        <f t="shared" si="16"/>
        <v>MAY</v>
      </c>
      <c r="AN88" s="550" t="str">
        <f t="shared" si="16"/>
        <v>JUN</v>
      </c>
      <c r="AO88" s="550" t="str">
        <f t="shared" si="16"/>
        <v>JUL</v>
      </c>
      <c r="AP88" s="550" t="str">
        <f t="shared" si="16"/>
        <v>AUG</v>
      </c>
      <c r="AQ88" s="550" t="str">
        <f t="shared" si="16"/>
        <v>SEP</v>
      </c>
      <c r="AR88" s="550" t="str">
        <f t="shared" si="16"/>
        <v>OCT</v>
      </c>
      <c r="AS88" s="550" t="str">
        <f t="shared" si="16"/>
        <v>NOV</v>
      </c>
      <c r="AT88" s="550" t="str">
        <f t="shared" si="16"/>
        <v>DEC</v>
      </c>
      <c r="AU88" s="550" t="str">
        <f t="shared" si="16"/>
        <v>JAN</v>
      </c>
      <c r="AV88" s="550" t="str">
        <f t="shared" si="16"/>
        <v>FEB</v>
      </c>
    </row>
    <row r="89" spans="1:48">
      <c r="A89" s="543" t="s">
        <v>88</v>
      </c>
      <c r="B89" s="544"/>
      <c r="C89" s="544"/>
      <c r="D89" s="529" t="e">
        <f>#REF!</f>
        <v>#REF!</v>
      </c>
      <c r="E89" s="529" t="e">
        <f>#REF!</f>
        <v>#REF!</v>
      </c>
      <c r="F89" s="529" t="e">
        <f>#REF!</f>
        <v>#REF!</v>
      </c>
      <c r="G89" s="529" t="e">
        <f>#REF!</f>
        <v>#REF!</v>
      </c>
      <c r="H89" s="529" t="e">
        <f>#REF!</f>
        <v>#REF!</v>
      </c>
      <c r="I89" s="529" t="e">
        <f>#REF!</f>
        <v>#REF!</v>
      </c>
      <c r="J89" s="529" t="e">
        <f>#REF!</f>
        <v>#REF!</v>
      </c>
      <c r="K89" s="529" t="e">
        <f>#REF!</f>
        <v>#REF!</v>
      </c>
      <c r="L89" s="529" t="e">
        <f>#REF!</f>
        <v>#REF!</v>
      </c>
      <c r="M89" s="529" t="e">
        <f>#REF!</f>
        <v>#REF!</v>
      </c>
      <c r="N89" s="529" t="e">
        <f>#REF!</f>
        <v>#REF!</v>
      </c>
      <c r="O89" s="529" t="e">
        <f>#REF!</f>
        <v>#REF!</v>
      </c>
      <c r="P89" s="529" t="e">
        <f>#REF!</f>
        <v>#REF!</v>
      </c>
      <c r="Q89" s="529" t="e">
        <f>#REF!</f>
        <v>#REF!</v>
      </c>
      <c r="R89" s="529" t="e">
        <f>#REF!</f>
        <v>#REF!</v>
      </c>
      <c r="S89" s="529" t="e">
        <f>#REF!</f>
        <v>#REF!</v>
      </c>
      <c r="T89" s="529" t="e">
        <f>#REF!</f>
        <v>#REF!</v>
      </c>
      <c r="U89" s="529" t="e">
        <f>#REF!</f>
        <v>#REF!</v>
      </c>
      <c r="V89" s="529" t="e">
        <f>#REF!</f>
        <v>#REF!</v>
      </c>
      <c r="W89" s="529">
        <f>'Pentane Balance'!AA7</f>
        <v>4.0919999999999996</v>
      </c>
      <c r="X89" s="529">
        <f>'Pentane Balance'!AB7</f>
        <v>3.6960000000000002</v>
      </c>
      <c r="Y89" s="529">
        <f>'Pentane Balance'!AC7</f>
        <v>4.0919999999999996</v>
      </c>
      <c r="Z89" s="529">
        <f>'Pentane Balance'!AD7</f>
        <v>3.96</v>
      </c>
      <c r="AA89" s="529">
        <f>'Pentane Balance'!AE7</f>
        <v>4.0919999999999996</v>
      </c>
      <c r="AB89" s="529">
        <f>'Pentane Balance'!AF7</f>
        <v>3.96</v>
      </c>
      <c r="AC89" s="529">
        <f>'Pentane Balance'!AG7</f>
        <v>4.0919999999999996</v>
      </c>
      <c r="AD89" s="529">
        <f>'Pentane Balance'!AH7</f>
        <v>4.0919999999999996</v>
      </c>
      <c r="AE89" s="529">
        <f>'Pentane Balance'!AI7</f>
        <v>3.96</v>
      </c>
      <c r="AF89" s="529">
        <f>'Pentane Balance'!AJ7</f>
        <v>4.4640000000000004</v>
      </c>
      <c r="AG89" s="529">
        <f>'Pentane Balance'!AK7</f>
        <v>4.32</v>
      </c>
      <c r="AH89" s="529">
        <f>'Pentane Balance'!AL7</f>
        <v>4.8360000000000003</v>
      </c>
      <c r="AI89" s="529">
        <f>'Pentane Balance'!AM7</f>
        <v>4.8360000000000003</v>
      </c>
      <c r="AJ89" s="529">
        <f>'Pentane Balance'!AN7</f>
        <v>4.524</v>
      </c>
      <c r="AK89" s="513"/>
      <c r="AL89" s="513"/>
      <c r="AM89" s="513"/>
      <c r="AN89" s="513"/>
      <c r="AO89" s="513"/>
      <c r="AP89" s="513"/>
      <c r="AQ89" s="513"/>
      <c r="AR89" s="513"/>
      <c r="AS89" s="513"/>
      <c r="AT89" s="513"/>
      <c r="AU89" s="513"/>
      <c r="AV89" s="513"/>
    </row>
    <row r="90" spans="1:48">
      <c r="A90" s="941" t="s">
        <v>16</v>
      </c>
      <c r="B90" s="939"/>
      <c r="C90" s="940"/>
      <c r="D90" s="522" t="e">
        <f>SUM(D89)</f>
        <v>#REF!</v>
      </c>
      <c r="E90" s="522" t="e">
        <f t="shared" ref="E90:AV90" si="17">SUM(E89)</f>
        <v>#REF!</v>
      </c>
      <c r="F90" s="522" t="e">
        <f t="shared" si="17"/>
        <v>#REF!</v>
      </c>
      <c r="G90" s="522" t="e">
        <f t="shared" si="17"/>
        <v>#REF!</v>
      </c>
      <c r="H90" s="522" t="e">
        <f t="shared" si="17"/>
        <v>#REF!</v>
      </c>
      <c r="I90" s="522" t="e">
        <f t="shared" si="17"/>
        <v>#REF!</v>
      </c>
      <c r="J90" s="522" t="e">
        <f t="shared" si="17"/>
        <v>#REF!</v>
      </c>
      <c r="K90" s="522" t="e">
        <f t="shared" si="17"/>
        <v>#REF!</v>
      </c>
      <c r="L90" s="522" t="e">
        <f t="shared" si="17"/>
        <v>#REF!</v>
      </c>
      <c r="M90" s="522" t="e">
        <f t="shared" si="17"/>
        <v>#REF!</v>
      </c>
      <c r="N90" s="522" t="e">
        <f t="shared" si="17"/>
        <v>#REF!</v>
      </c>
      <c r="O90" s="522" t="e">
        <f t="shared" ref="O90:U90" si="18">SUM(O89)</f>
        <v>#REF!</v>
      </c>
      <c r="P90" s="522" t="e">
        <f t="shared" si="18"/>
        <v>#REF!</v>
      </c>
      <c r="Q90" s="522" t="e">
        <f t="shared" si="18"/>
        <v>#REF!</v>
      </c>
      <c r="R90" s="522" t="e">
        <f t="shared" si="18"/>
        <v>#REF!</v>
      </c>
      <c r="S90" s="522" t="e">
        <f t="shared" si="18"/>
        <v>#REF!</v>
      </c>
      <c r="T90" s="522" t="e">
        <f t="shared" si="18"/>
        <v>#REF!</v>
      </c>
      <c r="U90" s="522" t="e">
        <f t="shared" si="18"/>
        <v>#REF!</v>
      </c>
      <c r="V90" s="522" t="e">
        <f t="shared" si="17"/>
        <v>#REF!</v>
      </c>
      <c r="W90" s="522">
        <f t="shared" si="17"/>
        <v>4.0919999999999996</v>
      </c>
      <c r="X90" s="522">
        <f t="shared" si="17"/>
        <v>3.6960000000000002</v>
      </c>
      <c r="Y90" s="522">
        <f t="shared" si="17"/>
        <v>4.0919999999999996</v>
      </c>
      <c r="Z90" s="522">
        <f t="shared" si="17"/>
        <v>3.96</v>
      </c>
      <c r="AA90" s="522">
        <f t="shared" si="17"/>
        <v>4.0919999999999996</v>
      </c>
      <c r="AB90" s="522">
        <f t="shared" si="17"/>
        <v>3.96</v>
      </c>
      <c r="AC90" s="522">
        <f t="shared" si="17"/>
        <v>4.0919999999999996</v>
      </c>
      <c r="AD90" s="522">
        <f t="shared" si="17"/>
        <v>4.0919999999999996</v>
      </c>
      <c r="AE90" s="522">
        <f t="shared" si="17"/>
        <v>3.96</v>
      </c>
      <c r="AF90" s="522">
        <f t="shared" si="17"/>
        <v>4.4640000000000004</v>
      </c>
      <c r="AG90" s="522">
        <f t="shared" si="17"/>
        <v>4.32</v>
      </c>
      <c r="AH90" s="522">
        <f t="shared" si="17"/>
        <v>4.8360000000000003</v>
      </c>
      <c r="AI90" s="522">
        <f t="shared" si="17"/>
        <v>4.8360000000000003</v>
      </c>
      <c r="AJ90" s="522">
        <f t="shared" si="17"/>
        <v>4.524</v>
      </c>
      <c r="AK90" s="548">
        <f t="shared" si="17"/>
        <v>0</v>
      </c>
      <c r="AL90" s="548">
        <f t="shared" si="17"/>
        <v>0</v>
      </c>
      <c r="AM90" s="548">
        <f t="shared" si="17"/>
        <v>0</v>
      </c>
      <c r="AN90" s="548">
        <f t="shared" si="17"/>
        <v>0</v>
      </c>
      <c r="AO90" s="548">
        <f t="shared" si="17"/>
        <v>0</v>
      </c>
      <c r="AP90" s="548">
        <f t="shared" si="17"/>
        <v>0</v>
      </c>
      <c r="AQ90" s="548">
        <f t="shared" si="17"/>
        <v>0</v>
      </c>
      <c r="AR90" s="548">
        <f t="shared" si="17"/>
        <v>0</v>
      </c>
      <c r="AS90" s="548">
        <f t="shared" si="17"/>
        <v>0</v>
      </c>
      <c r="AT90" s="548">
        <f t="shared" si="17"/>
        <v>0</v>
      </c>
      <c r="AU90" s="548">
        <f t="shared" si="17"/>
        <v>0</v>
      </c>
      <c r="AV90" s="548">
        <f t="shared" si="17"/>
        <v>0</v>
      </c>
    </row>
    <row r="91" spans="1:48">
      <c r="A91" s="551" t="s">
        <v>323</v>
      </c>
      <c r="B91" s="551"/>
      <c r="C91" s="551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2"/>
      <c r="P91" s="552"/>
      <c r="Q91" s="552"/>
      <c r="R91" s="552"/>
      <c r="S91" s="552"/>
      <c r="T91" s="552"/>
      <c r="U91" s="552"/>
      <c r="V91" s="552"/>
      <c r="W91" s="552"/>
      <c r="X91" s="552"/>
      <c r="Y91" s="552"/>
      <c r="Z91" s="552"/>
      <c r="AA91" s="552"/>
      <c r="AB91" s="552"/>
      <c r="AC91" s="552"/>
      <c r="AD91" s="552"/>
      <c r="AE91" s="552"/>
      <c r="AF91" s="552"/>
      <c r="AG91" s="552"/>
      <c r="AH91" s="552"/>
      <c r="AI91" s="552"/>
      <c r="AJ91" s="552"/>
      <c r="AK91" s="552"/>
      <c r="AL91" s="552"/>
      <c r="AM91" s="552"/>
      <c r="AN91" s="552"/>
      <c r="AO91" s="552"/>
      <c r="AP91" s="552"/>
      <c r="AQ91" s="552"/>
      <c r="AR91" s="552"/>
      <c r="AS91" s="552"/>
      <c r="AT91" s="552"/>
      <c r="AU91" s="552"/>
      <c r="AV91" s="552"/>
    </row>
  </sheetData>
  <mergeCells count="52">
    <mergeCell ref="AU9:AV9"/>
    <mergeCell ref="T1:AP1"/>
    <mergeCell ref="T2:AP2"/>
    <mergeCell ref="T6:AP6"/>
    <mergeCell ref="AQ6:AV6"/>
    <mergeCell ref="T7:AP7"/>
    <mergeCell ref="AQ7:AV7"/>
    <mergeCell ref="A9:C9"/>
    <mergeCell ref="F9:J9"/>
    <mergeCell ref="Q9:V9"/>
    <mergeCell ref="AF9:AH9"/>
    <mergeCell ref="AK9:AT9"/>
    <mergeCell ref="A17:C17"/>
    <mergeCell ref="A10:C10"/>
    <mergeCell ref="B11:C11"/>
    <mergeCell ref="B12:C12"/>
    <mergeCell ref="B13:C13"/>
    <mergeCell ref="A14:C14"/>
    <mergeCell ref="A16:C16"/>
    <mergeCell ref="F16:J16"/>
    <mergeCell ref="Q16:V16"/>
    <mergeCell ref="AF16:AH16"/>
    <mergeCell ref="AK16:AT16"/>
    <mergeCell ref="AU16:AV16"/>
    <mergeCell ref="B18:C18"/>
    <mergeCell ref="B19:C19"/>
    <mergeCell ref="B21:C21"/>
    <mergeCell ref="B22:C22"/>
    <mergeCell ref="B23:C23"/>
    <mergeCell ref="AK76:AT76"/>
    <mergeCell ref="AU76:AV76"/>
    <mergeCell ref="A77:C77"/>
    <mergeCell ref="A85:C85"/>
    <mergeCell ref="A86:C86"/>
    <mergeCell ref="A76:C76"/>
    <mergeCell ref="F76:J76"/>
    <mergeCell ref="Q76:V76"/>
    <mergeCell ref="AF76:AH76"/>
    <mergeCell ref="F87:J87"/>
    <mergeCell ref="Q87:V87"/>
    <mergeCell ref="AF87:AH87"/>
    <mergeCell ref="AK87:AT87"/>
    <mergeCell ref="AU87:AV87"/>
    <mergeCell ref="A88:C88"/>
    <mergeCell ref="A90:C90"/>
    <mergeCell ref="A79:B79"/>
    <mergeCell ref="B20:C20"/>
    <mergeCell ref="A74:C74"/>
    <mergeCell ref="A87:C87"/>
    <mergeCell ref="A73:C73"/>
    <mergeCell ref="A75:C75"/>
    <mergeCell ref="A24:C24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8"/>
  <sheetViews>
    <sheetView topLeftCell="A55" zoomScaleNormal="100" zoomScalePageLayoutView="40" workbookViewId="0">
      <selection activeCell="Q81" sqref="Q81"/>
    </sheetView>
  </sheetViews>
  <sheetFormatPr defaultColWidth="8.88671875" defaultRowHeight="12"/>
  <cols>
    <col min="1" max="1" width="14.109375" style="553" customWidth="1"/>
    <col min="2" max="2" width="17.44140625" style="553" customWidth="1"/>
    <col min="3" max="3" width="15.44140625" style="553" customWidth="1"/>
    <col min="4" max="5" width="7.44140625" style="554" customWidth="1"/>
    <col min="6" max="15" width="6.44140625" style="554" customWidth="1"/>
    <col min="16" max="16" width="9.109375" style="585" bestFit="1" customWidth="1"/>
    <col min="17" max="16384" width="8.88671875" style="585"/>
  </cols>
  <sheetData>
    <row r="1" spans="1:24" ht="12.6">
      <c r="A1" s="476" t="s">
        <v>129</v>
      </c>
      <c r="B1" s="477"/>
      <c r="C1" s="478"/>
      <c r="D1" s="954" t="s">
        <v>130</v>
      </c>
      <c r="E1" s="955"/>
      <c r="F1" s="955"/>
      <c r="G1" s="955"/>
      <c r="H1" s="955"/>
      <c r="I1" s="956"/>
      <c r="J1" s="481" t="s">
        <v>101</v>
      </c>
      <c r="K1" s="481" t="s">
        <v>337</v>
      </c>
      <c r="L1" s="481"/>
      <c r="M1" s="482"/>
      <c r="N1" s="482"/>
      <c r="O1" s="483"/>
    </row>
    <row r="2" spans="1:24" ht="12.6">
      <c r="A2" s="485" t="s">
        <v>331</v>
      </c>
      <c r="B2" s="486"/>
      <c r="C2" s="487"/>
      <c r="D2" s="904" t="s">
        <v>336</v>
      </c>
      <c r="E2" s="905"/>
      <c r="F2" s="905"/>
      <c r="G2" s="905"/>
      <c r="H2" s="905"/>
      <c r="I2" s="906"/>
      <c r="J2" s="493" t="s">
        <v>103</v>
      </c>
      <c r="K2" s="494" t="s">
        <v>332</v>
      </c>
      <c r="L2" s="495"/>
      <c r="M2" s="495"/>
      <c r="N2" s="495"/>
      <c r="O2" s="496"/>
    </row>
    <row r="3" spans="1:24">
      <c r="A3" s="497"/>
      <c r="B3" s="486"/>
      <c r="C3" s="487"/>
      <c r="D3" s="904" t="s">
        <v>335</v>
      </c>
      <c r="E3" s="905"/>
      <c r="F3" s="905"/>
      <c r="G3" s="905"/>
      <c r="H3" s="905"/>
      <c r="I3" s="906"/>
      <c r="J3" s="486" t="s">
        <v>104</v>
      </c>
      <c r="K3" s="486"/>
      <c r="L3" s="486"/>
      <c r="M3" s="486"/>
      <c r="N3" s="486"/>
      <c r="O3" s="487"/>
    </row>
    <row r="4" spans="1:24" ht="11.1" customHeight="1">
      <c r="A4" s="497"/>
      <c r="B4" s="486"/>
      <c r="C4" s="487"/>
      <c r="D4" s="489"/>
      <c r="E4" s="499"/>
      <c r="F4" s="499"/>
      <c r="G4" s="499"/>
      <c r="H4" s="499"/>
      <c r="I4" s="500"/>
      <c r="J4" s="499"/>
      <c r="K4" s="499"/>
      <c r="L4" s="499"/>
      <c r="M4" s="499"/>
      <c r="N4" s="499"/>
      <c r="O4" s="500"/>
    </row>
    <row r="5" spans="1:24" ht="8.4" customHeight="1">
      <c r="A5" s="497"/>
      <c r="B5" s="486"/>
      <c r="C5" s="487"/>
      <c r="D5" s="489"/>
      <c r="E5" s="499"/>
      <c r="F5" s="499"/>
      <c r="G5" s="499"/>
      <c r="H5" s="499"/>
      <c r="I5" s="500"/>
      <c r="J5" s="499"/>
      <c r="K5" s="499"/>
      <c r="L5" s="499"/>
      <c r="M5" s="499"/>
      <c r="N5" s="499"/>
      <c r="O5" s="500"/>
    </row>
    <row r="6" spans="1:24">
      <c r="A6" s="497"/>
      <c r="B6" s="486"/>
      <c r="C6" s="487"/>
      <c r="D6" s="904" t="s">
        <v>334</v>
      </c>
      <c r="E6" s="905"/>
      <c r="F6" s="905"/>
      <c r="G6" s="905"/>
      <c r="H6" s="905"/>
      <c r="I6" s="906"/>
      <c r="J6" s="907" t="s">
        <v>333</v>
      </c>
      <c r="K6" s="907"/>
      <c r="L6" s="907"/>
      <c r="M6" s="907"/>
      <c r="N6" s="907"/>
      <c r="O6" s="908"/>
    </row>
    <row r="7" spans="1:24">
      <c r="A7" s="502"/>
      <c r="B7" s="503"/>
      <c r="C7" s="504"/>
      <c r="D7" s="909" t="s">
        <v>106</v>
      </c>
      <c r="E7" s="910"/>
      <c r="F7" s="910"/>
      <c r="G7" s="910"/>
      <c r="H7" s="910"/>
      <c r="I7" s="911"/>
      <c r="J7" s="912" t="s">
        <v>191</v>
      </c>
      <c r="K7" s="912"/>
      <c r="L7" s="912"/>
      <c r="M7" s="912"/>
      <c r="N7" s="912"/>
      <c r="O7" s="913"/>
      <c r="Q7" s="586"/>
    </row>
    <row r="8" spans="1:24" ht="12.6">
      <c r="A8" s="491" t="s">
        <v>253</v>
      </c>
      <c r="B8" s="503"/>
      <c r="C8" s="503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76"/>
      <c r="Q8" s="586"/>
    </row>
    <row r="9" spans="1:24" ht="12.6">
      <c r="A9" s="918" t="s">
        <v>108</v>
      </c>
      <c r="B9" s="947"/>
      <c r="C9" s="948"/>
      <c r="D9" s="528" t="s">
        <v>131</v>
      </c>
      <c r="E9" s="528" t="s">
        <v>132</v>
      </c>
      <c r="F9" s="951" t="s">
        <v>133</v>
      </c>
      <c r="G9" s="929"/>
      <c r="H9" s="929"/>
      <c r="I9" s="929"/>
      <c r="J9" s="929"/>
      <c r="K9" s="929"/>
      <c r="L9" s="929"/>
      <c r="M9" s="929"/>
      <c r="N9" s="929"/>
      <c r="O9" s="930"/>
      <c r="Q9" s="586"/>
    </row>
    <row r="10" spans="1:24">
      <c r="A10" s="514" t="s">
        <v>54</v>
      </c>
      <c r="B10" s="959" t="s">
        <v>302</v>
      </c>
      <c r="C10" s="925"/>
      <c r="D10" s="513"/>
      <c r="E10" s="516"/>
      <c r="F10" s="571"/>
      <c r="G10" s="563"/>
      <c r="H10" s="563"/>
      <c r="I10" s="563"/>
      <c r="J10" s="563"/>
      <c r="K10" s="563"/>
      <c r="L10" s="563"/>
      <c r="M10" s="563"/>
      <c r="N10" s="563"/>
      <c r="O10" s="564"/>
      <c r="Q10" s="586"/>
    </row>
    <row r="11" spans="1:24">
      <c r="A11" s="533" t="s">
        <v>53</v>
      </c>
      <c r="B11" s="957" t="s">
        <v>302</v>
      </c>
      <c r="C11" s="935"/>
      <c r="D11" s="534"/>
      <c r="E11" s="555"/>
      <c r="F11" s="572"/>
      <c r="G11" s="565"/>
      <c r="H11" s="565"/>
      <c r="I11" s="565"/>
      <c r="J11" s="565"/>
      <c r="K11" s="565"/>
      <c r="L11" s="565"/>
      <c r="M11" s="565"/>
      <c r="N11" s="565"/>
      <c r="O11" s="566"/>
      <c r="Q11" s="586"/>
    </row>
    <row r="12" spans="1:24">
      <c r="A12" s="517"/>
      <c r="B12" s="958" t="s">
        <v>338</v>
      </c>
      <c r="C12" s="927"/>
      <c r="D12" s="519"/>
      <c r="E12" s="518"/>
      <c r="F12" s="572"/>
      <c r="G12" s="565"/>
      <c r="H12" s="565"/>
      <c r="I12" s="565"/>
      <c r="J12" s="565"/>
      <c r="K12" s="565"/>
      <c r="L12" s="565"/>
      <c r="M12" s="565"/>
      <c r="N12" s="565"/>
      <c r="O12" s="566"/>
      <c r="Q12" s="586"/>
    </row>
    <row r="13" spans="1:24" ht="12.6">
      <c r="A13" s="928" t="s">
        <v>16</v>
      </c>
      <c r="B13" s="952"/>
      <c r="C13" s="953"/>
      <c r="D13" s="523">
        <f>SUM(D10:D12)</f>
        <v>0</v>
      </c>
      <c r="E13" s="567">
        <f>SUM(E10:E12)</f>
        <v>0</v>
      </c>
      <c r="F13" s="573"/>
      <c r="G13" s="574"/>
      <c r="H13" s="574"/>
      <c r="I13" s="574"/>
      <c r="J13" s="574"/>
      <c r="K13" s="574"/>
      <c r="L13" s="574"/>
      <c r="M13" s="574"/>
      <c r="N13" s="574"/>
      <c r="O13" s="575"/>
      <c r="Q13" s="586"/>
    </row>
    <row r="14" spans="1:24" ht="12.6">
      <c r="A14" s="476" t="s">
        <v>254</v>
      </c>
      <c r="B14" s="477"/>
      <c r="C14" s="477"/>
      <c r="D14" s="525">
        <f>D16+D17</f>
        <v>0</v>
      </c>
      <c r="E14" s="525">
        <f t="shared" ref="E14:O14" si="0">E16+E17</f>
        <v>0</v>
      </c>
      <c r="F14" s="568">
        <f t="shared" si="0"/>
        <v>0</v>
      </c>
      <c r="G14" s="568">
        <f t="shared" si="0"/>
        <v>0</v>
      </c>
      <c r="H14" s="568">
        <f t="shared" si="0"/>
        <v>0</v>
      </c>
      <c r="I14" s="568">
        <f t="shared" si="0"/>
        <v>0</v>
      </c>
      <c r="J14" s="568">
        <f t="shared" si="0"/>
        <v>0</v>
      </c>
      <c r="K14" s="568">
        <f t="shared" si="0"/>
        <v>0</v>
      </c>
      <c r="L14" s="568">
        <f t="shared" si="0"/>
        <v>0</v>
      </c>
      <c r="M14" s="568">
        <f t="shared" si="0"/>
        <v>0</v>
      </c>
      <c r="N14" s="568">
        <f t="shared" si="0"/>
        <v>0</v>
      </c>
      <c r="O14" s="569">
        <f t="shared" si="0"/>
        <v>0</v>
      </c>
      <c r="P14" s="527"/>
      <c r="Q14" s="586"/>
    </row>
    <row r="15" spans="1:24" ht="12.6">
      <c r="A15" s="918" t="s">
        <v>108</v>
      </c>
      <c r="B15" s="919"/>
      <c r="C15" s="920"/>
      <c r="D15" s="528" t="str">
        <f>D9</f>
        <v>แผนเดิม</v>
      </c>
      <c r="E15" s="528" t="str">
        <f>E9</f>
        <v>แผนใหม่</v>
      </c>
      <c r="F15" s="951" t="s">
        <v>133</v>
      </c>
      <c r="G15" s="929"/>
      <c r="H15" s="929"/>
      <c r="I15" s="929"/>
      <c r="J15" s="929"/>
      <c r="K15" s="929"/>
      <c r="L15" s="929"/>
      <c r="M15" s="929"/>
      <c r="N15" s="929"/>
      <c r="O15" s="930"/>
      <c r="Q15" s="586"/>
    </row>
    <row r="16" spans="1:24">
      <c r="A16" s="514" t="s">
        <v>317</v>
      </c>
      <c r="B16" s="959" t="s">
        <v>302</v>
      </c>
      <c r="C16" s="925"/>
      <c r="D16" s="513"/>
      <c r="E16" s="516"/>
      <c r="F16" s="571"/>
      <c r="G16" s="563"/>
      <c r="H16" s="563"/>
      <c r="I16" s="563"/>
      <c r="J16" s="563"/>
      <c r="K16" s="563"/>
      <c r="L16" s="563"/>
      <c r="M16" s="563"/>
      <c r="N16" s="563"/>
      <c r="O16" s="564"/>
      <c r="Q16" s="586"/>
      <c r="R16" s="586"/>
      <c r="S16" s="586"/>
      <c r="T16" s="586"/>
      <c r="U16" s="586"/>
      <c r="V16" s="586"/>
      <c r="W16" s="586"/>
      <c r="X16" s="586"/>
    </row>
    <row r="17" spans="1:29">
      <c r="A17" s="533" t="s">
        <v>318</v>
      </c>
      <c r="B17" s="957" t="s">
        <v>302</v>
      </c>
      <c r="C17" s="935"/>
      <c r="D17" s="534"/>
      <c r="E17" s="555"/>
      <c r="F17" s="572"/>
      <c r="G17" s="565"/>
      <c r="H17" s="565"/>
      <c r="I17" s="565"/>
      <c r="J17" s="565"/>
      <c r="K17" s="565"/>
      <c r="L17" s="565"/>
      <c r="M17" s="565"/>
      <c r="N17" s="565"/>
      <c r="O17" s="566"/>
      <c r="Q17" s="586"/>
      <c r="R17" s="586"/>
      <c r="S17" s="586"/>
      <c r="T17" s="586"/>
      <c r="U17" s="586"/>
      <c r="V17" s="586"/>
      <c r="W17" s="586"/>
      <c r="X17" s="586"/>
    </row>
    <row r="18" spans="1:29">
      <c r="A18" s="533" t="s">
        <v>317</v>
      </c>
      <c r="B18" s="957" t="s">
        <v>312</v>
      </c>
      <c r="C18" s="935"/>
      <c r="D18" s="534"/>
      <c r="E18" s="555"/>
      <c r="F18" s="572"/>
      <c r="G18" s="565"/>
      <c r="H18" s="565"/>
      <c r="I18" s="565"/>
      <c r="J18" s="565"/>
      <c r="K18" s="565"/>
      <c r="L18" s="565"/>
      <c r="M18" s="565"/>
      <c r="N18" s="565"/>
      <c r="O18" s="566"/>
      <c r="Q18" s="586"/>
      <c r="R18" s="586"/>
      <c r="S18" s="586"/>
      <c r="T18" s="586"/>
      <c r="U18" s="586"/>
      <c r="V18" s="586"/>
      <c r="W18" s="586"/>
      <c r="X18" s="586"/>
    </row>
    <row r="19" spans="1:29">
      <c r="A19" s="533" t="s">
        <v>318</v>
      </c>
      <c r="B19" s="957" t="s">
        <v>339</v>
      </c>
      <c r="C19" s="935"/>
      <c r="D19" s="534"/>
      <c r="E19" s="555"/>
      <c r="F19" s="572"/>
      <c r="G19" s="565"/>
      <c r="H19" s="565"/>
      <c r="I19" s="565"/>
      <c r="J19" s="565"/>
      <c r="K19" s="565"/>
      <c r="L19" s="565"/>
      <c r="M19" s="565"/>
      <c r="N19" s="565"/>
      <c r="O19" s="566"/>
      <c r="Q19" s="587"/>
    </row>
    <row r="20" spans="1:29">
      <c r="A20" s="533" t="s">
        <v>317</v>
      </c>
      <c r="B20" s="957" t="s">
        <v>121</v>
      </c>
      <c r="C20" s="935"/>
      <c r="D20" s="534"/>
      <c r="E20" s="555"/>
      <c r="F20" s="572"/>
      <c r="G20" s="565"/>
      <c r="H20" s="565"/>
      <c r="I20" s="565"/>
      <c r="J20" s="565"/>
      <c r="K20" s="565"/>
      <c r="L20" s="565"/>
      <c r="M20" s="565"/>
      <c r="N20" s="565"/>
      <c r="O20" s="566"/>
      <c r="Q20" s="587"/>
    </row>
    <row r="21" spans="1:29">
      <c r="A21" s="533" t="s">
        <v>317</v>
      </c>
      <c r="B21" s="957" t="s">
        <v>122</v>
      </c>
      <c r="C21" s="935"/>
      <c r="D21" s="519"/>
      <c r="E21" s="518"/>
      <c r="F21" s="572"/>
      <c r="G21" s="565"/>
      <c r="H21" s="565"/>
      <c r="I21" s="565"/>
      <c r="J21" s="565"/>
      <c r="K21" s="565"/>
      <c r="L21" s="565"/>
      <c r="M21" s="565"/>
      <c r="N21" s="565"/>
      <c r="O21" s="566"/>
      <c r="P21" s="588"/>
      <c r="Q21" s="589"/>
      <c r="R21" s="586"/>
      <c r="S21" s="590"/>
      <c r="T21" s="590"/>
      <c r="U21" s="590"/>
      <c r="V21" s="590"/>
      <c r="W21" s="590"/>
      <c r="X21" s="590"/>
      <c r="Y21" s="590"/>
      <c r="Z21" s="590"/>
      <c r="AA21" s="590"/>
      <c r="AB21" s="590"/>
      <c r="AC21" s="590"/>
    </row>
    <row r="22" spans="1:29" ht="13.65" customHeight="1">
      <c r="A22" s="941" t="s">
        <v>16</v>
      </c>
      <c r="B22" s="939"/>
      <c r="C22" s="940"/>
      <c r="D22" s="583">
        <f>SUM(D16:D21)</f>
        <v>0</v>
      </c>
      <c r="E22" s="584">
        <f>SUM(E16:E21)</f>
        <v>0</v>
      </c>
      <c r="F22" s="581"/>
      <c r="G22" s="570"/>
      <c r="H22" s="570"/>
      <c r="I22" s="570"/>
      <c r="J22" s="570"/>
      <c r="K22" s="570"/>
      <c r="L22" s="570"/>
      <c r="M22" s="570"/>
      <c r="N22" s="570"/>
      <c r="O22" s="582"/>
      <c r="Q22" s="587"/>
    </row>
    <row r="23" spans="1:29" ht="13.65" customHeight="1">
      <c r="A23" s="921" t="s">
        <v>108</v>
      </c>
      <c r="B23" s="919"/>
      <c r="C23" s="920"/>
      <c r="D23" s="528" t="s">
        <v>131</v>
      </c>
      <c r="E23" s="528" t="s">
        <v>132</v>
      </c>
      <c r="F23" s="951" t="s">
        <v>133</v>
      </c>
      <c r="G23" s="929"/>
      <c r="H23" s="929"/>
      <c r="I23" s="929"/>
      <c r="J23" s="929"/>
      <c r="K23" s="929"/>
      <c r="L23" s="929"/>
      <c r="M23" s="929"/>
      <c r="N23" s="929"/>
      <c r="O23" s="930"/>
      <c r="Q23" s="587"/>
    </row>
    <row r="24" spans="1:29">
      <c r="A24" s="533" t="s">
        <v>317</v>
      </c>
      <c r="B24" s="475" t="str">
        <f>'C3LPG Balance'!C22</f>
        <v>PTTOR (C3)</v>
      </c>
      <c r="C24" s="475" t="str">
        <f>'C3LPG Balance'!D22</f>
        <v>GSP RY</v>
      </c>
      <c r="D24" s="516"/>
      <c r="E24" s="513"/>
      <c r="F24" s="563"/>
      <c r="G24" s="563"/>
      <c r="H24" s="563"/>
      <c r="I24" s="563"/>
      <c r="J24" s="563"/>
      <c r="K24" s="563"/>
      <c r="L24" s="563"/>
      <c r="M24" s="563"/>
      <c r="N24" s="563"/>
      <c r="O24" s="564"/>
      <c r="Q24" s="587"/>
    </row>
    <row r="25" spans="1:29">
      <c r="A25" s="533" t="s">
        <v>318</v>
      </c>
      <c r="B25" s="475" t="str">
        <f>'C3LPG Balance'!C23</f>
        <v>PTTOR (LPG ไม่มีกลิ่น)</v>
      </c>
      <c r="C25" s="475" t="str">
        <f>'C3LPG Balance'!D23</f>
        <v>GSP RY</v>
      </c>
      <c r="D25" s="555"/>
      <c r="E25" s="534"/>
      <c r="F25" s="565"/>
      <c r="G25" s="565"/>
      <c r="H25" s="565"/>
      <c r="I25" s="565"/>
      <c r="J25" s="565"/>
      <c r="K25" s="565"/>
      <c r="L25" s="565"/>
      <c r="M25" s="565"/>
      <c r="N25" s="565"/>
      <c r="O25" s="566"/>
      <c r="Q25" s="587"/>
    </row>
    <row r="26" spans="1:29">
      <c r="A26" s="533" t="s">
        <v>319</v>
      </c>
      <c r="B26" s="475" t="str">
        <f>'C3LPG Balance'!C24</f>
        <v>PTTOR</v>
      </c>
      <c r="C26" s="475" t="str">
        <f>'C3LPG Balance'!D24</f>
        <v>MT</v>
      </c>
      <c r="D26" s="555"/>
      <c r="E26" s="534"/>
      <c r="F26" s="565"/>
      <c r="G26" s="565"/>
      <c r="H26" s="565"/>
      <c r="I26" s="565"/>
      <c r="J26" s="565"/>
      <c r="K26" s="565"/>
      <c r="L26" s="565"/>
      <c r="M26" s="565"/>
      <c r="N26" s="565"/>
      <c r="O26" s="566"/>
      <c r="P26" s="580"/>
      <c r="Q26" s="587"/>
    </row>
    <row r="27" spans="1:29">
      <c r="A27" s="533" t="s">
        <v>318</v>
      </c>
      <c r="B27" s="475" t="str">
        <f>'C3LPG Balance'!C28</f>
        <v>PTTOR</v>
      </c>
      <c r="C27" s="475" t="str">
        <f>'C3LPG Balance'!D28</f>
        <v>MT</v>
      </c>
      <c r="D27" s="555"/>
      <c r="E27" s="534"/>
      <c r="F27" s="565"/>
      <c r="G27" s="565"/>
      <c r="H27" s="565"/>
      <c r="I27" s="565"/>
      <c r="J27" s="565"/>
      <c r="K27" s="565"/>
      <c r="L27" s="565"/>
      <c r="M27" s="565"/>
      <c r="N27" s="565"/>
      <c r="O27" s="566"/>
      <c r="Q27" s="587"/>
    </row>
    <row r="28" spans="1:29">
      <c r="A28" s="533" t="s">
        <v>318</v>
      </c>
      <c r="B28" s="475" t="str">
        <f>'C3LPG Balance'!C29</f>
        <v>PTTOR</v>
      </c>
      <c r="C28" s="475" t="str">
        <f>'C3LPG Balance'!D29</f>
        <v xml:space="preserve">BRP </v>
      </c>
      <c r="D28" s="555"/>
      <c r="E28" s="534"/>
      <c r="F28" s="565"/>
      <c r="G28" s="565"/>
      <c r="H28" s="565"/>
      <c r="I28" s="565"/>
      <c r="J28" s="565"/>
      <c r="K28" s="565"/>
      <c r="L28" s="565"/>
      <c r="M28" s="565"/>
      <c r="N28" s="565"/>
      <c r="O28" s="566"/>
      <c r="Q28" s="587"/>
    </row>
    <row r="29" spans="1:29">
      <c r="A29" s="533" t="s">
        <v>318</v>
      </c>
      <c r="B29" s="475" t="str">
        <f>'C3LPG Balance'!C30</f>
        <v>PTTOR</v>
      </c>
      <c r="C29" s="475" t="str">
        <f>'C3LPG Balance'!D30</f>
        <v>PTT TANK</v>
      </c>
      <c r="D29" s="555"/>
      <c r="E29" s="534"/>
      <c r="F29" s="565"/>
      <c r="G29" s="565"/>
      <c r="H29" s="565"/>
      <c r="I29" s="565"/>
      <c r="J29" s="565"/>
      <c r="K29" s="565"/>
      <c r="L29" s="565"/>
      <c r="M29" s="565"/>
      <c r="N29" s="565"/>
      <c r="O29" s="566"/>
      <c r="Q29" s="587"/>
    </row>
    <row r="30" spans="1:29">
      <c r="A30" s="533" t="s">
        <v>318</v>
      </c>
      <c r="B30" s="475" t="str">
        <f>'C3LPG Balance'!C32</f>
        <v>SGP</v>
      </c>
      <c r="C30" s="475" t="str">
        <f>'C3LPG Balance'!D32</f>
        <v>MT</v>
      </c>
      <c r="D30" s="555"/>
      <c r="E30" s="534"/>
      <c r="F30" s="565"/>
      <c r="G30" s="565"/>
      <c r="H30" s="565"/>
      <c r="I30" s="565"/>
      <c r="J30" s="565"/>
      <c r="K30" s="565"/>
      <c r="L30" s="565"/>
      <c r="M30" s="565"/>
      <c r="N30" s="565"/>
      <c r="O30" s="566"/>
      <c r="Q30" s="587"/>
    </row>
    <row r="31" spans="1:29">
      <c r="A31" s="533" t="s">
        <v>318</v>
      </c>
      <c r="B31" s="475" t="str">
        <f>'C3LPG Balance'!C33</f>
        <v>UGP</v>
      </c>
      <c r="C31" s="475" t="str">
        <f>'C3LPG Balance'!D33</f>
        <v>MT</v>
      </c>
      <c r="D31" s="555"/>
      <c r="E31" s="534"/>
      <c r="F31" s="565"/>
      <c r="G31" s="565"/>
      <c r="H31" s="565"/>
      <c r="I31" s="565"/>
      <c r="J31" s="565"/>
      <c r="K31" s="565"/>
      <c r="L31" s="565"/>
      <c r="M31" s="565"/>
      <c r="N31" s="565"/>
      <c r="O31" s="566"/>
      <c r="Q31" s="587"/>
    </row>
    <row r="32" spans="1:29">
      <c r="A32" s="533" t="s">
        <v>318</v>
      </c>
      <c r="B32" s="475" t="str">
        <f>'C3LPG Balance'!C34</f>
        <v>BCP</v>
      </c>
      <c r="C32" s="475" t="str">
        <f>'C3LPG Balance'!D34</f>
        <v>MT</v>
      </c>
      <c r="D32" s="555"/>
      <c r="E32" s="534"/>
      <c r="F32" s="565"/>
      <c r="G32" s="565"/>
      <c r="H32" s="565"/>
      <c r="I32" s="565"/>
      <c r="J32" s="565"/>
      <c r="K32" s="565"/>
      <c r="L32" s="565"/>
      <c r="M32" s="565"/>
      <c r="N32" s="565"/>
      <c r="O32" s="566"/>
    </row>
    <row r="33" spans="1:16">
      <c r="A33" s="533" t="s">
        <v>318</v>
      </c>
      <c r="B33" s="475" t="str">
        <f>'C3LPG Balance'!C35</f>
        <v>BCP</v>
      </c>
      <c r="C33" s="475" t="str">
        <f>'C3LPG Balance'!D35</f>
        <v>PTT TANK</v>
      </c>
      <c r="D33" s="555"/>
      <c r="E33" s="534"/>
      <c r="F33" s="565"/>
      <c r="G33" s="565"/>
      <c r="H33" s="565"/>
      <c r="I33" s="565"/>
      <c r="J33" s="565"/>
      <c r="K33" s="565"/>
      <c r="L33" s="565"/>
      <c r="M33" s="565"/>
      <c r="N33" s="565"/>
      <c r="O33" s="566"/>
    </row>
    <row r="34" spans="1:16">
      <c r="A34" s="533" t="s">
        <v>318</v>
      </c>
      <c r="B34" s="475" t="str">
        <f>'C3LPG Balance'!C36</f>
        <v>Big gas</v>
      </c>
      <c r="C34" s="475" t="str">
        <f>'C3LPG Balance'!D36</f>
        <v>MT</v>
      </c>
      <c r="D34" s="555"/>
      <c r="E34" s="534"/>
      <c r="F34" s="565"/>
      <c r="G34" s="565"/>
      <c r="H34" s="565"/>
      <c r="I34" s="565"/>
      <c r="J34" s="565"/>
      <c r="K34" s="565"/>
      <c r="L34" s="565"/>
      <c r="M34" s="565"/>
      <c r="N34" s="565"/>
      <c r="O34" s="566"/>
    </row>
    <row r="35" spans="1:16">
      <c r="A35" s="533" t="s">
        <v>318</v>
      </c>
      <c r="B35" s="475" t="str">
        <f>'C3LPG Balance'!C37</f>
        <v>Big gas</v>
      </c>
      <c r="C35" s="475" t="str">
        <f>'C3LPG Balance'!D37</f>
        <v>PTT TANK</v>
      </c>
      <c r="D35" s="555"/>
      <c r="E35" s="534"/>
      <c r="F35" s="565"/>
      <c r="G35" s="565"/>
      <c r="H35" s="565"/>
      <c r="I35" s="565"/>
      <c r="J35" s="565"/>
      <c r="K35" s="565"/>
      <c r="L35" s="565"/>
      <c r="M35" s="565"/>
      <c r="N35" s="565"/>
      <c r="O35" s="566"/>
      <c r="P35" s="588"/>
    </row>
    <row r="36" spans="1:16">
      <c r="A36" s="533" t="s">
        <v>318</v>
      </c>
      <c r="B36" s="475" t="str">
        <f>'C3LPG Balance'!C38</f>
        <v>PAP</v>
      </c>
      <c r="C36" s="475" t="str">
        <f>'C3LPG Balance'!D38</f>
        <v>MT</v>
      </c>
      <c r="D36" s="555"/>
      <c r="E36" s="534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88"/>
    </row>
    <row r="37" spans="1:16">
      <c r="A37" s="533" t="s">
        <v>318</v>
      </c>
      <c r="B37" s="475" t="str">
        <f>'C3LPG Balance'!C39</f>
        <v>PAP</v>
      </c>
      <c r="C37" s="475" t="str">
        <f>'C3LPG Balance'!D39</f>
        <v>PTT TANK</v>
      </c>
      <c r="D37" s="555"/>
      <c r="E37" s="534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88"/>
    </row>
    <row r="38" spans="1:16">
      <c r="A38" s="533" t="s">
        <v>318</v>
      </c>
      <c r="B38" s="475" t="str">
        <f>'C3LPG Balance'!C41</f>
        <v>WP</v>
      </c>
      <c r="C38" s="475" t="str">
        <f>'C3LPG Balance'!D41</f>
        <v>MT</v>
      </c>
      <c r="D38" s="555"/>
      <c r="E38" s="534"/>
      <c r="F38" s="565"/>
      <c r="G38" s="565"/>
      <c r="H38" s="565"/>
      <c r="I38" s="565"/>
      <c r="J38" s="565"/>
      <c r="K38" s="565"/>
      <c r="L38" s="565"/>
      <c r="M38" s="565"/>
      <c r="N38" s="565"/>
      <c r="O38" s="566"/>
      <c r="P38" s="588"/>
    </row>
    <row r="39" spans="1:16">
      <c r="A39" s="533" t="s">
        <v>318</v>
      </c>
      <c r="B39" s="475" t="str">
        <f>'C3LPG Balance'!C42</f>
        <v>WP</v>
      </c>
      <c r="C39" s="475" t="str">
        <f>'C3LPG Balance'!D42</f>
        <v>PTT TANK</v>
      </c>
      <c r="D39" s="555"/>
      <c r="E39" s="534"/>
      <c r="F39" s="565"/>
      <c r="G39" s="565"/>
      <c r="H39" s="565"/>
      <c r="I39" s="565"/>
      <c r="J39" s="565"/>
      <c r="K39" s="565"/>
      <c r="L39" s="565"/>
      <c r="M39" s="565"/>
      <c r="N39" s="565"/>
      <c r="O39" s="566"/>
      <c r="P39" s="588"/>
    </row>
    <row r="40" spans="1:16">
      <c r="A40" s="533" t="s">
        <v>318</v>
      </c>
      <c r="B40" s="475" t="str">
        <f>'C3LPG Balance'!C44</f>
        <v>IRPC</v>
      </c>
      <c r="C40" s="475" t="str">
        <f>'C3LPG Balance'!D44</f>
        <v>MT</v>
      </c>
      <c r="D40" s="555"/>
      <c r="E40" s="534"/>
      <c r="F40" s="565"/>
      <c r="G40" s="565"/>
      <c r="H40" s="565"/>
      <c r="I40" s="565"/>
      <c r="J40" s="565"/>
      <c r="K40" s="565"/>
      <c r="L40" s="565"/>
      <c r="M40" s="565"/>
      <c r="N40" s="565"/>
      <c r="O40" s="566"/>
      <c r="P40" s="588"/>
    </row>
    <row r="41" spans="1:16">
      <c r="A41" s="533" t="s">
        <v>318</v>
      </c>
      <c r="B41" s="475" t="str">
        <f>'C3LPG Balance'!C45</f>
        <v>IRPC</v>
      </c>
      <c r="C41" s="475" t="str">
        <f>'C3LPG Balance'!D45</f>
        <v>PTT TANK</v>
      </c>
      <c r="D41" s="555"/>
      <c r="E41" s="534"/>
      <c r="F41" s="565"/>
      <c r="G41" s="565"/>
      <c r="H41" s="565"/>
      <c r="I41" s="565"/>
      <c r="J41" s="565"/>
      <c r="K41" s="565"/>
      <c r="L41" s="565"/>
      <c r="M41" s="565"/>
      <c r="N41" s="565"/>
      <c r="O41" s="566"/>
      <c r="P41" s="588"/>
    </row>
    <row r="42" spans="1:16">
      <c r="A42" s="533" t="s">
        <v>318</v>
      </c>
      <c r="B42" s="475" t="str">
        <f>'C3LPG Balance'!C46</f>
        <v>Atlas</v>
      </c>
      <c r="C42" s="475" t="str">
        <f>'C3LPG Balance'!D46</f>
        <v>MT</v>
      </c>
      <c r="D42" s="555"/>
      <c r="E42" s="534"/>
      <c r="F42" s="565"/>
      <c r="G42" s="565"/>
      <c r="H42" s="565"/>
      <c r="I42" s="565"/>
      <c r="J42" s="565"/>
      <c r="K42" s="565"/>
      <c r="L42" s="565"/>
      <c r="M42" s="565"/>
      <c r="N42" s="565"/>
      <c r="O42" s="566"/>
      <c r="P42" s="588"/>
    </row>
    <row r="43" spans="1:16">
      <c r="A43" s="533" t="s">
        <v>318</v>
      </c>
      <c r="B43" s="475" t="str">
        <f>'C3LPG Balance'!C47</f>
        <v>Atlas</v>
      </c>
      <c r="C43" s="475" t="str">
        <f>'C3LPG Balance'!D47</f>
        <v>PTT TANK</v>
      </c>
      <c r="D43" s="555"/>
      <c r="E43" s="534"/>
      <c r="F43" s="565"/>
      <c r="G43" s="565"/>
      <c r="H43" s="565"/>
      <c r="I43" s="565"/>
      <c r="J43" s="565"/>
      <c r="K43" s="565"/>
      <c r="L43" s="565"/>
      <c r="M43" s="565"/>
      <c r="N43" s="565"/>
      <c r="O43" s="566"/>
      <c r="P43" s="588"/>
    </row>
    <row r="44" spans="1:16">
      <c r="A44" s="533" t="s">
        <v>318</v>
      </c>
      <c r="B44" s="475" t="str">
        <f>'C3LPG Balance'!C48</f>
        <v>ESSO</v>
      </c>
      <c r="C44" s="475" t="str">
        <f>'C3LPG Balance'!D48</f>
        <v>MT</v>
      </c>
      <c r="D44" s="555"/>
      <c r="E44" s="534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88"/>
    </row>
    <row r="45" spans="1:16">
      <c r="A45" s="533" t="s">
        <v>318</v>
      </c>
      <c r="B45" s="475" t="str">
        <f>'C3LPG Balance'!C49</f>
        <v>ESSO</v>
      </c>
      <c r="C45" s="475" t="str">
        <f>'C3LPG Balance'!D49</f>
        <v xml:space="preserve">BRP </v>
      </c>
      <c r="D45" s="555"/>
      <c r="E45" s="534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88"/>
    </row>
    <row r="46" spans="1:16">
      <c r="A46" s="533" t="s">
        <v>318</v>
      </c>
      <c r="B46" s="475" t="str">
        <f>'C3LPG Balance'!C50</f>
        <v>ESSO</v>
      </c>
      <c r="C46" s="475" t="str">
        <f>'C3LPG Balance'!D50</f>
        <v>PTT TANK</v>
      </c>
      <c r="D46" s="555"/>
      <c r="E46" s="534"/>
      <c r="F46" s="565"/>
      <c r="G46" s="565"/>
      <c r="H46" s="565"/>
      <c r="I46" s="565"/>
      <c r="J46" s="565"/>
      <c r="K46" s="565"/>
      <c r="L46" s="565"/>
      <c r="M46" s="565"/>
      <c r="N46" s="565"/>
      <c r="O46" s="566"/>
      <c r="P46" s="588"/>
    </row>
    <row r="47" spans="1:16">
      <c r="A47" s="533" t="s">
        <v>318</v>
      </c>
      <c r="B47" s="475" t="str">
        <f>'C3LPG Balance'!C51</f>
        <v>UNO</v>
      </c>
      <c r="C47" s="475" t="str">
        <f>'C3LPG Balance'!D51</f>
        <v>PTT TANK</v>
      </c>
      <c r="D47" s="555"/>
      <c r="E47" s="534"/>
      <c r="F47" s="565"/>
      <c r="G47" s="565"/>
      <c r="H47" s="565"/>
      <c r="I47" s="565"/>
      <c r="J47" s="565"/>
      <c r="K47" s="565"/>
      <c r="L47" s="565"/>
      <c r="M47" s="565"/>
      <c r="N47" s="565"/>
      <c r="O47" s="566"/>
      <c r="P47" s="588"/>
    </row>
    <row r="48" spans="1:16">
      <c r="A48" s="533" t="s">
        <v>318</v>
      </c>
      <c r="B48" s="475" t="str">
        <f>'C3LPG Balance'!C52</f>
        <v>Orchid</v>
      </c>
      <c r="C48" s="475" t="str">
        <f>'C3LPG Balance'!D52</f>
        <v>PTT TANK</v>
      </c>
      <c r="D48" s="555"/>
      <c r="E48" s="534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88"/>
    </row>
    <row r="49" spans="1:16">
      <c r="A49" s="533" t="s">
        <v>313</v>
      </c>
      <c r="B49" s="475" t="str">
        <f>'C3LPG Balance'!C53</f>
        <v>PTTOR</v>
      </c>
      <c r="C49" s="475" t="str">
        <f>'C3LPG Balance'!D53</f>
        <v>IRPC</v>
      </c>
      <c r="D49" s="555"/>
      <c r="E49" s="534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88"/>
    </row>
    <row r="50" spans="1:16">
      <c r="A50" s="533" t="s">
        <v>284</v>
      </c>
      <c r="B50" s="475" t="str">
        <f>'C3LPG Balance'!C56</f>
        <v>PTTOR</v>
      </c>
      <c r="C50" s="475" t="str">
        <f>'C3LPG Balance'!D56</f>
        <v>MT</v>
      </c>
      <c r="D50" s="555"/>
      <c r="E50" s="534"/>
      <c r="F50" s="565"/>
      <c r="G50" s="565"/>
      <c r="H50" s="565"/>
      <c r="I50" s="565"/>
      <c r="J50" s="565"/>
      <c r="K50" s="565"/>
      <c r="L50" s="565"/>
      <c r="M50" s="565"/>
      <c r="N50" s="565"/>
      <c r="O50" s="566"/>
      <c r="P50" s="588"/>
    </row>
    <row r="51" spans="1:16">
      <c r="A51" s="533" t="s">
        <v>284</v>
      </c>
      <c r="B51" s="475" t="str">
        <f>'C3LPG Balance'!C57</f>
        <v>PTTOR</v>
      </c>
      <c r="C51" s="475" t="str">
        <f>'C3LPG Balance'!D57</f>
        <v>PTT TANK</v>
      </c>
      <c r="D51" s="555"/>
      <c r="E51" s="534"/>
      <c r="F51" s="565"/>
      <c r="G51" s="565"/>
      <c r="H51" s="565"/>
      <c r="I51" s="565"/>
      <c r="J51" s="565"/>
      <c r="K51" s="565"/>
      <c r="L51" s="565"/>
      <c r="M51" s="565"/>
      <c r="N51" s="565"/>
      <c r="O51" s="566"/>
      <c r="P51" s="588"/>
    </row>
    <row r="52" spans="1:16">
      <c r="A52" s="533" t="s">
        <v>284</v>
      </c>
      <c r="B52" s="475" t="str">
        <f>'C3LPG Balance'!C58</f>
        <v>PTTOR</v>
      </c>
      <c r="C52" s="475" t="str">
        <f>'C3LPG Balance'!D58</f>
        <v>PTT TANK (Truck)</v>
      </c>
      <c r="D52" s="555"/>
      <c r="E52" s="534"/>
      <c r="F52" s="565"/>
      <c r="G52" s="565"/>
      <c r="H52" s="565"/>
      <c r="I52" s="565"/>
      <c r="J52" s="565"/>
      <c r="K52" s="565"/>
      <c r="L52" s="565"/>
      <c r="M52" s="565"/>
      <c r="N52" s="565"/>
      <c r="O52" s="566"/>
      <c r="P52" s="588"/>
    </row>
    <row r="53" spans="1:16">
      <c r="A53" s="533" t="s">
        <v>284</v>
      </c>
      <c r="B53" s="475" t="str">
        <f>'C3LPG Balance'!C59</f>
        <v>BCP</v>
      </c>
      <c r="C53" s="475" t="str">
        <f>'C3LPG Balance'!D59</f>
        <v>MT</v>
      </c>
      <c r="D53" s="555"/>
      <c r="E53" s="534"/>
      <c r="F53" s="565"/>
      <c r="G53" s="565"/>
      <c r="H53" s="565"/>
      <c r="I53" s="565"/>
      <c r="J53" s="565"/>
      <c r="K53" s="565"/>
      <c r="L53" s="565"/>
      <c r="M53" s="565"/>
      <c r="N53" s="565"/>
      <c r="O53" s="566"/>
      <c r="P53" s="588"/>
    </row>
    <row r="54" spans="1:16">
      <c r="A54" s="533" t="s">
        <v>284</v>
      </c>
      <c r="B54" s="475" t="str">
        <f>'C3LPG Balance'!C60</f>
        <v>BCP</v>
      </c>
      <c r="C54" s="475" t="str">
        <f>'C3LPG Balance'!D60</f>
        <v>PTT TANK</v>
      </c>
      <c r="D54" s="555"/>
      <c r="E54" s="534"/>
      <c r="F54" s="565"/>
      <c r="G54" s="565"/>
      <c r="H54" s="565"/>
      <c r="I54" s="565"/>
      <c r="J54" s="565"/>
      <c r="K54" s="565"/>
      <c r="L54" s="565"/>
      <c r="M54" s="565"/>
      <c r="N54" s="565"/>
      <c r="O54" s="566"/>
      <c r="P54" s="588"/>
    </row>
    <row r="55" spans="1:16">
      <c r="A55" s="533" t="s">
        <v>284</v>
      </c>
      <c r="B55" s="475" t="e">
        <f>'C3LPG Balance'!#REF!</f>
        <v>#REF!</v>
      </c>
      <c r="C55" s="475" t="e">
        <f>'C3LPG Balance'!#REF!</f>
        <v>#REF!</v>
      </c>
      <c r="D55" s="555"/>
      <c r="E55" s="534"/>
      <c r="F55" s="565"/>
      <c r="G55" s="565"/>
      <c r="H55" s="565"/>
      <c r="I55" s="565"/>
      <c r="J55" s="565"/>
      <c r="K55" s="565"/>
      <c r="L55" s="565"/>
      <c r="M55" s="565"/>
      <c r="N55" s="565"/>
      <c r="O55" s="566"/>
      <c r="P55" s="588"/>
    </row>
    <row r="56" spans="1:16">
      <c r="A56" s="533" t="s">
        <v>284</v>
      </c>
      <c r="B56" s="475" t="e">
        <f>'C3LPG Balance'!#REF!</f>
        <v>#REF!</v>
      </c>
      <c r="C56" s="475" t="e">
        <f>'C3LPG Balance'!#REF!</f>
        <v>#REF!</v>
      </c>
      <c r="D56" s="555"/>
      <c r="E56" s="534"/>
      <c r="F56" s="565"/>
      <c r="G56" s="565"/>
      <c r="H56" s="565"/>
      <c r="I56" s="565"/>
      <c r="J56" s="565"/>
      <c r="K56" s="565"/>
      <c r="L56" s="565"/>
      <c r="M56" s="565"/>
      <c r="N56" s="565"/>
      <c r="O56" s="566"/>
      <c r="P56" s="588"/>
    </row>
    <row r="57" spans="1:16">
      <c r="A57" s="533" t="s">
        <v>284</v>
      </c>
      <c r="B57" s="475" t="str">
        <f>'C3LPG Balance'!C61</f>
        <v>PAP</v>
      </c>
      <c r="C57" s="475" t="str">
        <f>'C3LPG Balance'!D61</f>
        <v>MT</v>
      </c>
      <c r="D57" s="555"/>
      <c r="E57" s="534"/>
      <c r="F57" s="565"/>
      <c r="G57" s="565"/>
      <c r="H57" s="565"/>
      <c r="I57" s="565"/>
      <c r="J57" s="565"/>
      <c r="K57" s="565"/>
      <c r="L57" s="565"/>
      <c r="M57" s="565"/>
      <c r="N57" s="565"/>
      <c r="O57" s="566"/>
      <c r="P57" s="588"/>
    </row>
    <row r="58" spans="1:16">
      <c r="A58" s="533" t="s">
        <v>284</v>
      </c>
      <c r="B58" s="475" t="str">
        <f>'C3LPG Balance'!C63</f>
        <v>PAP</v>
      </c>
      <c r="C58" s="475" t="str">
        <f>'C3LPG Balance'!D63</f>
        <v>PTT TANK (Truck)</v>
      </c>
      <c r="D58" s="555"/>
      <c r="E58" s="534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88"/>
    </row>
    <row r="59" spans="1:16">
      <c r="A59" s="533" t="s">
        <v>284</v>
      </c>
      <c r="B59" s="475" t="str">
        <f>'C3LPG Balance'!C64</f>
        <v>WP</v>
      </c>
      <c r="C59" s="475" t="str">
        <f>'C3LPG Balance'!D64</f>
        <v>MT</v>
      </c>
      <c r="D59" s="555"/>
      <c r="E59" s="534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88"/>
    </row>
    <row r="60" spans="1:16">
      <c r="A60" s="533" t="s">
        <v>284</v>
      </c>
      <c r="B60" s="475" t="str">
        <f>'C3LPG Balance'!C65</f>
        <v>WP</v>
      </c>
      <c r="C60" s="475" t="str">
        <f>'C3LPG Balance'!D65</f>
        <v>PTT TANK</v>
      </c>
      <c r="D60" s="555"/>
      <c r="E60" s="534"/>
      <c r="F60" s="565"/>
      <c r="G60" s="565"/>
      <c r="H60" s="565"/>
      <c r="I60" s="565"/>
      <c r="J60" s="565"/>
      <c r="K60" s="565"/>
      <c r="L60" s="565"/>
      <c r="M60" s="565"/>
      <c r="N60" s="565"/>
      <c r="O60" s="566"/>
      <c r="P60" s="588"/>
    </row>
    <row r="61" spans="1:16">
      <c r="A61" s="533" t="s">
        <v>284</v>
      </c>
      <c r="B61" s="475" t="str">
        <f>'C3LPG Balance'!C66</f>
        <v>IRPC</v>
      </c>
      <c r="C61" s="475" t="str">
        <f>'C3LPG Balance'!D66</f>
        <v>MT</v>
      </c>
      <c r="D61" s="555"/>
      <c r="E61" s="534"/>
      <c r="F61" s="565"/>
      <c r="G61" s="565"/>
      <c r="H61" s="565"/>
      <c r="I61" s="565"/>
      <c r="J61" s="565"/>
      <c r="K61" s="565"/>
      <c r="L61" s="565"/>
      <c r="M61" s="565"/>
      <c r="N61" s="565"/>
      <c r="O61" s="566"/>
      <c r="P61" s="588"/>
    </row>
    <row r="62" spans="1:16">
      <c r="A62" s="533" t="s">
        <v>284</v>
      </c>
      <c r="B62" s="475" t="str">
        <f>'C3LPG Balance'!C67</f>
        <v>IRPC</v>
      </c>
      <c r="C62" s="475" t="str">
        <f>'C3LPG Balance'!D67</f>
        <v>PTT TANK</v>
      </c>
      <c r="D62" s="555"/>
      <c r="E62" s="534"/>
      <c r="F62" s="565"/>
      <c r="G62" s="565"/>
      <c r="H62" s="565"/>
      <c r="I62" s="565"/>
      <c r="J62" s="565"/>
      <c r="K62" s="565"/>
      <c r="L62" s="565"/>
      <c r="M62" s="565"/>
      <c r="N62" s="565"/>
      <c r="O62" s="566"/>
      <c r="P62" s="588"/>
    </row>
    <row r="63" spans="1:16">
      <c r="A63" s="533" t="s">
        <v>284</v>
      </c>
      <c r="B63" s="475" t="str">
        <f>'C3LPG Balance'!C68</f>
        <v>Atlas</v>
      </c>
      <c r="C63" s="475" t="str">
        <f>'C3LPG Balance'!D68</f>
        <v>MT</v>
      </c>
      <c r="D63" s="555"/>
      <c r="E63" s="534"/>
      <c r="F63" s="565"/>
      <c r="G63" s="565"/>
      <c r="H63" s="565"/>
      <c r="I63" s="565"/>
      <c r="J63" s="565"/>
      <c r="K63" s="565"/>
      <c r="L63" s="565"/>
      <c r="M63" s="565"/>
      <c r="N63" s="565"/>
      <c r="O63" s="566"/>
      <c r="P63" s="588"/>
    </row>
    <row r="64" spans="1:16">
      <c r="A64" s="533" t="s">
        <v>284</v>
      </c>
      <c r="B64" s="475" t="str">
        <f>'C3LPG Balance'!C69</f>
        <v>Atlas</v>
      </c>
      <c r="C64" s="475" t="str">
        <f>'C3LPG Balance'!D69</f>
        <v>PTT TANK</v>
      </c>
      <c r="D64" s="555"/>
      <c r="E64" s="534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88"/>
    </row>
    <row r="65" spans="1:16">
      <c r="A65" s="533" t="s">
        <v>284</v>
      </c>
      <c r="B65" s="475" t="str">
        <f>'C3LPG Balance'!C70</f>
        <v>ESSO</v>
      </c>
      <c r="C65" s="475" t="str">
        <f>'C3LPG Balance'!D70</f>
        <v>MT</v>
      </c>
      <c r="D65" s="555"/>
      <c r="E65" s="534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88"/>
    </row>
    <row r="66" spans="1:16">
      <c r="A66" s="533" t="s">
        <v>284</v>
      </c>
      <c r="B66" s="475" t="str">
        <f>'C3LPG Balance'!C71</f>
        <v>ESSO</v>
      </c>
      <c r="C66" s="475" t="str">
        <f>'C3LPG Balance'!D71</f>
        <v>PTT TANK</v>
      </c>
      <c r="D66" s="555"/>
      <c r="E66" s="534"/>
      <c r="F66" s="565"/>
      <c r="G66" s="565"/>
      <c r="H66" s="565"/>
      <c r="I66" s="565"/>
      <c r="J66" s="565"/>
      <c r="K66" s="565"/>
      <c r="L66" s="565"/>
      <c r="M66" s="565"/>
      <c r="N66" s="565"/>
      <c r="O66" s="566"/>
      <c r="P66" s="588"/>
    </row>
    <row r="67" spans="1:16">
      <c r="A67" s="533" t="s">
        <v>284</v>
      </c>
      <c r="B67" s="475" t="str">
        <f>'C3LPG Balance'!C72</f>
        <v>Orchid</v>
      </c>
      <c r="C67" s="475" t="str">
        <f>'C3LPG Balance'!D72</f>
        <v>PTT TANK</v>
      </c>
      <c r="D67" s="555"/>
      <c r="E67" s="534"/>
      <c r="F67" s="565"/>
      <c r="G67" s="565"/>
      <c r="H67" s="565"/>
      <c r="I67" s="565"/>
      <c r="J67" s="565"/>
      <c r="K67" s="565"/>
      <c r="L67" s="565"/>
      <c r="M67" s="565"/>
      <c r="N67" s="565"/>
      <c r="O67" s="566"/>
      <c r="P67" s="588"/>
    </row>
    <row r="68" spans="1:16">
      <c r="A68" s="533" t="s">
        <v>314</v>
      </c>
      <c r="B68" s="475" t="str">
        <f>'C3LPG Balance'!C75</f>
        <v>PAP</v>
      </c>
      <c r="C68" s="475" t="str">
        <f>'C3LPG Balance'!D75</f>
        <v xml:space="preserve">SPRC </v>
      </c>
      <c r="D68" s="555"/>
      <c r="E68" s="534"/>
      <c r="F68" s="565"/>
      <c r="G68" s="565"/>
      <c r="H68" s="565"/>
      <c r="I68" s="565"/>
      <c r="J68" s="565"/>
      <c r="K68" s="565"/>
      <c r="L68" s="565"/>
      <c r="M68" s="565"/>
      <c r="N68" s="565"/>
      <c r="O68" s="566"/>
      <c r="P68" s="588"/>
    </row>
    <row r="69" spans="1:16">
      <c r="A69" s="533" t="s">
        <v>314</v>
      </c>
      <c r="B69" s="475" t="str">
        <f>'C3LPG Balance'!C76</f>
        <v>WP</v>
      </c>
      <c r="C69" s="475" t="str">
        <f>'C3LPG Balance'!D76</f>
        <v xml:space="preserve">SPRC </v>
      </c>
      <c r="D69" s="555"/>
      <c r="E69" s="534"/>
      <c r="F69" s="565"/>
      <c r="G69" s="565"/>
      <c r="H69" s="565"/>
      <c r="I69" s="565"/>
      <c r="J69" s="565"/>
      <c r="K69" s="565"/>
      <c r="L69" s="565"/>
      <c r="M69" s="565"/>
      <c r="N69" s="565"/>
      <c r="O69" s="566"/>
      <c r="P69" s="588"/>
    </row>
    <row r="70" spans="1:16">
      <c r="A70" s="533" t="s">
        <v>315</v>
      </c>
      <c r="B70" s="475" t="str">
        <f>'C3LPG Balance'!C78</f>
        <v>PTTOR</v>
      </c>
      <c r="C70" s="475" t="str">
        <f>'C3LPG Balance'!D78</f>
        <v>PTTEP/LKB (Truck)</v>
      </c>
      <c r="D70" s="555"/>
      <c r="E70" s="534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88"/>
    </row>
    <row r="71" spans="1:16">
      <c r="A71" s="533" t="s">
        <v>316</v>
      </c>
      <c r="B71" s="475" t="str">
        <f>'C3LPG Balance'!C79</f>
        <v>PTTOR</v>
      </c>
      <c r="C71" s="475" t="str">
        <f>'C3LPG Balance'!D79</f>
        <v>GSP KHM</v>
      </c>
      <c r="D71" s="518"/>
      <c r="E71" s="519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88"/>
    </row>
    <row r="72" spans="1:16" ht="13.65" customHeight="1">
      <c r="A72" s="941" t="s">
        <v>16</v>
      </c>
      <c r="B72" s="939"/>
      <c r="C72" s="940"/>
      <c r="D72" s="567">
        <f>SUM(D24:D71)</f>
        <v>0</v>
      </c>
      <c r="E72" s="523">
        <f>SUM(E24:E71)</f>
        <v>0</v>
      </c>
      <c r="F72" s="573"/>
      <c r="G72" s="574"/>
      <c r="H72" s="574"/>
      <c r="I72" s="574"/>
      <c r="J72" s="574"/>
      <c r="K72" s="574"/>
      <c r="L72" s="574"/>
      <c r="M72" s="574"/>
      <c r="N72" s="574"/>
      <c r="O72" s="575"/>
    </row>
    <row r="73" spans="1:16" ht="13.65" customHeight="1">
      <c r="A73" s="941" t="s">
        <v>342</v>
      </c>
      <c r="B73" s="939"/>
      <c r="C73" s="940"/>
      <c r="D73" s="567">
        <v>0</v>
      </c>
      <c r="E73" s="523">
        <v>0</v>
      </c>
      <c r="F73" s="603"/>
      <c r="G73" s="574"/>
      <c r="H73" s="574"/>
      <c r="I73" s="574"/>
      <c r="J73" s="574"/>
      <c r="K73" s="574"/>
      <c r="L73" s="574"/>
      <c r="M73" s="574"/>
      <c r="N73" s="574"/>
      <c r="O73" s="575"/>
    </row>
    <row r="74" spans="1:16" ht="12.6">
      <c r="A74" s="942" t="s">
        <v>322</v>
      </c>
      <c r="B74" s="943"/>
      <c r="C74" s="943"/>
      <c r="D74" s="587"/>
      <c r="E74" s="587"/>
      <c r="F74" s="587"/>
      <c r="G74" s="587"/>
      <c r="H74" s="587"/>
      <c r="I74" s="587"/>
      <c r="J74" s="587"/>
      <c r="K74" s="591"/>
      <c r="L74" s="591"/>
      <c r="M74" s="591"/>
      <c r="N74" s="591"/>
      <c r="O74" s="592"/>
    </row>
    <row r="75" spans="1:16" ht="12.6">
      <c r="A75" s="921" t="s">
        <v>108</v>
      </c>
      <c r="B75" s="919"/>
      <c r="C75" s="920"/>
      <c r="D75" s="510" t="str">
        <f>D9</f>
        <v>แผนเดิม</v>
      </c>
      <c r="E75" s="510" t="str">
        <f>E9</f>
        <v>แผนใหม่</v>
      </c>
      <c r="F75" s="951" t="s">
        <v>133</v>
      </c>
      <c r="G75" s="929"/>
      <c r="H75" s="929"/>
      <c r="I75" s="929"/>
      <c r="J75" s="929"/>
      <c r="K75" s="929"/>
      <c r="L75" s="929"/>
      <c r="M75" s="929"/>
      <c r="N75" s="929"/>
      <c r="O75" s="930"/>
    </row>
    <row r="76" spans="1:16">
      <c r="A76" s="543" t="s">
        <v>241</v>
      </c>
      <c r="B76" s="544"/>
      <c r="C76" s="594"/>
      <c r="D76" s="558"/>
      <c r="E76" s="516"/>
      <c r="F76" s="571"/>
      <c r="G76" s="563"/>
      <c r="H76" s="563"/>
      <c r="I76" s="563"/>
      <c r="J76" s="563"/>
      <c r="K76" s="563"/>
      <c r="L76" s="563"/>
      <c r="M76" s="563"/>
      <c r="N76" s="563"/>
      <c r="O76" s="564"/>
    </row>
    <row r="77" spans="1:16">
      <c r="A77" s="936" t="s">
        <v>339</v>
      </c>
      <c r="B77" s="937"/>
      <c r="C77" s="595"/>
      <c r="D77" s="559"/>
      <c r="E77" s="555"/>
      <c r="F77" s="572"/>
      <c r="G77" s="565"/>
      <c r="H77" s="565"/>
      <c r="I77" s="565"/>
      <c r="J77" s="565"/>
      <c r="K77" s="565"/>
      <c r="L77" s="565"/>
      <c r="M77" s="565"/>
      <c r="N77" s="565"/>
      <c r="O77" s="566"/>
    </row>
    <row r="78" spans="1:16">
      <c r="A78" s="547" t="s">
        <v>124</v>
      </c>
      <c r="B78" s="546"/>
      <c r="C78" s="595"/>
      <c r="D78" s="559"/>
      <c r="E78" s="555"/>
      <c r="F78" s="572"/>
      <c r="G78" s="565"/>
      <c r="H78" s="565"/>
      <c r="I78" s="565"/>
      <c r="J78" s="565"/>
      <c r="K78" s="565"/>
      <c r="L78" s="565"/>
      <c r="M78" s="565"/>
      <c r="N78" s="565"/>
      <c r="O78" s="566"/>
    </row>
    <row r="79" spans="1:16">
      <c r="A79" s="545" t="s">
        <v>192</v>
      </c>
      <c r="B79" s="546"/>
      <c r="C79" s="595"/>
      <c r="D79" s="559"/>
      <c r="E79" s="555"/>
      <c r="F79" s="572"/>
      <c r="G79" s="565"/>
      <c r="H79" s="565"/>
      <c r="I79" s="565"/>
      <c r="J79" s="565"/>
      <c r="K79" s="565"/>
      <c r="L79" s="565"/>
      <c r="M79" s="565"/>
      <c r="N79" s="565"/>
      <c r="O79" s="566"/>
    </row>
    <row r="80" spans="1:16">
      <c r="A80" s="560" t="s">
        <v>320</v>
      </c>
      <c r="B80" s="596"/>
      <c r="C80" s="597"/>
      <c r="D80" s="559"/>
      <c r="E80" s="555"/>
      <c r="F80" s="572"/>
      <c r="G80" s="565"/>
      <c r="H80" s="565"/>
      <c r="I80" s="565"/>
      <c r="J80" s="565"/>
      <c r="K80" s="565"/>
      <c r="L80" s="565"/>
      <c r="M80" s="565"/>
      <c r="N80" s="565"/>
      <c r="O80" s="566"/>
    </row>
    <row r="81" spans="1:15">
      <c r="A81" s="545" t="s">
        <v>125</v>
      </c>
      <c r="B81" s="486"/>
      <c r="C81" s="486"/>
      <c r="D81" s="577"/>
      <c r="E81" s="577"/>
      <c r="F81" s="571"/>
      <c r="G81" s="563"/>
      <c r="H81" s="563"/>
      <c r="I81" s="563"/>
      <c r="J81" s="563"/>
      <c r="K81" s="563"/>
      <c r="L81" s="563"/>
      <c r="M81" s="563"/>
      <c r="N81" s="563"/>
      <c r="O81" s="564"/>
    </row>
    <row r="82" spans="1:15">
      <c r="A82" s="545" t="s">
        <v>126</v>
      </c>
      <c r="B82" s="486"/>
      <c r="C82" s="486"/>
      <c r="D82" s="578"/>
      <c r="E82" s="578"/>
      <c r="F82" s="572"/>
      <c r="G82" s="565"/>
      <c r="H82" s="565"/>
      <c r="I82" s="565"/>
      <c r="J82" s="565"/>
      <c r="K82" s="565"/>
      <c r="L82" s="565"/>
      <c r="M82" s="565"/>
      <c r="N82" s="565"/>
      <c r="O82" s="566"/>
    </row>
    <row r="83" spans="1:15" ht="12.6">
      <c r="A83" s="941" t="s">
        <v>16</v>
      </c>
      <c r="B83" s="939"/>
      <c r="C83" s="940"/>
      <c r="D83" s="548">
        <f>SUM(D76:D82)</f>
        <v>0</v>
      </c>
      <c r="E83" s="548">
        <f>SUM(E76:E82)</f>
        <v>0</v>
      </c>
      <c r="F83" s="573"/>
      <c r="G83" s="574"/>
      <c r="H83" s="574"/>
      <c r="I83" s="574"/>
      <c r="J83" s="574"/>
      <c r="K83" s="574"/>
      <c r="L83" s="574"/>
      <c r="M83" s="574"/>
      <c r="N83" s="574"/>
      <c r="O83" s="575"/>
    </row>
    <row r="84" spans="1:15" ht="12.6">
      <c r="A84" s="949" t="s">
        <v>255</v>
      </c>
      <c r="B84" s="950"/>
      <c r="C84" s="950"/>
      <c r="D84" s="488"/>
      <c r="E84" s="488"/>
      <c r="F84" s="488"/>
      <c r="G84" s="488"/>
      <c r="H84" s="488"/>
      <c r="I84" s="488"/>
      <c r="J84" s="488"/>
      <c r="K84" s="505"/>
      <c r="L84" s="505"/>
      <c r="M84" s="505"/>
      <c r="N84" s="505"/>
      <c r="O84" s="576"/>
    </row>
    <row r="85" spans="1:15" ht="12.6">
      <c r="A85" s="921" t="s">
        <v>108</v>
      </c>
      <c r="B85" s="919"/>
      <c r="C85" s="920"/>
      <c r="D85" s="550" t="str">
        <f>D75</f>
        <v>แผนเดิม</v>
      </c>
      <c r="E85" s="550" t="str">
        <f>E75</f>
        <v>แผนใหม่</v>
      </c>
      <c r="F85" s="951" t="s">
        <v>133</v>
      </c>
      <c r="G85" s="929"/>
      <c r="H85" s="929"/>
      <c r="I85" s="929"/>
      <c r="J85" s="929"/>
      <c r="K85" s="929"/>
      <c r="L85" s="929"/>
      <c r="M85" s="929"/>
      <c r="N85" s="929"/>
      <c r="O85" s="930"/>
    </row>
    <row r="86" spans="1:15">
      <c r="A86" s="543" t="s">
        <v>88</v>
      </c>
      <c r="B86" s="544"/>
      <c r="C86" s="544"/>
      <c r="D86" s="513"/>
      <c r="E86" s="516"/>
      <c r="F86" s="571"/>
      <c r="G86" s="563"/>
      <c r="H86" s="563"/>
      <c r="I86" s="563"/>
      <c r="J86" s="563"/>
      <c r="K86" s="563"/>
      <c r="L86" s="563"/>
      <c r="M86" s="563"/>
      <c r="N86" s="563"/>
      <c r="O86" s="564"/>
    </row>
    <row r="87" spans="1:15" ht="12.6">
      <c r="A87" s="941" t="s">
        <v>16</v>
      </c>
      <c r="B87" s="939"/>
      <c r="C87" s="940"/>
      <c r="D87" s="548">
        <f>SUM(D86)</f>
        <v>0</v>
      </c>
      <c r="E87" s="579">
        <f>SUM(E86)</f>
        <v>0</v>
      </c>
      <c r="F87" s="573"/>
      <c r="G87" s="574"/>
      <c r="H87" s="574"/>
      <c r="I87" s="574"/>
      <c r="J87" s="574"/>
      <c r="K87" s="574"/>
      <c r="L87" s="574"/>
      <c r="M87" s="574"/>
      <c r="N87" s="574"/>
      <c r="O87" s="575"/>
    </row>
    <row r="88" spans="1:15">
      <c r="A88" s="551" t="s">
        <v>328</v>
      </c>
      <c r="B88" s="551"/>
      <c r="C88" s="551"/>
      <c r="D88" s="552"/>
      <c r="E88" s="552"/>
      <c r="F88" s="552"/>
      <c r="G88" s="552"/>
      <c r="H88" s="552"/>
      <c r="I88" s="552"/>
      <c r="J88" s="552"/>
      <c r="K88" s="552"/>
      <c r="L88" s="552"/>
      <c r="M88" s="552"/>
      <c r="N88" s="552"/>
      <c r="O88" s="552"/>
    </row>
  </sheetData>
  <mergeCells count="35">
    <mergeCell ref="J6:O6"/>
    <mergeCell ref="D7:I7"/>
    <mergeCell ref="J7:O7"/>
    <mergeCell ref="A13:C13"/>
    <mergeCell ref="D1:I1"/>
    <mergeCell ref="D2:I2"/>
    <mergeCell ref="D3:I3"/>
    <mergeCell ref="D6:I6"/>
    <mergeCell ref="A9:C9"/>
    <mergeCell ref="F9:O9"/>
    <mergeCell ref="B10:C10"/>
    <mergeCell ref="B11:C11"/>
    <mergeCell ref="B12:C12"/>
    <mergeCell ref="F23:O23"/>
    <mergeCell ref="A72:C72"/>
    <mergeCell ref="A74:C74"/>
    <mergeCell ref="A15:C15"/>
    <mergeCell ref="F15:O15"/>
    <mergeCell ref="B16:C16"/>
    <mergeCell ref="B17:C17"/>
    <mergeCell ref="B19:C19"/>
    <mergeCell ref="B20:C20"/>
    <mergeCell ref="F75:O75"/>
    <mergeCell ref="A83:C83"/>
    <mergeCell ref="A84:C84"/>
    <mergeCell ref="A85:C85"/>
    <mergeCell ref="F85:O85"/>
    <mergeCell ref="A87:C87"/>
    <mergeCell ref="A77:B77"/>
    <mergeCell ref="B18:C18"/>
    <mergeCell ref="A73:C73"/>
    <mergeCell ref="A75:C75"/>
    <mergeCell ref="B21:C21"/>
    <mergeCell ref="A22:C22"/>
    <mergeCell ref="A23:C2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zoomScale="70" zoomScaleNormal="70" workbookViewId="0">
      <selection activeCell="CN33" sqref="CN33"/>
    </sheetView>
  </sheetViews>
  <sheetFormatPr defaultRowHeight="14.4"/>
  <cols>
    <col min="1" max="2" width="18.44140625" bestFit="1" customWidth="1"/>
    <col min="3" max="6" width="8.44140625" hidden="1" customWidth="1"/>
    <col min="7" max="16" width="0" hidden="1" customWidth="1"/>
    <col min="17" max="50" width="9.109375" hidden="1" customWidth="1"/>
    <col min="51" max="63" width="9.109375" bestFit="1" customWidth="1"/>
    <col min="65" max="65" width="15" hidden="1" customWidth="1"/>
    <col min="66" max="66" width="19.88671875" hidden="1" customWidth="1"/>
    <col min="67" max="77" width="12.109375" hidden="1" customWidth="1"/>
    <col min="78" max="91" width="13.109375" hidden="1" customWidth="1"/>
    <col min="92" max="92" width="11" bestFit="1" customWidth="1"/>
  </cols>
  <sheetData>
    <row r="1" spans="1:91">
      <c r="A1" s="162" t="s">
        <v>36</v>
      </c>
      <c r="B1" s="163">
        <f ca="1">NOW()</f>
        <v>44242.690898263892</v>
      </c>
    </row>
    <row r="3" spans="1:91">
      <c r="A3" s="152" t="s">
        <v>56</v>
      </c>
      <c r="C3">
        <v>31</v>
      </c>
      <c r="D3">
        <v>28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30</v>
      </c>
      <c r="L3">
        <v>31</v>
      </c>
      <c r="M3">
        <v>30</v>
      </c>
      <c r="N3">
        <v>31</v>
      </c>
      <c r="O3">
        <v>31</v>
      </c>
      <c r="P3">
        <v>28</v>
      </c>
      <c r="Q3">
        <v>31</v>
      </c>
      <c r="R3">
        <v>30</v>
      </c>
      <c r="S3">
        <v>31</v>
      </c>
      <c r="T3">
        <v>30</v>
      </c>
      <c r="U3">
        <v>31</v>
      </c>
      <c r="V3">
        <v>31</v>
      </c>
      <c r="W3">
        <v>30</v>
      </c>
      <c r="X3">
        <v>31</v>
      </c>
      <c r="Y3">
        <v>30</v>
      </c>
      <c r="Z3">
        <v>31</v>
      </c>
      <c r="AA3">
        <v>31</v>
      </c>
      <c r="AB3">
        <v>28</v>
      </c>
      <c r="AC3">
        <v>31</v>
      </c>
      <c r="AD3">
        <v>30</v>
      </c>
      <c r="AE3">
        <v>31</v>
      </c>
      <c r="AF3">
        <v>30</v>
      </c>
      <c r="AG3">
        <v>31</v>
      </c>
      <c r="AH3">
        <v>31</v>
      </c>
      <c r="AI3">
        <v>30</v>
      </c>
      <c r="AJ3">
        <v>31</v>
      </c>
      <c r="AK3">
        <v>30</v>
      </c>
      <c r="AL3">
        <v>31</v>
      </c>
      <c r="AM3">
        <v>31</v>
      </c>
      <c r="AN3">
        <v>28</v>
      </c>
      <c r="AO3">
        <v>31</v>
      </c>
      <c r="AP3">
        <v>30</v>
      </c>
      <c r="AQ3">
        <v>31</v>
      </c>
      <c r="AR3">
        <v>30</v>
      </c>
      <c r="AS3">
        <v>31</v>
      </c>
      <c r="AT3">
        <v>31</v>
      </c>
      <c r="AU3">
        <v>30</v>
      </c>
      <c r="AV3">
        <v>31</v>
      </c>
      <c r="AW3">
        <v>30</v>
      </c>
      <c r="AX3">
        <v>31</v>
      </c>
      <c r="AY3">
        <v>31</v>
      </c>
      <c r="AZ3">
        <v>28</v>
      </c>
      <c r="BA3">
        <v>31</v>
      </c>
      <c r="BB3">
        <v>30</v>
      </c>
      <c r="BC3">
        <v>31</v>
      </c>
      <c r="BD3">
        <v>30</v>
      </c>
      <c r="BE3">
        <v>31</v>
      </c>
      <c r="BF3">
        <v>31</v>
      </c>
      <c r="BG3">
        <v>30</v>
      </c>
      <c r="BH3">
        <v>31</v>
      </c>
      <c r="BI3">
        <v>30</v>
      </c>
      <c r="BJ3">
        <v>31</v>
      </c>
      <c r="BK3">
        <v>31</v>
      </c>
      <c r="BM3" s="152" t="s">
        <v>57</v>
      </c>
      <c r="BO3">
        <v>31</v>
      </c>
      <c r="BP3">
        <v>28</v>
      </c>
      <c r="BQ3">
        <v>31</v>
      </c>
      <c r="BR3">
        <v>30</v>
      </c>
      <c r="BS3">
        <v>31</v>
      </c>
      <c r="BT3">
        <v>30</v>
      </c>
      <c r="BU3">
        <v>31</v>
      </c>
      <c r="BV3">
        <v>31</v>
      </c>
      <c r="BW3">
        <v>30</v>
      </c>
      <c r="BX3">
        <v>31</v>
      </c>
      <c r="BY3">
        <v>30</v>
      </c>
      <c r="BZ3">
        <v>31</v>
      </c>
      <c r="CA3">
        <v>31</v>
      </c>
      <c r="CB3">
        <v>28</v>
      </c>
      <c r="CC3">
        <v>31</v>
      </c>
      <c r="CD3">
        <v>30</v>
      </c>
      <c r="CE3">
        <v>31</v>
      </c>
      <c r="CF3">
        <v>30</v>
      </c>
      <c r="CG3">
        <v>31</v>
      </c>
      <c r="CH3">
        <v>31</v>
      </c>
      <c r="CI3">
        <v>30</v>
      </c>
      <c r="CJ3">
        <v>31</v>
      </c>
      <c r="CK3">
        <v>30</v>
      </c>
      <c r="CL3">
        <v>31</v>
      </c>
      <c r="CM3">
        <v>31</v>
      </c>
    </row>
    <row r="4" spans="1:91" s="131" customFormat="1">
      <c r="A4" s="139" t="s">
        <v>43</v>
      </c>
      <c r="B4" s="139"/>
      <c r="C4" s="140">
        <v>21916</v>
      </c>
      <c r="D4" s="140">
        <v>21947</v>
      </c>
      <c r="E4" s="140">
        <v>21976</v>
      </c>
      <c r="F4" s="140">
        <v>22007</v>
      </c>
      <c r="G4" s="140">
        <v>22037</v>
      </c>
      <c r="H4" s="140">
        <v>22068</v>
      </c>
      <c r="I4" s="140">
        <v>22098</v>
      </c>
      <c r="J4" s="140">
        <v>22129</v>
      </c>
      <c r="K4" s="140">
        <v>22160</v>
      </c>
      <c r="L4" s="140">
        <v>22190</v>
      </c>
      <c r="M4" s="140">
        <v>22221</v>
      </c>
      <c r="N4" s="140">
        <v>22251</v>
      </c>
      <c r="O4" s="140">
        <v>22282</v>
      </c>
      <c r="P4" s="140">
        <v>22313</v>
      </c>
      <c r="Q4" s="140">
        <v>22341</v>
      </c>
      <c r="R4" s="140">
        <v>22372</v>
      </c>
      <c r="S4" s="140">
        <v>22402</v>
      </c>
      <c r="T4" s="140">
        <v>22433</v>
      </c>
      <c r="U4" s="140">
        <v>22463</v>
      </c>
      <c r="V4" s="140">
        <v>22494</v>
      </c>
      <c r="W4" s="140">
        <v>22525</v>
      </c>
      <c r="X4" s="140">
        <v>22555</v>
      </c>
      <c r="Y4" s="140">
        <v>22586</v>
      </c>
      <c r="Z4" s="140">
        <v>22616</v>
      </c>
      <c r="AA4" s="140">
        <v>22647</v>
      </c>
      <c r="AB4" s="140">
        <v>22678</v>
      </c>
      <c r="AC4" s="140">
        <v>22706</v>
      </c>
      <c r="AD4" s="140">
        <v>22737</v>
      </c>
      <c r="AE4" s="140">
        <v>22767</v>
      </c>
      <c r="AF4" s="140">
        <v>22798</v>
      </c>
      <c r="AG4" s="140">
        <v>22828</v>
      </c>
      <c r="AH4" s="140">
        <v>22859</v>
      </c>
      <c r="AI4" s="140">
        <v>22890</v>
      </c>
      <c r="AJ4" s="140">
        <v>22920</v>
      </c>
      <c r="AK4" s="140">
        <v>22951</v>
      </c>
      <c r="AL4" s="140">
        <v>22981</v>
      </c>
      <c r="AM4" s="140">
        <v>23012</v>
      </c>
      <c r="AN4" s="140">
        <v>23043</v>
      </c>
      <c r="AO4" s="140">
        <v>23071</v>
      </c>
      <c r="AP4" s="140">
        <v>23102</v>
      </c>
      <c r="AQ4" s="140">
        <v>23132</v>
      </c>
      <c r="AR4" s="140">
        <v>23163</v>
      </c>
      <c r="AS4" s="140">
        <v>23193</v>
      </c>
      <c r="AT4" s="140">
        <v>23224</v>
      </c>
      <c r="AU4" s="140">
        <v>23255</v>
      </c>
      <c r="AV4" s="140">
        <v>23285</v>
      </c>
      <c r="AW4" s="140">
        <v>23316</v>
      </c>
      <c r="AX4" s="140">
        <v>23346</v>
      </c>
      <c r="AY4" s="140">
        <v>23377</v>
      </c>
      <c r="AZ4" s="140">
        <v>23408</v>
      </c>
      <c r="BA4" s="140">
        <v>23437</v>
      </c>
      <c r="BB4" s="140">
        <v>23468</v>
      </c>
      <c r="BC4" s="140">
        <v>23498</v>
      </c>
      <c r="BD4" s="140">
        <v>23529</v>
      </c>
      <c r="BE4" s="140">
        <v>23559</v>
      </c>
      <c r="BF4" s="140">
        <v>23590</v>
      </c>
      <c r="BG4" s="140">
        <v>23621</v>
      </c>
      <c r="BH4" s="140">
        <v>23651</v>
      </c>
      <c r="BI4" s="140">
        <v>23682</v>
      </c>
      <c r="BJ4" s="140">
        <v>23712</v>
      </c>
      <c r="BK4" s="140">
        <v>23743</v>
      </c>
      <c r="BM4" s="139" t="s">
        <v>43</v>
      </c>
      <c r="BN4" s="139"/>
      <c r="BO4" s="140">
        <v>21916</v>
      </c>
      <c r="BP4" s="140">
        <v>21947</v>
      </c>
      <c r="BQ4" s="140">
        <v>21976</v>
      </c>
      <c r="BR4" s="140">
        <v>22007</v>
      </c>
      <c r="BS4" s="140">
        <v>22037</v>
      </c>
      <c r="BT4" s="140">
        <v>22068</v>
      </c>
      <c r="BU4" s="140">
        <v>22098</v>
      </c>
      <c r="BV4" s="140">
        <v>22129</v>
      </c>
      <c r="BW4" s="140">
        <v>22160</v>
      </c>
      <c r="BX4" s="140">
        <v>22190</v>
      </c>
      <c r="BY4" s="140">
        <v>22221</v>
      </c>
      <c r="BZ4" s="140">
        <v>22251</v>
      </c>
      <c r="CA4" s="140">
        <v>22282</v>
      </c>
      <c r="CB4" s="140">
        <v>22313</v>
      </c>
      <c r="CC4" s="140">
        <v>22341</v>
      </c>
      <c r="CD4" s="140">
        <v>22372</v>
      </c>
      <c r="CE4" s="140">
        <v>22402</v>
      </c>
      <c r="CF4" s="140">
        <v>22433</v>
      </c>
      <c r="CG4" s="140">
        <v>22463</v>
      </c>
      <c r="CH4" s="140">
        <v>22494</v>
      </c>
      <c r="CI4" s="140">
        <v>22525</v>
      </c>
      <c r="CJ4" s="140">
        <v>22555</v>
      </c>
      <c r="CK4" s="140">
        <v>22586</v>
      </c>
      <c r="CL4" s="140">
        <v>22616</v>
      </c>
      <c r="CM4" s="140">
        <v>22647</v>
      </c>
    </row>
    <row r="5" spans="1:91">
      <c r="A5" s="132" t="s">
        <v>45</v>
      </c>
      <c r="B5" s="126" t="s">
        <v>37</v>
      </c>
      <c r="C5" s="129">
        <f>Ability!C3</f>
        <v>32.173804761904776</v>
      </c>
      <c r="D5" s="129">
        <f>Ability!D3</f>
        <v>29.769600000000015</v>
      </c>
      <c r="E5" s="129">
        <f>Ability!E3</f>
        <v>32.95920000000001</v>
      </c>
      <c r="F5" s="129">
        <f>Ability!F3</f>
        <v>30.624523809523804</v>
      </c>
      <c r="G5" s="129">
        <f>Ability!G3</f>
        <v>32.952999999999996</v>
      </c>
      <c r="H5" s="125">
        <f>Ability!H3</f>
        <v>31.889999999999997</v>
      </c>
      <c r="I5" s="129">
        <f>Ability!I3</f>
        <v>32.952999999999996</v>
      </c>
      <c r="J5" s="125">
        <f>Ability!J3</f>
        <v>31.662214285714281</v>
      </c>
      <c r="K5" s="129">
        <f>Ability!K3</f>
        <v>31.889999999999997</v>
      </c>
      <c r="L5" s="125">
        <f>Ability!L3</f>
        <v>32.952999999999996</v>
      </c>
      <c r="M5" s="129">
        <f>Ability!M3</f>
        <v>31.889999999999997</v>
      </c>
      <c r="N5" s="125">
        <f>Ability!N3</f>
        <v>28.053190476190473</v>
      </c>
      <c r="O5" s="129">
        <f>Ability!O3</f>
        <v>30.826999999999995</v>
      </c>
      <c r="P5" s="125">
        <f>Ability!P3</f>
        <v>27.882399999999983</v>
      </c>
      <c r="Q5" s="129">
        <f>Ability!Q3</f>
        <v>30.86979999999998</v>
      </c>
      <c r="R5" s="129">
        <f>Ability!R3</f>
        <v>27.9</v>
      </c>
      <c r="S5" s="129">
        <f>Ability!S3</f>
        <v>30.9</v>
      </c>
      <c r="T5" s="129">
        <f>Ability!T3</f>
        <v>29.87399999999899</v>
      </c>
      <c r="U5" s="129">
        <f>Ability!U3</f>
        <v>31.030999999999999</v>
      </c>
      <c r="V5" s="129">
        <f>Ability!V3</f>
        <v>31.030999999999999</v>
      </c>
      <c r="W5" s="129">
        <f>Ability!W3</f>
        <v>30.03</v>
      </c>
      <c r="X5" s="129">
        <f>Ability!X3</f>
        <v>31.030999999999999</v>
      </c>
      <c r="Y5" s="129">
        <f>Ability!Y3</f>
        <v>30.03</v>
      </c>
      <c r="Z5" s="129">
        <f>Ability!Z3</f>
        <v>20.520499999999998</v>
      </c>
      <c r="AA5" s="129">
        <f>Ability!AA3</f>
        <v>21.736000000000001</v>
      </c>
      <c r="AB5" s="129">
        <f>Ability!AB3</f>
        <v>16.96</v>
      </c>
      <c r="AC5" s="129">
        <f>Ability!AC3</f>
        <v>20.751999999999999</v>
      </c>
      <c r="AD5" s="129">
        <f>Ability!AD3</f>
        <v>28.527000000000001</v>
      </c>
      <c r="AE5" s="129">
        <f>Ability!AE3</f>
        <v>31.030999999999999</v>
      </c>
      <c r="AF5" s="129">
        <f>Ability!AF3</f>
        <v>30.03</v>
      </c>
      <c r="AG5" s="129">
        <f>Ability!AG3</f>
        <v>31.774999999999999</v>
      </c>
      <c r="AH5" s="129">
        <f>Ability!AH3</f>
        <v>31.960999999999999</v>
      </c>
      <c r="AI5" s="129">
        <f>Ability!AI3</f>
        <v>30.93</v>
      </c>
      <c r="AJ5" s="129">
        <f>Ability!AJ3</f>
        <v>32.549999999999997</v>
      </c>
      <c r="AK5" s="129">
        <f>Ability!AK3</f>
        <v>31.5</v>
      </c>
      <c r="AL5" s="129">
        <f>Ability!AL3</f>
        <v>28.35</v>
      </c>
      <c r="AM5" s="129">
        <f>Ability!AM3</f>
        <v>31.5</v>
      </c>
      <c r="AN5" s="129">
        <f>Ability!AN3</f>
        <v>29.725000000000001</v>
      </c>
      <c r="AO5" s="129">
        <f>Ability!AO3</f>
        <v>31.774999999999999</v>
      </c>
      <c r="AP5" s="129">
        <f>Ability!AP3</f>
        <v>29.451219512195124</v>
      </c>
      <c r="AQ5" s="129">
        <f>Ability!AQ3</f>
        <v>14.88</v>
      </c>
      <c r="AR5" s="129">
        <f>Ability!AR3</f>
        <v>0</v>
      </c>
      <c r="AS5" s="129">
        <f>Ability!AS3</f>
        <v>0</v>
      </c>
      <c r="AT5" s="129">
        <f>Ability!AT3</f>
        <v>15.36</v>
      </c>
      <c r="AU5" s="129">
        <f>Ability!AU3</f>
        <v>28.8</v>
      </c>
      <c r="AV5" s="129">
        <f>Ability!AV3</f>
        <v>29.76</v>
      </c>
      <c r="AW5" s="129">
        <f>Ability!AW3</f>
        <v>28.8</v>
      </c>
      <c r="AX5" s="129">
        <f>Ability!AX3</f>
        <v>29.76</v>
      </c>
      <c r="AY5" s="129">
        <f>Ability!AY3</f>
        <v>29.28</v>
      </c>
      <c r="AZ5" s="129">
        <f>Ability!AZ3</f>
        <v>27.306000000000001</v>
      </c>
      <c r="BA5" s="129">
        <f>Ability!BA3</f>
        <v>30.257999999999999</v>
      </c>
      <c r="BB5" s="129">
        <f>Ability!BB3</f>
        <v>26.88</v>
      </c>
      <c r="BC5" s="129">
        <f>Ability!BC3</f>
        <v>29.76</v>
      </c>
      <c r="BD5" s="129">
        <f>Ability!BD3</f>
        <v>28.8</v>
      </c>
      <c r="BE5" s="129">
        <f>Ability!BE3</f>
        <v>29.76</v>
      </c>
      <c r="BF5" s="129">
        <f>Ability!BF3</f>
        <v>29.76</v>
      </c>
      <c r="BG5" s="129">
        <f>Ability!BG3</f>
        <v>28.8</v>
      </c>
      <c r="BH5" s="129">
        <f>Ability!BH3</f>
        <v>28.933333333333323</v>
      </c>
      <c r="BI5" s="129">
        <f>Ability!BI3</f>
        <v>27.20000000000001</v>
      </c>
      <c r="BJ5" s="129">
        <f>Ability!BJ3</f>
        <v>28.10666666666668</v>
      </c>
      <c r="BK5" s="129">
        <f>Ability!BK3</f>
        <v>28.10666666666668</v>
      </c>
      <c r="BM5" s="132" t="s">
        <v>45</v>
      </c>
      <c r="BN5" s="126" t="s">
        <v>37</v>
      </c>
      <c r="BO5" s="129">
        <f t="shared" ref="BO5:BP10" si="0">BO27/1000</f>
        <v>29.564500999999993</v>
      </c>
      <c r="BP5" s="129">
        <f t="shared" si="0"/>
        <v>29.553628000000003</v>
      </c>
      <c r="BQ5" s="129">
        <f t="shared" ref="BQ5:BX5" si="1">BQ27/1000</f>
        <v>32.242899999999999</v>
      </c>
      <c r="BR5" s="129">
        <f t="shared" si="1"/>
        <v>27.014758407999995</v>
      </c>
      <c r="BS5" s="129">
        <f t="shared" si="1"/>
        <v>31.818591000000001</v>
      </c>
      <c r="BT5" s="129">
        <f t="shared" si="1"/>
        <v>29.490221999999996</v>
      </c>
      <c r="BU5" s="129">
        <f t="shared" si="1"/>
        <v>31.641333554000003</v>
      </c>
      <c r="BV5" s="129">
        <f t="shared" si="1"/>
        <v>31.040861999999997</v>
      </c>
      <c r="BW5" s="129">
        <f t="shared" si="1"/>
        <v>30.450244999999999</v>
      </c>
      <c r="BX5" s="129">
        <f t="shared" si="1"/>
        <v>31.673634999999997</v>
      </c>
      <c r="BY5" s="129">
        <f t="shared" ref="BY5:CM5" si="2">BY27/1000</f>
        <v>30.357468999999998</v>
      </c>
      <c r="BZ5" s="129">
        <f t="shared" si="2"/>
        <v>28.072525999999996</v>
      </c>
      <c r="CA5" s="129">
        <f t="shared" si="2"/>
        <v>28.615845000000007</v>
      </c>
      <c r="CB5" s="129">
        <f t="shared" si="2"/>
        <v>22.9495</v>
      </c>
      <c r="CC5" s="129">
        <f t="shared" si="2"/>
        <v>31.783847999999995</v>
      </c>
      <c r="CD5" s="129">
        <f t="shared" si="2"/>
        <v>27.976388999999994</v>
      </c>
      <c r="CE5" s="129">
        <f t="shared" si="2"/>
        <v>31.322041000000002</v>
      </c>
      <c r="CF5" s="129">
        <f t="shared" si="2"/>
        <v>29.010358999999998</v>
      </c>
      <c r="CG5" s="129">
        <f t="shared" si="2"/>
        <v>31.445593999999996</v>
      </c>
      <c r="CH5" s="129">
        <f t="shared" si="2"/>
        <v>28.173322999999996</v>
      </c>
      <c r="CI5" s="129">
        <f t="shared" si="2"/>
        <v>28.157909</v>
      </c>
      <c r="CJ5" s="129">
        <f t="shared" si="2"/>
        <v>31.317540000000001</v>
      </c>
      <c r="CK5" s="129">
        <f t="shared" si="2"/>
        <v>30.915875000000003</v>
      </c>
      <c r="CL5" s="129">
        <f t="shared" si="2"/>
        <v>18.210856451000005</v>
      </c>
      <c r="CM5" s="129">
        <f t="shared" si="2"/>
        <v>18.436044724999999</v>
      </c>
    </row>
    <row r="6" spans="1:91">
      <c r="A6" s="133"/>
      <c r="B6" s="127" t="s">
        <v>38</v>
      </c>
      <c r="C6" s="130">
        <f>Ability!C4</f>
        <v>5.10587813316263</v>
      </c>
      <c r="D6" s="130">
        <f>Ability!D4</f>
        <v>4.9275461341959428</v>
      </c>
      <c r="E6" s="130">
        <f>Ability!E4</f>
        <v>5.4560000000000004</v>
      </c>
      <c r="F6" s="130">
        <f>Ability!F4</f>
        <v>5.28</v>
      </c>
      <c r="G6" s="130">
        <f>Ability!G4</f>
        <v>5.4560000000000004</v>
      </c>
      <c r="H6" s="125">
        <f>Ability!H4</f>
        <v>5.1920000000000002</v>
      </c>
      <c r="I6" s="130">
        <f>Ability!I4</f>
        <v>5.4560000000000004</v>
      </c>
      <c r="J6" s="125">
        <f>Ability!J4</f>
        <v>5.0718048780487806</v>
      </c>
      <c r="K6" s="130">
        <f>Ability!K4</f>
        <v>5.28</v>
      </c>
      <c r="L6" s="125">
        <f>Ability!L4</f>
        <v>5.4560000000000004</v>
      </c>
      <c r="M6" s="130">
        <f>Ability!M4</f>
        <v>5.28</v>
      </c>
      <c r="N6" s="125">
        <f>Ability!N4</f>
        <v>4.8507317073170721</v>
      </c>
      <c r="O6" s="130">
        <f>Ability!O4</f>
        <v>5.2156097560975612</v>
      </c>
      <c r="P6" s="125">
        <f>Ability!P4</f>
        <v>4.9279999999999999</v>
      </c>
      <c r="Q6" s="130">
        <f>Ability!Q4</f>
        <v>2.64</v>
      </c>
      <c r="R6" s="130">
        <f>Ability!R4</f>
        <v>5.3</v>
      </c>
      <c r="S6" s="130">
        <f>Ability!S4</f>
        <v>5.5</v>
      </c>
      <c r="T6" s="130">
        <f>Ability!T4</f>
        <v>5.28</v>
      </c>
      <c r="U6" s="130">
        <f>Ability!U4</f>
        <v>5.4560000000000004</v>
      </c>
      <c r="V6" s="130">
        <f>Ability!V4</f>
        <v>5.4560000000000004</v>
      </c>
      <c r="W6" s="130">
        <f>Ability!W4</f>
        <v>5.28</v>
      </c>
      <c r="X6" s="130">
        <f>Ability!X4</f>
        <v>5.4560000000000004</v>
      </c>
      <c r="Y6" s="130">
        <f>Ability!Y4</f>
        <v>5.55</v>
      </c>
      <c r="Z6" s="130">
        <f>Ability!Z4</f>
        <v>5.7350000000000003</v>
      </c>
      <c r="AA6" s="130">
        <f>Ability!AA4</f>
        <v>5.7350000000000003</v>
      </c>
      <c r="AB6" s="130">
        <f>Ability!AB4</f>
        <v>5.18</v>
      </c>
      <c r="AC6" s="130">
        <f>Ability!AC4</f>
        <v>5.681</v>
      </c>
      <c r="AD6" s="130">
        <f>Ability!AD4</f>
        <v>5.28</v>
      </c>
      <c r="AE6" s="130">
        <f>Ability!AE4</f>
        <v>5.4560000000000004</v>
      </c>
      <c r="AF6" s="130">
        <f>Ability!AF4</f>
        <v>5.28</v>
      </c>
      <c r="AG6" s="130">
        <f>Ability!AG4</f>
        <v>5.4560000000000004</v>
      </c>
      <c r="AH6" s="130">
        <f>Ability!AH4</f>
        <v>5.89</v>
      </c>
      <c r="AI6" s="130">
        <f>Ability!AI4</f>
        <v>5.7</v>
      </c>
      <c r="AJ6" s="130">
        <f>Ability!AJ4</f>
        <v>5.89</v>
      </c>
      <c r="AK6" s="130">
        <f>Ability!AK4</f>
        <v>5.7</v>
      </c>
      <c r="AL6" s="130">
        <f>Ability!AL4</f>
        <v>5.8339999999999996</v>
      </c>
      <c r="AM6" s="130">
        <f>Ability!AM4</f>
        <v>5.89</v>
      </c>
      <c r="AN6" s="130">
        <f>Ability!AN4</f>
        <v>5.1040000000000001</v>
      </c>
      <c r="AO6" s="130">
        <f>Ability!AO4</f>
        <v>5.4560000000000004</v>
      </c>
      <c r="AP6" s="130">
        <f>Ability!AP4</f>
        <v>5.28</v>
      </c>
      <c r="AQ6" s="130">
        <f>Ability!AQ4</f>
        <v>5.4560000000000004</v>
      </c>
      <c r="AR6" s="130">
        <f>Ability!AR4</f>
        <v>5.7</v>
      </c>
      <c r="AS6" s="130">
        <f>Ability!AS4</f>
        <v>5.89</v>
      </c>
      <c r="AT6" s="130">
        <f>Ability!AT4</f>
        <v>5.89</v>
      </c>
      <c r="AU6" s="130">
        <f>Ability!AU4</f>
        <v>5.7</v>
      </c>
      <c r="AV6" s="130">
        <f>Ability!AV4</f>
        <v>5.89</v>
      </c>
      <c r="AW6" s="130">
        <f>Ability!AW4</f>
        <v>5.7</v>
      </c>
      <c r="AX6" s="130">
        <f>Ability!AX4</f>
        <v>3.04</v>
      </c>
      <c r="AY6" s="130">
        <f>Ability!AY4</f>
        <v>5.51</v>
      </c>
      <c r="AZ6" s="130">
        <f>Ability!AZ4</f>
        <v>4.6712195121951217</v>
      </c>
      <c r="BA6" s="130">
        <f>Ability!BA4</f>
        <v>5.190585365853658</v>
      </c>
      <c r="BB6" s="130">
        <f>Ability!BB4</f>
        <v>4.9334634146341472</v>
      </c>
      <c r="BC6" s="130">
        <f>Ability!BC4</f>
        <v>5.89</v>
      </c>
      <c r="BD6" s="130">
        <f>Ability!BD4</f>
        <v>5.28</v>
      </c>
      <c r="BE6" s="130">
        <f>Ability!BE4</f>
        <v>5.952</v>
      </c>
      <c r="BF6" s="130">
        <f>Ability!BF4</f>
        <v>5.952</v>
      </c>
      <c r="BG6" s="130">
        <f>Ability!BG4</f>
        <v>5.2560000000000002</v>
      </c>
      <c r="BH6" s="130">
        <f>Ability!BH4</f>
        <v>4.8</v>
      </c>
      <c r="BI6" s="130">
        <f>Ability!BI4</f>
        <v>5.76</v>
      </c>
      <c r="BJ6" s="130">
        <f>Ability!BJ4</f>
        <v>5.952</v>
      </c>
      <c r="BK6" s="130">
        <f>Ability!BK4</f>
        <v>5.952</v>
      </c>
      <c r="BM6" s="133"/>
      <c r="BN6" s="127" t="s">
        <v>38</v>
      </c>
      <c r="BO6" s="130">
        <f t="shared" si="0"/>
        <v>5.1997019999999994</v>
      </c>
      <c r="BP6" s="130">
        <f t="shared" si="0"/>
        <v>4.5513529999999989</v>
      </c>
      <c r="BQ6" s="130">
        <f t="shared" ref="BQ6:BX6" si="3">BQ28/1000</f>
        <v>4.8480100000000004</v>
      </c>
      <c r="BR6" s="130">
        <f t="shared" si="3"/>
        <v>4.3471530000000014</v>
      </c>
      <c r="BS6" s="130">
        <f t="shared" si="3"/>
        <v>5.0045229999999989</v>
      </c>
      <c r="BT6" s="130">
        <f t="shared" si="3"/>
        <v>4.9805730000000006</v>
      </c>
      <c r="BU6" s="130">
        <f t="shared" si="3"/>
        <v>5.0964529999999995</v>
      </c>
      <c r="BV6" s="130">
        <f t="shared" si="3"/>
        <v>5.0290739999999996</v>
      </c>
      <c r="BW6" s="130">
        <f t="shared" si="3"/>
        <v>5.405475</v>
      </c>
      <c r="BX6" s="130">
        <f t="shared" si="3"/>
        <v>5.4871920000000003</v>
      </c>
      <c r="BY6" s="130">
        <f t="shared" ref="BY6:CM6" si="4">BY28/1000</f>
        <v>5.3756780000000015</v>
      </c>
      <c r="BZ6" s="130">
        <f t="shared" si="4"/>
        <v>5.0374150000000002</v>
      </c>
      <c r="CA6" s="130">
        <f t="shared" si="4"/>
        <v>5.1771269999999987</v>
      </c>
      <c r="CB6" s="130">
        <f t="shared" si="4"/>
        <v>4.8931889999999996</v>
      </c>
      <c r="CC6" s="130">
        <f t="shared" si="4"/>
        <v>2.6593059999999991</v>
      </c>
      <c r="CD6" s="130">
        <f t="shared" si="4"/>
        <v>5.1591089999999999</v>
      </c>
      <c r="CE6" s="130">
        <f t="shared" si="4"/>
        <v>5.9121420000000002</v>
      </c>
      <c r="CF6" s="130">
        <f t="shared" si="4"/>
        <v>5.702413</v>
      </c>
      <c r="CG6" s="130">
        <f t="shared" si="4"/>
        <v>5.8096770000000006</v>
      </c>
      <c r="CH6" s="130">
        <f t="shared" si="4"/>
        <v>5.734394</v>
      </c>
      <c r="CI6" s="130">
        <f t="shared" si="4"/>
        <v>5.7656180000000008</v>
      </c>
      <c r="CJ6" s="130">
        <f t="shared" si="4"/>
        <v>5.5932219999999999</v>
      </c>
      <c r="CK6" s="130">
        <f t="shared" si="4"/>
        <v>5.8825910000000023</v>
      </c>
      <c r="CL6" s="130">
        <f t="shared" si="4"/>
        <v>5.6623740000000007</v>
      </c>
      <c r="CM6" s="130">
        <f t="shared" si="4"/>
        <v>4.6266270000000009</v>
      </c>
    </row>
    <row r="7" spans="1:91">
      <c r="A7" s="133"/>
      <c r="B7" s="127" t="s">
        <v>39</v>
      </c>
      <c r="C7" s="130">
        <f>Ability!C5</f>
        <v>7.1038060429585776</v>
      </c>
      <c r="D7" s="130">
        <f>Ability!D5</f>
        <v>6.5700615122612511</v>
      </c>
      <c r="E7" s="130">
        <f>Ability!E5</f>
        <v>7.2850000000000001</v>
      </c>
      <c r="F7" s="130">
        <f>Ability!F5</f>
        <v>7.05</v>
      </c>
      <c r="G7" s="130">
        <f>Ability!G5</f>
        <v>7.2850000000000001</v>
      </c>
      <c r="H7" s="125">
        <f>Ability!H5</f>
        <v>7.05</v>
      </c>
      <c r="I7" s="130">
        <f>Ability!I5</f>
        <v>7.2850000000000001</v>
      </c>
      <c r="J7" s="125">
        <f>Ability!J5</f>
        <v>7.0414024390243899</v>
      </c>
      <c r="K7" s="130">
        <f>Ability!K5</f>
        <v>7.05</v>
      </c>
      <c r="L7" s="125">
        <f>Ability!L5</f>
        <v>7.2850000000000001</v>
      </c>
      <c r="M7" s="130">
        <f>Ability!M5</f>
        <v>7.05</v>
      </c>
      <c r="N7" s="125">
        <f>Ability!N5</f>
        <v>6.4768292682926818</v>
      </c>
      <c r="O7" s="130">
        <f>Ability!O5</f>
        <v>6.9640243902439023</v>
      </c>
      <c r="P7" s="125">
        <f>Ability!P5</f>
        <v>6.58</v>
      </c>
      <c r="Q7" s="130">
        <f>Ability!Q5</f>
        <v>7.2850000000000001</v>
      </c>
      <c r="R7" s="130">
        <f>Ability!R5</f>
        <v>7.1</v>
      </c>
      <c r="S7" s="130">
        <f>Ability!S5</f>
        <v>7.3</v>
      </c>
      <c r="T7" s="130">
        <f>Ability!T5</f>
        <v>7.05</v>
      </c>
      <c r="U7" s="130">
        <f>Ability!U5</f>
        <v>7.2850000000000001</v>
      </c>
      <c r="V7" s="130">
        <f>Ability!V5</f>
        <v>7.2850000000000001</v>
      </c>
      <c r="W7" s="130">
        <f>Ability!W5</f>
        <v>3.9950000000000001</v>
      </c>
      <c r="X7" s="130">
        <f>Ability!X5</f>
        <v>6.11</v>
      </c>
      <c r="Y7" s="130">
        <f>Ability!Y5</f>
        <v>6.15</v>
      </c>
      <c r="Z7" s="130">
        <f>Ability!Z5</f>
        <v>6.3550000000000004</v>
      </c>
      <c r="AA7" s="130">
        <f>Ability!AA5</f>
        <v>6.82</v>
      </c>
      <c r="AB7" s="130">
        <f>Ability!AB5</f>
        <v>6.72</v>
      </c>
      <c r="AC7" s="130">
        <f>Ability!AC5</f>
        <v>7.38</v>
      </c>
      <c r="AD7" s="130">
        <f>Ability!AD5</f>
        <v>7.05</v>
      </c>
      <c r="AE7" s="130">
        <f>Ability!AE5</f>
        <v>7.2850000000000001</v>
      </c>
      <c r="AF7" s="130">
        <f>Ability!AF5</f>
        <v>7.05</v>
      </c>
      <c r="AG7" s="130">
        <f>Ability!AG5</f>
        <v>7.2850000000000001</v>
      </c>
      <c r="AH7" s="130">
        <f>Ability!AH5</f>
        <v>7.2850000000000001</v>
      </c>
      <c r="AI7" s="130">
        <f>Ability!AI5</f>
        <v>7.05</v>
      </c>
      <c r="AJ7" s="130">
        <f>Ability!AJ5</f>
        <v>7.75</v>
      </c>
      <c r="AK7" s="130">
        <f>Ability!AK5</f>
        <v>7.5</v>
      </c>
      <c r="AL7" s="130">
        <f>Ability!AL5</f>
        <v>7.79</v>
      </c>
      <c r="AM7" s="130">
        <f>Ability!AM5</f>
        <v>7.75</v>
      </c>
      <c r="AN7" s="130">
        <f>Ability!AN5</f>
        <v>7.54</v>
      </c>
      <c r="AO7" s="130">
        <f>Ability!AO5</f>
        <v>8.06</v>
      </c>
      <c r="AP7" s="130">
        <f>Ability!AP5</f>
        <v>7.05</v>
      </c>
      <c r="AQ7" s="130">
        <f>Ability!AQ5</f>
        <v>7.2850000000000001</v>
      </c>
      <c r="AR7" s="130">
        <f>Ability!AR5</f>
        <v>7.8</v>
      </c>
      <c r="AS7" s="130">
        <f>Ability!AS5</f>
        <v>8.06</v>
      </c>
      <c r="AT7" s="130">
        <f>Ability!AT5</f>
        <v>8.06</v>
      </c>
      <c r="AU7" s="130">
        <f>Ability!AU5</f>
        <v>7.8</v>
      </c>
      <c r="AV7" s="130">
        <f>Ability!AV5</f>
        <v>8.06</v>
      </c>
      <c r="AW7" s="130">
        <f>Ability!AW5</f>
        <v>7.8</v>
      </c>
      <c r="AX7" s="130">
        <f>Ability!AX5</f>
        <v>8.06</v>
      </c>
      <c r="AY7" s="130">
        <f>Ability!AY5</f>
        <v>8.06</v>
      </c>
      <c r="AZ7" s="130">
        <f>Ability!AZ5</f>
        <v>6.0058536585365854</v>
      </c>
      <c r="BA7" s="130">
        <f>Ability!BA5</f>
        <v>6.6736097560975614</v>
      </c>
      <c r="BB7" s="130">
        <f>Ability!BB5</f>
        <v>7.0478048780487805</v>
      </c>
      <c r="BC7" s="130">
        <f>Ability!BC5</f>
        <v>8.06</v>
      </c>
      <c r="BD7" s="130">
        <f>Ability!BD5</f>
        <v>7.05</v>
      </c>
      <c r="BE7" s="130">
        <f>Ability!BE5</f>
        <v>8.1839999999999993</v>
      </c>
      <c r="BF7" s="130">
        <f>Ability!BF5</f>
        <v>7.44</v>
      </c>
      <c r="BG7" s="130">
        <f>Ability!BG5</f>
        <v>5.52</v>
      </c>
      <c r="BH7" s="130">
        <f>Ability!BH5</f>
        <v>1.8</v>
      </c>
      <c r="BI7" s="130">
        <f>Ability!BI5</f>
        <v>7.05</v>
      </c>
      <c r="BJ7" s="130">
        <f>Ability!BJ5</f>
        <v>7.2850000000000001</v>
      </c>
      <c r="BK7" s="130">
        <f>Ability!BK5</f>
        <v>7.2850000000000001</v>
      </c>
      <c r="BM7" s="133"/>
      <c r="BN7" s="127" t="s">
        <v>39</v>
      </c>
      <c r="BO7" s="130">
        <f t="shared" si="0"/>
        <v>6.6787370000000008</v>
      </c>
      <c r="BP7" s="130">
        <f t="shared" si="0"/>
        <v>5.6462010000000022</v>
      </c>
      <c r="BQ7" s="130">
        <f t="shared" ref="BQ7:BX7" si="5">BQ29/1000</f>
        <v>6.0824740000000004</v>
      </c>
      <c r="BR7" s="130">
        <f t="shared" si="5"/>
        <v>5.8740187929999976</v>
      </c>
      <c r="BS7" s="130">
        <f t="shared" si="5"/>
        <v>6.267977000000001</v>
      </c>
      <c r="BT7" s="130">
        <f t="shared" si="5"/>
        <v>6.2070950000000016</v>
      </c>
      <c r="BU7" s="130">
        <f t="shared" si="5"/>
        <v>6.7140650000000006</v>
      </c>
      <c r="BV7" s="130">
        <f t="shared" si="5"/>
        <v>6.5233800000000004</v>
      </c>
      <c r="BW7" s="130">
        <f t="shared" si="5"/>
        <v>6.7107780000000012</v>
      </c>
      <c r="BX7" s="130">
        <f t="shared" si="5"/>
        <v>6.8798310000000003</v>
      </c>
      <c r="BY7" s="130">
        <f t="shared" ref="BY7:CD10" si="6">BY29/1000</f>
        <v>6.795388</v>
      </c>
      <c r="BZ7" s="130">
        <f t="shared" si="6"/>
        <v>5.1818549999999997</v>
      </c>
      <c r="CA7" s="130">
        <f t="shared" si="6"/>
        <v>6.3357650000000003</v>
      </c>
      <c r="CB7" s="130">
        <f t="shared" si="6"/>
        <v>5.9878919999999995</v>
      </c>
      <c r="CC7" s="130">
        <f t="shared" si="6"/>
        <v>7.2959420000000001</v>
      </c>
      <c r="CD7" s="130">
        <f t="shared" si="6"/>
        <v>6.3424839999999989</v>
      </c>
      <c r="CE7" s="130">
        <f t="shared" ref="CE7:CM7" si="7">CE29/1000</f>
        <v>7.1501900000000003</v>
      </c>
      <c r="CF7" s="130">
        <f t="shared" si="7"/>
        <v>6.5998349999999997</v>
      </c>
      <c r="CG7" s="130">
        <f t="shared" si="7"/>
        <v>7.0169449999999989</v>
      </c>
      <c r="CH7" s="130">
        <f t="shared" si="7"/>
        <v>6.9376310000000005</v>
      </c>
      <c r="CI7" s="130">
        <f t="shared" si="7"/>
        <v>3.7051319999999999</v>
      </c>
      <c r="CJ7" s="130">
        <f t="shared" ref="CJ7:CL10" si="8">CJ29/1000</f>
        <v>5.8373559999999998</v>
      </c>
      <c r="CK7" s="130">
        <f t="shared" si="8"/>
        <v>8.0990950000000019</v>
      </c>
      <c r="CL7" s="130">
        <f t="shared" si="8"/>
        <v>7.5985330000000015</v>
      </c>
      <c r="CM7" s="130">
        <f t="shared" si="7"/>
        <v>7.029652586000001</v>
      </c>
    </row>
    <row r="8" spans="1:91">
      <c r="A8" s="133"/>
      <c r="B8" s="127" t="s">
        <v>40</v>
      </c>
      <c r="C8" s="130">
        <f>Ability!C6</f>
        <v>47.979250707824029</v>
      </c>
      <c r="D8" s="130">
        <f>Ability!D6</f>
        <v>39.71449063706185</v>
      </c>
      <c r="E8" s="130">
        <f>Ability!E6</f>
        <v>48.36</v>
      </c>
      <c r="F8" s="130">
        <f>Ability!F6</f>
        <v>47.46099842615908</v>
      </c>
      <c r="G8" s="130">
        <f>Ability!G6</f>
        <v>49.043031707031048</v>
      </c>
      <c r="H8" s="125">
        <f>Ability!H6</f>
        <v>47.46099842615908</v>
      </c>
      <c r="I8" s="130">
        <f>Ability!I6</f>
        <v>11.865249606539772</v>
      </c>
      <c r="J8" s="125">
        <f>Ability!J6</f>
        <v>45.817904211639423</v>
      </c>
      <c r="K8" s="130">
        <f>Ability!K6</f>
        <v>47.46099842615908</v>
      </c>
      <c r="L8" s="125">
        <f>Ability!L6</f>
        <v>49.043031707031048</v>
      </c>
      <c r="M8" s="130">
        <f>Ability!M6</f>
        <v>47.46099842615908</v>
      </c>
      <c r="N8" s="125">
        <f>Ability!N6</f>
        <v>49.043031707031048</v>
      </c>
      <c r="O8" s="130">
        <f>Ability!O6</f>
        <v>49.043031707031048</v>
      </c>
      <c r="P8" s="125">
        <f>Ability!P6</f>
        <v>44.296931864415143</v>
      </c>
      <c r="Q8" s="130">
        <f>Ability!Q6</f>
        <v>49.043031707031048</v>
      </c>
      <c r="R8" s="130">
        <f>Ability!R6</f>
        <v>47.5</v>
      </c>
      <c r="S8" s="130">
        <f>Ability!S6</f>
        <v>49.8</v>
      </c>
      <c r="T8" s="130">
        <f>Ability!T6</f>
        <v>48.24</v>
      </c>
      <c r="U8" s="130">
        <f>Ability!U6</f>
        <v>46.368000000000002</v>
      </c>
      <c r="V8" s="130">
        <f>Ability!V6</f>
        <v>46.368000000000002</v>
      </c>
      <c r="W8" s="130">
        <f>Ability!W6</f>
        <v>49.68</v>
      </c>
      <c r="X8" s="130">
        <f>Ability!X6</f>
        <v>43.055999999999997</v>
      </c>
      <c r="Y8" s="130">
        <f>Ability!Y6</f>
        <v>31.463999999999999</v>
      </c>
      <c r="Z8" s="130">
        <f>Ability!Z6</f>
        <v>51.335999999999999</v>
      </c>
      <c r="AA8" s="130">
        <f>Ability!AA6</f>
        <v>51.335999999999999</v>
      </c>
      <c r="AB8" s="130">
        <f>Ability!AB6</f>
        <v>45.503999999999998</v>
      </c>
      <c r="AC8" s="130">
        <f>Ability!AC6</f>
        <v>50.466000000000001</v>
      </c>
      <c r="AD8" s="130">
        <f>Ability!AD6</f>
        <v>47.452965517241367</v>
      </c>
      <c r="AE8" s="130">
        <f>Ability!AE6</f>
        <v>50.328000000000003</v>
      </c>
      <c r="AF8" s="130">
        <f>Ability!AF6</f>
        <v>49.68</v>
      </c>
      <c r="AG8" s="130">
        <f>Ability!AG6</f>
        <v>51.335999999999999</v>
      </c>
      <c r="AH8" s="130">
        <f>Ability!AH6</f>
        <v>51.335999999999999</v>
      </c>
      <c r="AI8" s="130">
        <f>Ability!AI6</f>
        <v>49.68</v>
      </c>
      <c r="AJ8" s="130">
        <f>Ability!AJ6</f>
        <v>45.54</v>
      </c>
      <c r="AK8" s="130">
        <f>Ability!AK6</f>
        <v>49.68</v>
      </c>
      <c r="AL8" s="130">
        <f>Ability!AL6</f>
        <v>51.335999999999999</v>
      </c>
      <c r="AM8" s="130">
        <f>Ability!AM6</f>
        <v>23.184000000000001</v>
      </c>
      <c r="AN8" s="130">
        <f>Ability!AN6</f>
        <v>27.324000000000002</v>
      </c>
      <c r="AO8" s="130">
        <f>Ability!AO6</f>
        <v>51.335999999999999</v>
      </c>
      <c r="AP8" s="130">
        <f>Ability!AP6</f>
        <v>49.68</v>
      </c>
      <c r="AQ8" s="130">
        <f>Ability!AQ6</f>
        <v>34.271999999999998</v>
      </c>
      <c r="AR8" s="130">
        <f>Ability!AR6</f>
        <v>40.799999999999997</v>
      </c>
      <c r="AS8" s="130">
        <f>Ability!AS6</f>
        <v>50.591999999999999</v>
      </c>
      <c r="AT8" s="130">
        <f>Ability!AT6</f>
        <v>50.591999999999999</v>
      </c>
      <c r="AU8" s="130">
        <f>Ability!AU6</f>
        <v>48.96</v>
      </c>
      <c r="AV8" s="130">
        <f>Ability!AV6</f>
        <v>42.432000000000002</v>
      </c>
      <c r="AW8" s="130">
        <f>Ability!AW6</f>
        <v>35.088000000000001</v>
      </c>
      <c r="AX8" s="130">
        <f>Ability!AX6</f>
        <v>26.04</v>
      </c>
      <c r="AY8" s="130">
        <f>Ability!AY6</f>
        <v>46.373793103448278</v>
      </c>
      <c r="AZ8" s="130">
        <f>Ability!AZ6</f>
        <v>45.024000000000001</v>
      </c>
      <c r="BA8" s="130">
        <f>Ability!BA6</f>
        <v>49.847999999999999</v>
      </c>
      <c r="BB8" s="130">
        <f>Ability!BB6</f>
        <v>48.24</v>
      </c>
      <c r="BC8" s="130">
        <f>Ability!BC6</f>
        <v>49.847999999999999</v>
      </c>
      <c r="BD8" s="130">
        <f>Ability!BD6</f>
        <v>48.24</v>
      </c>
      <c r="BE8" s="130">
        <f>Ability!BE6</f>
        <v>49.847999999999999</v>
      </c>
      <c r="BF8" s="130">
        <f>Ability!BF6</f>
        <v>49.847999999999999</v>
      </c>
      <c r="BG8" s="130">
        <f>Ability!BG6</f>
        <v>48.24</v>
      </c>
      <c r="BH8" s="130">
        <f>Ability!BH6</f>
        <v>48.129103448275828</v>
      </c>
      <c r="BI8" s="130">
        <f>Ability!BI6</f>
        <v>46.5765517241379</v>
      </c>
      <c r="BJ8" s="130">
        <f>Ability!BJ6</f>
        <v>48.988551724137899</v>
      </c>
      <c r="BK8" s="130">
        <f>Ability!BK6</f>
        <v>48.988551724137899</v>
      </c>
      <c r="BM8" s="133"/>
      <c r="BN8" s="127" t="s">
        <v>40</v>
      </c>
      <c r="BO8" s="130">
        <f t="shared" si="0"/>
        <v>46.069093000000002</v>
      </c>
      <c r="BP8" s="130">
        <f t="shared" si="0"/>
        <v>40.393186700000001</v>
      </c>
      <c r="BQ8" s="130">
        <f t="shared" ref="BQ8:BX8" si="9">BQ30/1000</f>
        <v>48.544150000000002</v>
      </c>
      <c r="BR8" s="130">
        <f t="shared" si="9"/>
        <v>44.739665000000002</v>
      </c>
      <c r="BS8" s="130">
        <f t="shared" si="9"/>
        <v>49.358456999999994</v>
      </c>
      <c r="BT8" s="130">
        <f t="shared" si="9"/>
        <v>46.673215999999982</v>
      </c>
      <c r="BU8" s="130">
        <f t="shared" si="9"/>
        <v>12.149854999999999</v>
      </c>
      <c r="BV8" s="130">
        <f t="shared" si="9"/>
        <v>48.521645000000007</v>
      </c>
      <c r="BW8" s="130">
        <f t="shared" si="9"/>
        <v>48.482636000000007</v>
      </c>
      <c r="BX8" s="130">
        <f t="shared" si="9"/>
        <v>48.409565874999998</v>
      </c>
      <c r="BY8" s="130">
        <f t="shared" si="6"/>
        <v>48.019437999999994</v>
      </c>
      <c r="BZ8" s="130">
        <f t="shared" si="6"/>
        <v>50.779913000000008</v>
      </c>
      <c r="CA8" s="130">
        <f t="shared" si="6"/>
        <v>49.827385999999997</v>
      </c>
      <c r="CB8" s="130">
        <f t="shared" si="6"/>
        <v>45.776863999999996</v>
      </c>
      <c r="CC8" s="130">
        <f t="shared" si="6"/>
        <v>50.038306999999996</v>
      </c>
      <c r="CD8" s="130">
        <f t="shared" si="6"/>
        <v>48.354157000000001</v>
      </c>
      <c r="CE8" s="130">
        <f t="shared" ref="CE8:CI10" si="10">CE30/1000</f>
        <v>48.692809999999987</v>
      </c>
      <c r="CF8" s="130">
        <f t="shared" si="10"/>
        <v>48.660116000000009</v>
      </c>
      <c r="CG8" s="130">
        <f t="shared" si="10"/>
        <v>51.777741999999989</v>
      </c>
      <c r="CH8" s="130">
        <f t="shared" si="10"/>
        <v>48.456810999999995</v>
      </c>
      <c r="CI8" s="130">
        <f t="shared" si="10"/>
        <v>50.021088589999991</v>
      </c>
      <c r="CJ8" s="130">
        <f t="shared" si="8"/>
        <v>45.068540999999996</v>
      </c>
      <c r="CK8" s="130">
        <f t="shared" si="8"/>
        <v>36.621820999999997</v>
      </c>
      <c r="CL8" s="130">
        <f t="shared" si="8"/>
        <v>50.241700999999999</v>
      </c>
      <c r="CM8" s="130">
        <f>CM30/1000</f>
        <v>38.143697999999993</v>
      </c>
    </row>
    <row r="9" spans="1:91">
      <c r="A9" s="133"/>
      <c r="B9" s="127" t="s">
        <v>41</v>
      </c>
      <c r="C9" s="130">
        <f>Ability!C8</f>
        <v>47.325292682926836</v>
      </c>
      <c r="D9" s="130">
        <f>Ability!D8</f>
        <v>45.388000000000005</v>
      </c>
      <c r="E9" s="130">
        <f>Ability!E8</f>
        <v>49.860999999999997</v>
      </c>
      <c r="F9" s="130">
        <f>Ability!F8</f>
        <v>43.767000000000003</v>
      </c>
      <c r="G9" s="130">
        <f>Ability!G8</f>
        <v>50.250999999999998</v>
      </c>
      <c r="H9" s="125">
        <f>Ability!H8</f>
        <v>48.293939024390248</v>
      </c>
      <c r="I9" s="130">
        <f>Ability!I8</f>
        <v>50.250999999999998</v>
      </c>
      <c r="J9" s="125">
        <f>Ability!J8</f>
        <v>48.570695121951218</v>
      </c>
      <c r="K9" s="130">
        <f>Ability!K8</f>
        <v>48.63</v>
      </c>
      <c r="L9" s="125">
        <f>Ability!L8</f>
        <v>50.250999999999998</v>
      </c>
      <c r="M9" s="130">
        <f>Ability!M8</f>
        <v>48.63</v>
      </c>
      <c r="N9" s="125">
        <f>Ability!N8</f>
        <v>44.676341463414644</v>
      </c>
      <c r="O9" s="130">
        <f>Ability!O8</f>
        <v>48.03695121951219</v>
      </c>
      <c r="P9" s="125">
        <f>Ability!P8</f>
        <v>46.9</v>
      </c>
      <c r="Q9" s="130">
        <f>Ability!Q8</f>
        <v>41.33395121951218</v>
      </c>
      <c r="R9" s="130">
        <f>Ability!R8</f>
        <v>51.7</v>
      </c>
      <c r="S9" s="130">
        <f>Ability!S8</f>
        <v>53.4</v>
      </c>
      <c r="T9" s="130">
        <f>Ability!T8</f>
        <v>51.72</v>
      </c>
      <c r="U9" s="130">
        <f>Ability!U8</f>
        <v>54.094999999999999</v>
      </c>
      <c r="V9" s="130">
        <f>Ability!V8</f>
        <v>54.094999999999999</v>
      </c>
      <c r="W9" s="130">
        <f>Ability!W8</f>
        <v>40.983414634146364</v>
      </c>
      <c r="X9" s="130">
        <f>Ability!X8</f>
        <v>50.404390243902441</v>
      </c>
      <c r="Y9" s="130">
        <f>Ability!Y8</f>
        <v>53.28</v>
      </c>
      <c r="Z9" s="130">
        <f>Ability!Z8</f>
        <v>55.055999999999997</v>
      </c>
      <c r="AA9" s="130">
        <f>Ability!AA8</f>
        <v>55.398000000000003</v>
      </c>
      <c r="AB9" s="130">
        <f>Ability!AB8</f>
        <v>49.728000000000002</v>
      </c>
      <c r="AC9" s="130">
        <f>Ability!AC8</f>
        <v>55.055999999999997</v>
      </c>
      <c r="AD9" s="130">
        <f>Ability!AD8</f>
        <v>53.28</v>
      </c>
      <c r="AE9" s="130">
        <f>Ability!AE8</f>
        <v>55.055999999999997</v>
      </c>
      <c r="AF9" s="130">
        <f>Ability!AF8</f>
        <v>53.28</v>
      </c>
      <c r="AG9" s="130">
        <f>Ability!AG8</f>
        <v>55.055999999999997</v>
      </c>
      <c r="AH9" s="130">
        <f>Ability!AH8</f>
        <v>55.055999999999997</v>
      </c>
      <c r="AI9" s="130">
        <f>Ability!AI8</f>
        <v>53.28</v>
      </c>
      <c r="AJ9" s="130">
        <f>Ability!AJ8</f>
        <v>55.645000000000003</v>
      </c>
      <c r="AK9" s="130">
        <f>Ability!AK8</f>
        <v>53.85</v>
      </c>
      <c r="AL9" s="130">
        <f>Ability!AL8</f>
        <v>55.569000000000003</v>
      </c>
      <c r="AM9" s="130">
        <f>Ability!AM8</f>
        <v>55.645000000000003</v>
      </c>
      <c r="AN9" s="130">
        <f>Ability!AN8</f>
        <v>51.503999999999998</v>
      </c>
      <c r="AO9" s="130">
        <f>Ability!AO8</f>
        <v>55.055999999999997</v>
      </c>
      <c r="AP9" s="130">
        <f>Ability!AP8</f>
        <v>53.28</v>
      </c>
      <c r="AQ9" s="130">
        <f>Ability!AQ8</f>
        <v>55.055999999999997</v>
      </c>
      <c r="AR9" s="130">
        <f>Ability!AR8</f>
        <v>54</v>
      </c>
      <c r="AS9" s="130">
        <f>Ability!AS8</f>
        <v>55.055999999999997</v>
      </c>
      <c r="AT9" s="130">
        <f>Ability!AT8</f>
        <v>55.055999999999997</v>
      </c>
      <c r="AU9" s="130">
        <f>Ability!AU8</f>
        <v>53.28</v>
      </c>
      <c r="AV9" s="130">
        <f>Ability!AV8</f>
        <v>55.055999999999997</v>
      </c>
      <c r="AW9" s="130">
        <f>Ability!AW8</f>
        <v>53.28</v>
      </c>
      <c r="AX9" s="130">
        <f>Ability!AX8</f>
        <v>44.010146341463418</v>
      </c>
      <c r="AY9" s="130">
        <f>Ability!AY8</f>
        <v>53.583219512195122</v>
      </c>
      <c r="AZ9" s="130">
        <f>Ability!AZ8</f>
        <v>44.042926829268289</v>
      </c>
      <c r="BA9" s="130">
        <f>Ability!BA8</f>
        <v>48.939804878048783</v>
      </c>
      <c r="BB9" s="130">
        <f>Ability!BB8</f>
        <v>46.51551219512195</v>
      </c>
      <c r="BC9" s="130">
        <f>Ability!BC8</f>
        <v>55.055999999999997</v>
      </c>
      <c r="BD9" s="130">
        <f>Ability!BD8</f>
        <v>53.28</v>
      </c>
      <c r="BE9" s="130">
        <f>Ability!BE8</f>
        <v>55.055999999999997</v>
      </c>
      <c r="BF9" s="130">
        <f>Ability!BF8</f>
        <v>54.311999999999998</v>
      </c>
      <c r="BG9" s="130">
        <f>Ability!BG8</f>
        <v>40.295999999999999</v>
      </c>
      <c r="BH9" s="130">
        <f>Ability!BH8</f>
        <v>11.853658536585364</v>
      </c>
      <c r="BI9" s="130">
        <f>Ability!BI8</f>
        <v>49.996097560975599</v>
      </c>
      <c r="BJ9" s="130">
        <f>Ability!BJ8</f>
        <v>46.363902439024393</v>
      </c>
      <c r="BK9" s="130">
        <f>Ability!BK8</f>
        <v>46.363902439024393</v>
      </c>
      <c r="BM9" s="133"/>
      <c r="BN9" s="127" t="s">
        <v>41</v>
      </c>
      <c r="BO9" s="130">
        <f t="shared" si="0"/>
        <v>51.912037000000005</v>
      </c>
      <c r="BP9" s="130">
        <f t="shared" si="0"/>
        <v>49.233724000000002</v>
      </c>
      <c r="BQ9" s="130">
        <f t="shared" ref="BQ9:BX9" si="11">BQ31/1000</f>
        <v>30.906545999999999</v>
      </c>
      <c r="BR9" s="130">
        <f t="shared" si="11"/>
        <v>41.956409372000003</v>
      </c>
      <c r="BS9" s="130">
        <f t="shared" si="11"/>
        <v>53.718625000000003</v>
      </c>
      <c r="BT9" s="130">
        <f t="shared" si="11"/>
        <v>49.955739000000008</v>
      </c>
      <c r="BU9" s="130">
        <f t="shared" si="11"/>
        <v>29.796990999999998</v>
      </c>
      <c r="BV9" s="130">
        <f t="shared" si="11"/>
        <v>51.042281000000003</v>
      </c>
      <c r="BW9" s="130">
        <f t="shared" si="11"/>
        <v>51.585149000000008</v>
      </c>
      <c r="BX9" s="130">
        <f t="shared" si="11"/>
        <v>51.368315000000017</v>
      </c>
      <c r="BY9" s="130">
        <f t="shared" si="6"/>
        <v>50.577362999999998</v>
      </c>
      <c r="BZ9" s="130">
        <f t="shared" si="6"/>
        <v>46.037471999999994</v>
      </c>
      <c r="CA9" s="130">
        <f t="shared" si="6"/>
        <v>53.15012500000001</v>
      </c>
      <c r="CB9" s="130">
        <f t="shared" si="6"/>
        <v>44.958991999999995</v>
      </c>
      <c r="CC9" s="130">
        <f t="shared" si="6"/>
        <v>43.800173999999998</v>
      </c>
      <c r="CD9" s="130">
        <f t="shared" si="6"/>
        <v>51.167868000000006</v>
      </c>
      <c r="CE9" s="130">
        <f t="shared" si="10"/>
        <v>52.229015000000004</v>
      </c>
      <c r="CF9" s="130">
        <f t="shared" si="10"/>
        <v>52.268084999999999</v>
      </c>
      <c r="CG9" s="130">
        <f t="shared" si="10"/>
        <v>53.816365000000005</v>
      </c>
      <c r="CH9" s="130">
        <f t="shared" si="10"/>
        <v>51.186124000000007</v>
      </c>
      <c r="CI9" s="130">
        <f t="shared" si="10"/>
        <v>35.97898</v>
      </c>
      <c r="CJ9" s="130">
        <f t="shared" si="8"/>
        <v>42.991902999999994</v>
      </c>
      <c r="CK9" s="130">
        <f t="shared" si="8"/>
        <v>53.246647999999993</v>
      </c>
      <c r="CL9" s="130">
        <f t="shared" si="8"/>
        <v>57.723273999999989</v>
      </c>
      <c r="CM9" s="130">
        <f>CM31/1000</f>
        <v>46.418342119999998</v>
      </c>
    </row>
    <row r="10" spans="1:91">
      <c r="A10" s="133"/>
      <c r="B10" s="127" t="s">
        <v>42</v>
      </c>
      <c r="C10" s="130">
        <f>Ability!C7</f>
        <v>67.517215834443789</v>
      </c>
      <c r="D10" s="130">
        <f>Ability!D7</f>
        <v>61.74202629961578</v>
      </c>
      <c r="E10" s="130">
        <f>Ability!E7</f>
        <v>61.008000000000003</v>
      </c>
      <c r="F10" s="130">
        <f>Ability!F7</f>
        <v>65.837160697039295</v>
      </c>
      <c r="G10" s="130">
        <f>Ability!G7</f>
        <v>68.357243403146043</v>
      </c>
      <c r="H10" s="125">
        <f>Ability!H7</f>
        <v>64.734624513117581</v>
      </c>
      <c r="I10" s="130">
        <f>Ability!I7</f>
        <v>68.357243403146043</v>
      </c>
      <c r="J10" s="125">
        <f>Ability!J7</f>
        <v>68.27849081858021</v>
      </c>
      <c r="K10" s="130">
        <f>Ability!K7</f>
        <v>33.076085517651293</v>
      </c>
      <c r="L10" s="125">
        <f>Ability!L7</f>
        <v>71.238</v>
      </c>
      <c r="M10" s="130">
        <f>Ability!M7</f>
        <v>68.94</v>
      </c>
      <c r="N10" s="125">
        <f>Ability!N7</f>
        <v>68.355000000000004</v>
      </c>
      <c r="O10" s="130">
        <f>Ability!O7</f>
        <v>68.355000000000004</v>
      </c>
      <c r="P10" s="125">
        <f>Ability!P7</f>
        <v>61.18</v>
      </c>
      <c r="Q10" s="130">
        <f>Ability!Q7</f>
        <v>67.734999999999999</v>
      </c>
      <c r="R10" s="130">
        <f>Ability!R7</f>
        <v>62.7</v>
      </c>
      <c r="S10" s="130">
        <f>Ability!S7</f>
        <v>63.2</v>
      </c>
      <c r="T10" s="130">
        <f>Ability!T7</f>
        <v>64.2</v>
      </c>
      <c r="U10" s="130">
        <f>Ability!U7</f>
        <v>64.635000000000005</v>
      </c>
      <c r="V10" s="130">
        <f>Ability!V7</f>
        <v>64.635000000000005</v>
      </c>
      <c r="W10" s="130">
        <f>Ability!W7</f>
        <v>52.125</v>
      </c>
      <c r="X10" s="130">
        <f>Ability!X7</f>
        <v>61.554886363636399</v>
      </c>
      <c r="Y10" s="130">
        <f>Ability!Y7</f>
        <v>63</v>
      </c>
      <c r="Z10" s="130">
        <f>Ability!Z7</f>
        <v>65.564999999999998</v>
      </c>
      <c r="AA10" s="130">
        <f>Ability!AA7</f>
        <v>65.564999999999998</v>
      </c>
      <c r="AB10" s="130">
        <f>Ability!AB7</f>
        <v>58.8</v>
      </c>
      <c r="AC10" s="130">
        <f>Ability!AC7</f>
        <v>65.507999999999996</v>
      </c>
      <c r="AD10" s="130">
        <f>Ability!AD7</f>
        <v>63.45</v>
      </c>
      <c r="AE10" s="130">
        <f>Ability!AE7</f>
        <v>46.914545454545454</v>
      </c>
      <c r="AF10" s="130">
        <f>Ability!AF7</f>
        <v>63.45</v>
      </c>
      <c r="AG10" s="130">
        <f>Ability!AG7</f>
        <v>65.564999999999998</v>
      </c>
      <c r="AH10" s="130">
        <f>Ability!AH7</f>
        <v>65.564999999999998</v>
      </c>
      <c r="AI10" s="130">
        <f>Ability!AI7</f>
        <v>63.45</v>
      </c>
      <c r="AJ10" s="130">
        <f>Ability!AJ7</f>
        <v>66.185000000000002</v>
      </c>
      <c r="AK10" s="130">
        <f>Ability!AK7</f>
        <v>64.05</v>
      </c>
      <c r="AL10" s="130">
        <f>Ability!AL7</f>
        <v>66.105000000000004</v>
      </c>
      <c r="AM10" s="130">
        <f>Ability!AM7</f>
        <v>63.249375000000001</v>
      </c>
      <c r="AN10" s="130">
        <f>Ability!AN7</f>
        <v>61.335000000000001</v>
      </c>
      <c r="AO10" s="130">
        <f>Ability!AO7</f>
        <v>65.564999999999998</v>
      </c>
      <c r="AP10" s="130">
        <f>Ability!AP7</f>
        <v>63.45</v>
      </c>
      <c r="AQ10" s="130">
        <f>Ability!AQ7</f>
        <v>65.471999999999994</v>
      </c>
      <c r="AR10" s="130">
        <f>Ability!AR7</f>
        <v>65.52</v>
      </c>
      <c r="AS10" s="130">
        <f>Ability!AS7</f>
        <v>59.472000000000001</v>
      </c>
      <c r="AT10" s="130">
        <f>Ability!AT7</f>
        <v>62.112000000000002</v>
      </c>
      <c r="AU10" s="130">
        <f>Ability!AU7</f>
        <v>56.16</v>
      </c>
      <c r="AV10" s="130">
        <f>Ability!AV7</f>
        <v>59.368000000000002</v>
      </c>
      <c r="AW10" s="130">
        <f>Ability!AW7</f>
        <v>59.04</v>
      </c>
      <c r="AX10" s="130">
        <f>Ability!AX7</f>
        <v>61.008000000000003</v>
      </c>
      <c r="AY10" s="130">
        <f>Ability!AY7</f>
        <v>61.008000000000003</v>
      </c>
      <c r="AZ10" s="130">
        <f>Ability!AZ7</f>
        <v>56.331818181818186</v>
      </c>
      <c r="BA10" s="130">
        <f>Ability!BA7</f>
        <v>63.054545454545455</v>
      </c>
      <c r="BB10" s="130">
        <f>Ability!BB7</f>
        <v>59.716363636363631</v>
      </c>
      <c r="BC10" s="130">
        <f>Ability!BC7</f>
        <v>61.008000000000003</v>
      </c>
      <c r="BD10" s="130">
        <f>Ability!BD7</f>
        <v>61.92</v>
      </c>
      <c r="BE10" s="130">
        <f>Ability!BE7</f>
        <v>10.56</v>
      </c>
      <c r="BF10" s="130">
        <f>Ability!BF7</f>
        <v>63.984000000000002</v>
      </c>
      <c r="BG10" s="130">
        <f>Ability!BG7</f>
        <v>62.64</v>
      </c>
      <c r="BH10" s="130">
        <f>Ability!BH7</f>
        <v>65.438181818181789</v>
      </c>
      <c r="BI10" s="130">
        <f>Ability!BI7</f>
        <v>63.351818181818167</v>
      </c>
      <c r="BJ10" s="130">
        <f>Ability!BJ7</f>
        <v>66.215999999999994</v>
      </c>
      <c r="BK10" s="130">
        <f>Ability!BK7</f>
        <v>65.471999999999994</v>
      </c>
      <c r="BM10" s="133"/>
      <c r="BN10" s="127" t="s">
        <v>42</v>
      </c>
      <c r="BO10" s="130">
        <f t="shared" si="0"/>
        <v>68.94604799999999</v>
      </c>
      <c r="BP10" s="130">
        <f t="shared" si="0"/>
        <v>60.941835124999997</v>
      </c>
      <c r="BQ10" s="130">
        <f t="shared" ref="BQ10:BX10" si="12">BQ32/1000</f>
        <v>66.090778</v>
      </c>
      <c r="BR10" s="130">
        <f t="shared" si="12"/>
        <v>61.667208213000002</v>
      </c>
      <c r="BS10" s="130">
        <f t="shared" si="12"/>
        <v>62.695546999999998</v>
      </c>
      <c r="BT10" s="130">
        <f t="shared" si="12"/>
        <v>61.890380000000007</v>
      </c>
      <c r="BU10" s="130">
        <f t="shared" si="12"/>
        <v>68.153306000000015</v>
      </c>
      <c r="BV10" s="130">
        <f t="shared" si="12"/>
        <v>65.232692</v>
      </c>
      <c r="BW10" s="130">
        <f t="shared" si="12"/>
        <v>35.127670000000009</v>
      </c>
      <c r="BX10" s="130">
        <f t="shared" si="12"/>
        <v>65.616763000000006</v>
      </c>
      <c r="BY10" s="130">
        <f t="shared" si="6"/>
        <v>63.305462000000006</v>
      </c>
      <c r="BZ10" s="130">
        <f t="shared" si="6"/>
        <v>64.618502000000021</v>
      </c>
      <c r="CA10" s="130">
        <f t="shared" si="6"/>
        <v>63.234173999999989</v>
      </c>
      <c r="CB10" s="130">
        <f t="shared" si="6"/>
        <v>52.911108000000006</v>
      </c>
      <c r="CC10" s="130">
        <f t="shared" si="6"/>
        <v>64.494564999999994</v>
      </c>
      <c r="CD10" s="130">
        <f t="shared" si="6"/>
        <v>60.583946999999995</v>
      </c>
      <c r="CE10" s="130">
        <f t="shared" si="10"/>
        <v>63.645734375000004</v>
      </c>
      <c r="CF10" s="130">
        <f t="shared" si="10"/>
        <v>61.276561999999998</v>
      </c>
      <c r="CG10" s="130">
        <f t="shared" si="10"/>
        <v>63.101495</v>
      </c>
      <c r="CH10" s="130">
        <f t="shared" si="10"/>
        <v>66.939153000000005</v>
      </c>
      <c r="CI10" s="130">
        <f t="shared" si="10"/>
        <v>52.711487999999996</v>
      </c>
      <c r="CJ10" s="130">
        <f t="shared" si="8"/>
        <v>62.232888999999986</v>
      </c>
      <c r="CK10" s="130">
        <f t="shared" si="8"/>
        <v>63.73353500000001</v>
      </c>
      <c r="CL10" s="130">
        <f t="shared" si="8"/>
        <v>64.479792000000003</v>
      </c>
      <c r="CM10" s="130">
        <f>CM32/1000</f>
        <v>62.402795999999995</v>
      </c>
    </row>
    <row r="11" spans="1:91" s="131" customFormat="1">
      <c r="A11" s="133"/>
      <c r="B11" s="133" t="s">
        <v>44</v>
      </c>
      <c r="C11" s="157">
        <f>SUM(C5:C10)</f>
        <v>207.20524816322063</v>
      </c>
      <c r="D11" s="157">
        <f t="shared" ref="D11:AF11" si="13">SUM(D5:D10)</f>
        <v>188.11172458313484</v>
      </c>
      <c r="E11" s="157">
        <f t="shared" si="13"/>
        <v>204.92920000000001</v>
      </c>
      <c r="F11" s="137">
        <f t="shared" si="13"/>
        <v>200.01968293272216</v>
      </c>
      <c r="G11" s="137">
        <f t="shared" si="13"/>
        <v>213.34527511017708</v>
      </c>
      <c r="H11" s="138">
        <f t="shared" si="13"/>
        <v>204.62156196366689</v>
      </c>
      <c r="I11" s="137">
        <f t="shared" si="13"/>
        <v>176.16749300968581</v>
      </c>
      <c r="J11" s="138">
        <f t="shared" si="13"/>
        <v>206.44251175495833</v>
      </c>
      <c r="K11" s="137">
        <f t="shared" si="13"/>
        <v>173.38708394381035</v>
      </c>
      <c r="L11" s="138">
        <f t="shared" si="13"/>
        <v>216.22603170703104</v>
      </c>
      <c r="M11" s="137">
        <f t="shared" si="13"/>
        <v>209.25099842615907</v>
      </c>
      <c r="N11" s="138">
        <f t="shared" si="13"/>
        <v>201.45512462224593</v>
      </c>
      <c r="O11" s="137">
        <f t="shared" si="13"/>
        <v>208.4416170728847</v>
      </c>
      <c r="P11" s="138">
        <f t="shared" si="13"/>
        <v>191.76733186441513</v>
      </c>
      <c r="Q11" s="137">
        <f>SUM(Q5:Q10)</f>
        <v>198.9067829265432</v>
      </c>
      <c r="R11" s="137">
        <f t="shared" ref="R11:AE11" si="14">SUM(R5:R10)</f>
        <v>202.2</v>
      </c>
      <c r="S11" s="137">
        <f t="shared" si="14"/>
        <v>210.10000000000002</v>
      </c>
      <c r="T11" s="137">
        <f t="shared" si="14"/>
        <v>206.36399999999901</v>
      </c>
      <c r="U11" s="137">
        <f t="shared" si="14"/>
        <v>208.87</v>
      </c>
      <c r="V11" s="137">
        <f t="shared" si="14"/>
        <v>208.87</v>
      </c>
      <c r="W11" s="137">
        <f t="shared" si="14"/>
        <v>182.09341463414637</v>
      </c>
      <c r="X11" s="137">
        <f t="shared" si="14"/>
        <v>197.61227660753883</v>
      </c>
      <c r="Y11" s="137">
        <f t="shared" si="14"/>
        <v>189.47399999999999</v>
      </c>
      <c r="Z11" s="137">
        <f t="shared" si="14"/>
        <v>204.5675</v>
      </c>
      <c r="AA11" s="137">
        <f t="shared" si="14"/>
        <v>206.59</v>
      </c>
      <c r="AB11" s="137">
        <f t="shared" si="14"/>
        <v>182.892</v>
      </c>
      <c r="AC11" s="137">
        <f t="shared" si="14"/>
        <v>204.84299999999996</v>
      </c>
      <c r="AD11" s="137">
        <f t="shared" si="14"/>
        <v>205.03996551724134</v>
      </c>
      <c r="AE11" s="137">
        <f t="shared" si="14"/>
        <v>196.07054545454545</v>
      </c>
      <c r="AF11" s="137">
        <f t="shared" si="13"/>
        <v>208.76999999999998</v>
      </c>
      <c r="AG11" s="137">
        <f>SUM(AG5:AG10)</f>
        <v>216.47300000000001</v>
      </c>
      <c r="AH11" s="137">
        <f>SUM(AH5:AH10)</f>
        <v>217.09299999999999</v>
      </c>
      <c r="AI11" s="137">
        <f>SUM(AI5:AI10)</f>
        <v>210.08999999999997</v>
      </c>
      <c r="AJ11" s="137">
        <f t="shared" ref="AJ11:AT11" si="15">SUM(AJ5:AJ10)</f>
        <v>213.56</v>
      </c>
      <c r="AK11" s="137">
        <f t="shared" si="15"/>
        <v>212.27999999999997</v>
      </c>
      <c r="AL11" s="137">
        <f t="shared" si="15"/>
        <v>214.98400000000004</v>
      </c>
      <c r="AM11" s="137">
        <f t="shared" si="15"/>
        <v>187.21837499999998</v>
      </c>
      <c r="AN11" s="137">
        <f t="shared" si="15"/>
        <v>182.53200000000001</v>
      </c>
      <c r="AO11" s="137">
        <f t="shared" si="15"/>
        <v>217.24799999999999</v>
      </c>
      <c r="AP11" s="137">
        <f t="shared" si="15"/>
        <v>208.19121951219512</v>
      </c>
      <c r="AQ11" s="137">
        <f t="shared" si="15"/>
        <v>182.42099999999999</v>
      </c>
      <c r="AR11" s="137">
        <f t="shared" si="15"/>
        <v>173.82</v>
      </c>
      <c r="AS11" s="137">
        <f t="shared" si="15"/>
        <v>179.07</v>
      </c>
      <c r="AT11" s="137">
        <f t="shared" si="15"/>
        <v>197.07</v>
      </c>
      <c r="AU11" s="137">
        <f>SUM(AU5:AU10)</f>
        <v>200.7</v>
      </c>
      <c r="AV11" s="137">
        <f>SUM(AV5:AV10)</f>
        <v>200.56599999999997</v>
      </c>
      <c r="AW11" s="137">
        <f>SUM(AW5:AW10)</f>
        <v>189.708</v>
      </c>
      <c r="AX11" s="137">
        <f>SUM(AX5:AX10)</f>
        <v>171.91814634146343</v>
      </c>
      <c r="AY11" s="137">
        <f t="shared" ref="AY11:BJ11" si="16">SUM(AY5:AY10)</f>
        <v>203.81501261564341</v>
      </c>
      <c r="AZ11" s="137">
        <f t="shared" si="16"/>
        <v>183.38181818181818</v>
      </c>
      <c r="BA11" s="137">
        <f t="shared" si="16"/>
        <v>203.96454545454546</v>
      </c>
      <c r="BB11" s="137">
        <f t="shared" si="16"/>
        <v>193.33314412416851</v>
      </c>
      <c r="BC11" s="137">
        <f t="shared" si="16"/>
        <v>209.62199999999999</v>
      </c>
      <c r="BD11" s="137">
        <f t="shared" si="16"/>
        <v>204.57</v>
      </c>
      <c r="BE11" s="137">
        <f t="shared" si="16"/>
        <v>159.36000000000001</v>
      </c>
      <c r="BF11" s="137">
        <f t="shared" si="16"/>
        <v>211.29600000000002</v>
      </c>
      <c r="BG11" s="137">
        <f t="shared" si="16"/>
        <v>190.75200000000001</v>
      </c>
      <c r="BH11" s="137">
        <f t="shared" si="16"/>
        <v>160.95427713637631</v>
      </c>
      <c r="BI11" s="137">
        <f t="shared" si="16"/>
        <v>199.93446746693169</v>
      </c>
      <c r="BJ11" s="137">
        <f t="shared" si="16"/>
        <v>202.91212082982895</v>
      </c>
      <c r="BK11" s="137">
        <f>SUM(BK5:BK10)</f>
        <v>202.16812082982898</v>
      </c>
      <c r="BM11" s="133"/>
      <c r="BN11" s="133" t="s">
        <v>44</v>
      </c>
      <c r="BO11" s="137">
        <f t="shared" ref="BO11:BX11" si="17">SUM(BO5:BO10)</f>
        <v>208.37011799999999</v>
      </c>
      <c r="BP11" s="137">
        <f t="shared" si="17"/>
        <v>190.31992782499998</v>
      </c>
      <c r="BQ11" s="137">
        <f t="shared" si="17"/>
        <v>188.71485799999999</v>
      </c>
      <c r="BR11" s="137">
        <f t="shared" si="17"/>
        <v>185.59921278600001</v>
      </c>
      <c r="BS11" s="137">
        <f t="shared" si="17"/>
        <v>208.86372</v>
      </c>
      <c r="BT11" s="137">
        <f t="shared" si="17"/>
        <v>199.197225</v>
      </c>
      <c r="BU11" s="137">
        <f t="shared" si="17"/>
        <v>153.55200355400001</v>
      </c>
      <c r="BV11" s="137">
        <f t="shared" si="17"/>
        <v>207.38993399999998</v>
      </c>
      <c r="BW11" s="137">
        <f t="shared" si="17"/>
        <v>177.76195300000001</v>
      </c>
      <c r="BX11" s="137">
        <f t="shared" si="17"/>
        <v>209.43530187500005</v>
      </c>
      <c r="BY11" s="137">
        <f t="shared" ref="BY11:CD11" si="18">SUM(BY5:BY10)</f>
        <v>204.43079800000001</v>
      </c>
      <c r="BZ11" s="137">
        <f t="shared" si="18"/>
        <v>199.72768300000001</v>
      </c>
      <c r="CA11" s="137">
        <f t="shared" si="18"/>
        <v>206.34042200000002</v>
      </c>
      <c r="CB11" s="137">
        <f t="shared" si="18"/>
        <v>177.47754499999999</v>
      </c>
      <c r="CC11" s="137">
        <f t="shared" si="18"/>
        <v>200.07214199999999</v>
      </c>
      <c r="CD11" s="137">
        <f t="shared" si="18"/>
        <v>199.58395399999998</v>
      </c>
      <c r="CE11" s="137">
        <f t="shared" ref="CE11:CM11" si="19">SUM(CE5:CE10)</f>
        <v>208.95193237500001</v>
      </c>
      <c r="CF11" s="137">
        <f t="shared" si="19"/>
        <v>203.51737000000003</v>
      </c>
      <c r="CG11" s="137">
        <f t="shared" si="19"/>
        <v>212.96781799999997</v>
      </c>
      <c r="CH11" s="137">
        <f t="shared" si="19"/>
        <v>207.427436</v>
      </c>
      <c r="CI11" s="137">
        <f t="shared" si="19"/>
        <v>176.34021558999999</v>
      </c>
      <c r="CJ11" s="137">
        <f t="shared" si="19"/>
        <v>193.041451</v>
      </c>
      <c r="CK11" s="137">
        <f t="shared" si="19"/>
        <v>198.49956500000002</v>
      </c>
      <c r="CL11" s="137">
        <f t="shared" si="19"/>
        <v>203.916530451</v>
      </c>
      <c r="CM11" s="137">
        <f t="shared" si="19"/>
        <v>177.057160431</v>
      </c>
    </row>
    <row r="12" spans="1:91" s="136" customFormat="1">
      <c r="A12" s="134" t="s">
        <v>60</v>
      </c>
      <c r="B12" s="134" t="s">
        <v>44</v>
      </c>
      <c r="C12" s="135">
        <f>C11*1000/24/C3</f>
        <v>278.50167763873736</v>
      </c>
      <c r="D12" s="135">
        <f t="shared" ref="D12:AF12" si="20">D11*1000/24/D3</f>
        <v>279.9281615820459</v>
      </c>
      <c r="E12" s="135">
        <f t="shared" si="20"/>
        <v>275.44247311827957</v>
      </c>
      <c r="F12" s="135">
        <f t="shared" si="20"/>
        <v>277.80511518433633</v>
      </c>
      <c r="G12" s="135">
        <f t="shared" si="20"/>
        <v>286.75440202980792</v>
      </c>
      <c r="H12" s="135">
        <f t="shared" si="20"/>
        <v>284.19661383842623</v>
      </c>
      <c r="I12" s="135">
        <f t="shared" si="20"/>
        <v>236.78426479796479</v>
      </c>
      <c r="J12" s="135">
        <f t="shared" si="20"/>
        <v>277.47649429429885</v>
      </c>
      <c r="K12" s="135">
        <f t="shared" si="20"/>
        <v>240.81539436640327</v>
      </c>
      <c r="L12" s="135">
        <f t="shared" si="20"/>
        <v>290.62638670299873</v>
      </c>
      <c r="M12" s="135">
        <f t="shared" si="20"/>
        <v>290.62638670299867</v>
      </c>
      <c r="N12" s="135">
        <f t="shared" si="20"/>
        <v>270.77301696538433</v>
      </c>
      <c r="O12" s="135">
        <f t="shared" si="20"/>
        <v>280.16346380764071</v>
      </c>
      <c r="P12" s="135">
        <f t="shared" si="20"/>
        <v>285.36805336966535</v>
      </c>
      <c r="Q12" s="135">
        <f>Q11*1000/24/Q3</f>
        <v>267.347826514171</v>
      </c>
      <c r="R12" s="135">
        <f t="shared" ref="R12:AE12" si="21">R11*1000/24/R3</f>
        <v>280.83333333333331</v>
      </c>
      <c r="S12" s="135">
        <f t="shared" si="21"/>
        <v>282.39247311827961</v>
      </c>
      <c r="T12" s="135">
        <f t="shared" si="21"/>
        <v>286.61666666666525</v>
      </c>
      <c r="U12" s="135">
        <f t="shared" si="21"/>
        <v>280.73924731182791</v>
      </c>
      <c r="V12" s="135">
        <f t="shared" si="21"/>
        <v>280.73924731182791</v>
      </c>
      <c r="W12" s="135">
        <f t="shared" si="21"/>
        <v>252.90752032520331</v>
      </c>
      <c r="X12" s="135">
        <f t="shared" si="21"/>
        <v>265.60789866604682</v>
      </c>
      <c r="Y12" s="135">
        <f t="shared" si="21"/>
        <v>263.15833333333336</v>
      </c>
      <c r="Z12" s="135">
        <f t="shared" si="21"/>
        <v>274.95631720430111</v>
      </c>
      <c r="AA12" s="135">
        <f t="shared" si="21"/>
        <v>277.67473118279565</v>
      </c>
      <c r="AB12" s="135">
        <f t="shared" si="21"/>
        <v>272.16071428571428</v>
      </c>
      <c r="AC12" s="135">
        <f t="shared" si="21"/>
        <v>275.32661290322574</v>
      </c>
      <c r="AD12" s="135">
        <f t="shared" si="21"/>
        <v>284.77772988505745</v>
      </c>
      <c r="AE12" s="135">
        <f t="shared" si="21"/>
        <v>263.53567937438902</v>
      </c>
      <c r="AF12" s="135">
        <f t="shared" si="20"/>
        <v>289.95833333333326</v>
      </c>
      <c r="AG12" s="135">
        <f>AG11*1000/24/AG3</f>
        <v>290.95833333333337</v>
      </c>
      <c r="AH12" s="135">
        <f>AH11*1000/24/AH3</f>
        <v>291.79166666666663</v>
      </c>
      <c r="AI12" s="135">
        <f>AI11*1000/24/AI3</f>
        <v>291.79166666666663</v>
      </c>
      <c r="AJ12" s="135">
        <f t="shared" ref="AJ12:AT12" si="22">AJ11*1000/24/AJ3</f>
        <v>287.04301075268819</v>
      </c>
      <c r="AK12" s="135">
        <f t="shared" si="22"/>
        <v>294.83333333333326</v>
      </c>
      <c r="AL12" s="135">
        <f t="shared" si="22"/>
        <v>288.95698924731187</v>
      </c>
      <c r="AM12" s="135">
        <f t="shared" si="22"/>
        <v>251.63760080645159</v>
      </c>
      <c r="AN12" s="135">
        <f t="shared" si="22"/>
        <v>271.625</v>
      </c>
      <c r="AO12" s="135">
        <f t="shared" si="22"/>
        <v>292</v>
      </c>
      <c r="AP12" s="135">
        <f t="shared" si="22"/>
        <v>289.15447154471542</v>
      </c>
      <c r="AQ12" s="135">
        <f t="shared" si="22"/>
        <v>245.18951612903226</v>
      </c>
      <c r="AR12" s="135">
        <f t="shared" si="22"/>
        <v>241.41666666666666</v>
      </c>
      <c r="AS12" s="135">
        <f t="shared" si="22"/>
        <v>240.68548387096774</v>
      </c>
      <c r="AT12" s="135">
        <f t="shared" si="22"/>
        <v>264.87903225806451</v>
      </c>
      <c r="AU12" s="135">
        <f>AU11*1000/24/AU3</f>
        <v>278.75</v>
      </c>
      <c r="AV12" s="135">
        <f t="shared" ref="AV12:BD12" si="23">AV11*1000/24/AV3</f>
        <v>269.5779569892473</v>
      </c>
      <c r="AW12" s="135">
        <f t="shared" si="23"/>
        <v>263.48333333333335</v>
      </c>
      <c r="AX12" s="135">
        <f t="shared" si="23"/>
        <v>231.07277734067668</v>
      </c>
      <c r="AY12" s="135">
        <f t="shared" si="23"/>
        <v>273.94490942962824</v>
      </c>
      <c r="AZ12" s="135">
        <f t="shared" si="23"/>
        <v>272.88961038961037</v>
      </c>
      <c r="BA12" s="135">
        <f t="shared" si="23"/>
        <v>274.14589442815253</v>
      </c>
      <c r="BB12" s="135">
        <f t="shared" si="23"/>
        <v>268.51825572801187</v>
      </c>
      <c r="BC12" s="135">
        <f t="shared" si="23"/>
        <v>281.75</v>
      </c>
      <c r="BD12" s="135">
        <f t="shared" si="23"/>
        <v>284.125</v>
      </c>
      <c r="BE12" s="135">
        <f t="shared" ref="BE12:BK12" si="24">BE11*1000/24/BE3</f>
        <v>214.19354838709677</v>
      </c>
      <c r="BF12" s="135">
        <f t="shared" si="24"/>
        <v>284.00000000000006</v>
      </c>
      <c r="BG12" s="135">
        <f t="shared" si="24"/>
        <v>264.93333333333334</v>
      </c>
      <c r="BH12" s="135">
        <f t="shared" si="24"/>
        <v>216.33639400050578</v>
      </c>
      <c r="BI12" s="135">
        <f t="shared" si="24"/>
        <v>277.68676037073851</v>
      </c>
      <c r="BJ12" s="135">
        <f t="shared" si="24"/>
        <v>272.73134520138296</v>
      </c>
      <c r="BK12" s="135">
        <f t="shared" si="24"/>
        <v>271.73134520138302</v>
      </c>
      <c r="BL12"/>
      <c r="BM12" s="134" t="s">
        <v>46</v>
      </c>
      <c r="BN12" s="134" t="s">
        <v>44</v>
      </c>
      <c r="BO12" s="135">
        <f t="shared" ref="BO12:BX12" si="25">BO11*1000/24/BO3</f>
        <v>280.06736290322578</v>
      </c>
      <c r="BP12" s="135">
        <f t="shared" si="25"/>
        <v>283.21417831101189</v>
      </c>
      <c r="BQ12" s="135">
        <f t="shared" si="25"/>
        <v>253.649002688172</v>
      </c>
      <c r="BR12" s="135">
        <f t="shared" si="25"/>
        <v>257.77668442500004</v>
      </c>
      <c r="BS12" s="135">
        <f t="shared" si="25"/>
        <v>280.73080645161292</v>
      </c>
      <c r="BT12" s="135">
        <f t="shared" si="25"/>
        <v>276.66281249999997</v>
      </c>
      <c r="BU12" s="135">
        <f t="shared" si="25"/>
        <v>206.38710155107526</v>
      </c>
      <c r="BV12" s="135">
        <f t="shared" si="25"/>
        <v>278.74991129032253</v>
      </c>
      <c r="BW12" s="135">
        <f t="shared" si="25"/>
        <v>246.89160138888889</v>
      </c>
      <c r="BX12" s="135">
        <f t="shared" si="25"/>
        <v>281.49906165994634</v>
      </c>
      <c r="BY12" s="135">
        <f t="shared" ref="BY12:CD12" si="26">BY11*1000/24/BY3</f>
        <v>283.93166388888886</v>
      </c>
      <c r="BZ12" s="135">
        <f t="shared" si="26"/>
        <v>268.45118682795703</v>
      </c>
      <c r="CA12" s="135">
        <f t="shared" si="26"/>
        <v>277.33927688172048</v>
      </c>
      <c r="CB12" s="135">
        <f t="shared" si="26"/>
        <v>264.10348958333333</v>
      </c>
      <c r="CC12" s="135">
        <f t="shared" si="26"/>
        <v>268.91416935483869</v>
      </c>
      <c r="CD12" s="135">
        <f t="shared" si="26"/>
        <v>277.19993611111107</v>
      </c>
      <c r="CE12" s="135">
        <f t="shared" ref="CE12:CM12" si="27">CE11*1000/24/CE3</f>
        <v>280.84937147177419</v>
      </c>
      <c r="CF12" s="135">
        <f t="shared" si="27"/>
        <v>282.66301388888888</v>
      </c>
      <c r="CG12" s="135">
        <f t="shared" si="27"/>
        <v>286.24706720430106</v>
      </c>
      <c r="CH12" s="135">
        <f t="shared" si="27"/>
        <v>278.80031720430105</v>
      </c>
      <c r="CI12" s="135">
        <f t="shared" si="27"/>
        <v>244.91696609722217</v>
      </c>
      <c r="CJ12" s="135">
        <f t="shared" si="27"/>
        <v>259.46431586021504</v>
      </c>
      <c r="CK12" s="135">
        <f t="shared" si="27"/>
        <v>275.69384027777784</v>
      </c>
      <c r="CL12" s="135">
        <f t="shared" si="27"/>
        <v>274.0813581330645</v>
      </c>
      <c r="CM12" s="135">
        <f t="shared" si="27"/>
        <v>237.98005434274194</v>
      </c>
    </row>
    <row r="13" spans="1:91" s="131" customFormat="1">
      <c r="A13" s="139" t="s">
        <v>47</v>
      </c>
      <c r="B13" s="139"/>
      <c r="C13" s="140">
        <f>C4</f>
        <v>21916</v>
      </c>
      <c r="D13" s="140">
        <f t="shared" ref="D13:AF13" si="28">D4</f>
        <v>21947</v>
      </c>
      <c r="E13" s="140">
        <f t="shared" si="28"/>
        <v>21976</v>
      </c>
      <c r="F13" s="140">
        <f t="shared" si="28"/>
        <v>22007</v>
      </c>
      <c r="G13" s="140">
        <f t="shared" si="28"/>
        <v>22037</v>
      </c>
      <c r="H13" s="140">
        <f t="shared" si="28"/>
        <v>22068</v>
      </c>
      <c r="I13" s="140">
        <f t="shared" si="28"/>
        <v>22098</v>
      </c>
      <c r="J13" s="140">
        <f t="shared" si="28"/>
        <v>22129</v>
      </c>
      <c r="K13" s="140">
        <f t="shared" si="28"/>
        <v>22160</v>
      </c>
      <c r="L13" s="140">
        <f t="shared" si="28"/>
        <v>22190</v>
      </c>
      <c r="M13" s="140">
        <f t="shared" si="28"/>
        <v>22221</v>
      </c>
      <c r="N13" s="140">
        <f t="shared" si="28"/>
        <v>22251</v>
      </c>
      <c r="O13" s="140">
        <f t="shared" si="28"/>
        <v>22282</v>
      </c>
      <c r="P13" s="140">
        <f t="shared" si="28"/>
        <v>22313</v>
      </c>
      <c r="Q13" s="140">
        <f t="shared" si="28"/>
        <v>22341</v>
      </c>
      <c r="R13" s="140">
        <f t="shared" ref="R13:AE13" si="29">R4</f>
        <v>22372</v>
      </c>
      <c r="S13" s="140">
        <f t="shared" si="29"/>
        <v>22402</v>
      </c>
      <c r="T13" s="140">
        <f t="shared" si="29"/>
        <v>22433</v>
      </c>
      <c r="U13" s="140">
        <f t="shared" si="29"/>
        <v>22463</v>
      </c>
      <c r="V13" s="140">
        <f t="shared" si="29"/>
        <v>22494</v>
      </c>
      <c r="W13" s="140">
        <f t="shared" si="29"/>
        <v>22525</v>
      </c>
      <c r="X13" s="140">
        <f t="shared" si="29"/>
        <v>22555</v>
      </c>
      <c r="Y13" s="140">
        <f t="shared" si="29"/>
        <v>22586</v>
      </c>
      <c r="Z13" s="140">
        <f t="shared" si="29"/>
        <v>22616</v>
      </c>
      <c r="AA13" s="140">
        <f t="shared" si="29"/>
        <v>22647</v>
      </c>
      <c r="AB13" s="140">
        <f t="shared" si="29"/>
        <v>22678</v>
      </c>
      <c r="AC13" s="140">
        <f t="shared" si="29"/>
        <v>22706</v>
      </c>
      <c r="AD13" s="140">
        <f t="shared" si="29"/>
        <v>22737</v>
      </c>
      <c r="AE13" s="140">
        <f t="shared" si="29"/>
        <v>22767</v>
      </c>
      <c r="AF13" s="140">
        <f t="shared" si="28"/>
        <v>22798</v>
      </c>
      <c r="AG13" s="140">
        <f>AG4</f>
        <v>22828</v>
      </c>
      <c r="AH13" s="140">
        <f>AH4</f>
        <v>22859</v>
      </c>
      <c r="AI13" s="140">
        <f>AI4</f>
        <v>22890</v>
      </c>
      <c r="AJ13" s="140">
        <f t="shared" ref="AJ13:AT13" si="30">AJ4</f>
        <v>22920</v>
      </c>
      <c r="AK13" s="140">
        <f t="shared" si="30"/>
        <v>22951</v>
      </c>
      <c r="AL13" s="140">
        <f t="shared" si="30"/>
        <v>22981</v>
      </c>
      <c r="AM13" s="140">
        <f t="shared" si="30"/>
        <v>23012</v>
      </c>
      <c r="AN13" s="140">
        <f t="shared" si="30"/>
        <v>23043</v>
      </c>
      <c r="AO13" s="140">
        <f t="shared" si="30"/>
        <v>23071</v>
      </c>
      <c r="AP13" s="140">
        <f t="shared" si="30"/>
        <v>23102</v>
      </c>
      <c r="AQ13" s="140">
        <f t="shared" si="30"/>
        <v>23132</v>
      </c>
      <c r="AR13" s="140">
        <f t="shared" si="30"/>
        <v>23163</v>
      </c>
      <c r="AS13" s="140">
        <f t="shared" si="30"/>
        <v>23193</v>
      </c>
      <c r="AT13" s="140">
        <f t="shared" si="30"/>
        <v>23224</v>
      </c>
      <c r="AU13" s="140">
        <f t="shared" ref="AU13:BK13" si="31">AU4</f>
        <v>23255</v>
      </c>
      <c r="AV13" s="140">
        <f t="shared" si="31"/>
        <v>23285</v>
      </c>
      <c r="AW13" s="140">
        <f t="shared" si="31"/>
        <v>23316</v>
      </c>
      <c r="AX13" s="140">
        <f t="shared" si="31"/>
        <v>23346</v>
      </c>
      <c r="AY13" s="140">
        <f t="shared" si="31"/>
        <v>23377</v>
      </c>
      <c r="AZ13" s="140">
        <f t="shared" si="31"/>
        <v>23408</v>
      </c>
      <c r="BA13" s="140">
        <f t="shared" si="31"/>
        <v>23437</v>
      </c>
      <c r="BB13" s="140">
        <f t="shared" si="31"/>
        <v>23468</v>
      </c>
      <c r="BC13" s="140">
        <f t="shared" si="31"/>
        <v>23498</v>
      </c>
      <c r="BD13" s="140">
        <f t="shared" si="31"/>
        <v>23529</v>
      </c>
      <c r="BE13" s="140">
        <f t="shared" si="31"/>
        <v>23559</v>
      </c>
      <c r="BF13" s="140">
        <f t="shared" si="31"/>
        <v>23590</v>
      </c>
      <c r="BG13" s="140">
        <f t="shared" si="31"/>
        <v>23621</v>
      </c>
      <c r="BH13" s="140">
        <f t="shared" si="31"/>
        <v>23651</v>
      </c>
      <c r="BI13" s="140">
        <f t="shared" si="31"/>
        <v>23682</v>
      </c>
      <c r="BJ13" s="140">
        <f t="shared" si="31"/>
        <v>23712</v>
      </c>
      <c r="BK13" s="140">
        <f t="shared" si="31"/>
        <v>23743</v>
      </c>
      <c r="BL13"/>
      <c r="BM13" s="139" t="s">
        <v>47</v>
      </c>
      <c r="BN13" s="139"/>
      <c r="BO13" s="146">
        <f t="shared" ref="BO13:BX13" si="32">BO4</f>
        <v>21916</v>
      </c>
      <c r="BP13" s="146">
        <f t="shared" si="32"/>
        <v>21947</v>
      </c>
      <c r="BQ13" s="146">
        <f t="shared" si="32"/>
        <v>21976</v>
      </c>
      <c r="BR13" s="146">
        <f t="shared" si="32"/>
        <v>22007</v>
      </c>
      <c r="BS13" s="146">
        <f t="shared" si="32"/>
        <v>22037</v>
      </c>
      <c r="BT13" s="146">
        <f t="shared" si="32"/>
        <v>22068</v>
      </c>
      <c r="BU13" s="146">
        <f t="shared" si="32"/>
        <v>22098</v>
      </c>
      <c r="BV13" s="146">
        <f t="shared" si="32"/>
        <v>22129</v>
      </c>
      <c r="BW13" s="146">
        <f t="shared" si="32"/>
        <v>22160</v>
      </c>
      <c r="BX13" s="146">
        <f t="shared" si="32"/>
        <v>22190</v>
      </c>
      <c r="BY13" s="146">
        <f t="shared" ref="BY13:CD13" si="33">BY4</f>
        <v>22221</v>
      </c>
      <c r="BZ13" s="146">
        <f t="shared" si="33"/>
        <v>22251</v>
      </c>
      <c r="CA13" s="146">
        <f t="shared" si="33"/>
        <v>22282</v>
      </c>
      <c r="CB13" s="146">
        <f t="shared" si="33"/>
        <v>22313</v>
      </c>
      <c r="CC13" s="146">
        <f t="shared" si="33"/>
        <v>22341</v>
      </c>
      <c r="CD13" s="146">
        <f t="shared" si="33"/>
        <v>22372</v>
      </c>
      <c r="CE13" s="146">
        <f t="shared" ref="CE13:CM13" si="34">CE4</f>
        <v>22402</v>
      </c>
      <c r="CF13" s="146">
        <f t="shared" si="34"/>
        <v>22433</v>
      </c>
      <c r="CG13" s="146">
        <f t="shared" si="34"/>
        <v>22463</v>
      </c>
      <c r="CH13" s="146">
        <f t="shared" si="34"/>
        <v>22494</v>
      </c>
      <c r="CI13" s="146">
        <f t="shared" si="34"/>
        <v>22525</v>
      </c>
      <c r="CJ13" s="146">
        <f t="shared" si="34"/>
        <v>22555</v>
      </c>
      <c r="CK13" s="146">
        <f t="shared" si="34"/>
        <v>22586</v>
      </c>
      <c r="CL13" s="146">
        <f t="shared" si="34"/>
        <v>22616</v>
      </c>
      <c r="CM13" s="146">
        <f t="shared" si="34"/>
        <v>22647</v>
      </c>
    </row>
    <row r="14" spans="1:91">
      <c r="A14" s="132" t="s">
        <v>45</v>
      </c>
      <c r="B14" s="126" t="s">
        <v>309</v>
      </c>
      <c r="C14" s="125">
        <f>C11-C15</f>
        <v>156.61324816322065</v>
      </c>
      <c r="D14" s="129">
        <f t="shared" ref="D14:AF14" si="35">D11-D15</f>
        <v>141.07172458313485</v>
      </c>
      <c r="E14" s="125">
        <f t="shared" si="35"/>
        <v>152.8492</v>
      </c>
      <c r="F14" s="129">
        <f t="shared" si="35"/>
        <v>152.01968293272216</v>
      </c>
      <c r="G14" s="125">
        <f t="shared" si="35"/>
        <v>165.34527511017708</v>
      </c>
      <c r="H14" s="130">
        <f t="shared" si="35"/>
        <v>161.42156196366687</v>
      </c>
      <c r="I14" s="130">
        <f t="shared" si="35"/>
        <v>155.16749300968581</v>
      </c>
      <c r="J14" s="130">
        <f t="shared" si="35"/>
        <v>164.44251175495833</v>
      </c>
      <c r="K14" s="130">
        <f t="shared" si="35"/>
        <v>136.38708394381035</v>
      </c>
      <c r="L14" s="130">
        <f t="shared" si="35"/>
        <v>164.14603170703106</v>
      </c>
      <c r="M14" s="130">
        <f t="shared" si="35"/>
        <v>158.85099842615907</v>
      </c>
      <c r="N14" s="130">
        <f t="shared" si="35"/>
        <v>149.37512462224595</v>
      </c>
      <c r="O14" s="130">
        <f t="shared" si="35"/>
        <v>156.36161707288471</v>
      </c>
      <c r="P14" s="130">
        <f t="shared" si="35"/>
        <v>144.72733186441513</v>
      </c>
      <c r="Q14" s="130">
        <f>Q11-Q15</f>
        <v>146.82678292654322</v>
      </c>
      <c r="R14" s="130">
        <f t="shared" ref="R14:AE14" si="36">R11-R15</f>
        <v>151.79999999999998</v>
      </c>
      <c r="S14" s="130">
        <f t="shared" si="36"/>
        <v>158.02000000000004</v>
      </c>
      <c r="T14" s="130">
        <f t="shared" si="36"/>
        <v>155.963999999999</v>
      </c>
      <c r="U14" s="130">
        <f t="shared" si="36"/>
        <v>156.79000000000002</v>
      </c>
      <c r="V14" s="130">
        <f t="shared" si="36"/>
        <v>156.79000000000002</v>
      </c>
      <c r="W14" s="130">
        <f t="shared" si="36"/>
        <v>131.69341463414636</v>
      </c>
      <c r="X14" s="130">
        <f t="shared" si="36"/>
        <v>145.53227660753885</v>
      </c>
      <c r="Y14" s="130">
        <f t="shared" si="36"/>
        <v>139.07399999999998</v>
      </c>
      <c r="Z14" s="130">
        <f t="shared" si="36"/>
        <v>152.48750000000001</v>
      </c>
      <c r="AA14" s="130">
        <f t="shared" si="36"/>
        <v>155.25400000000002</v>
      </c>
      <c r="AB14" s="130">
        <f t="shared" si="36"/>
        <v>137.38800000000001</v>
      </c>
      <c r="AC14" s="130">
        <f t="shared" si="36"/>
        <v>154.37699999999995</v>
      </c>
      <c r="AD14" s="130">
        <f t="shared" si="36"/>
        <v>157.58699999999999</v>
      </c>
      <c r="AE14" s="130">
        <f t="shared" si="36"/>
        <v>145.74254545454545</v>
      </c>
      <c r="AF14" s="130">
        <f t="shared" si="35"/>
        <v>159.08999999999997</v>
      </c>
      <c r="AG14" s="130">
        <f>AG11-AG15</f>
        <v>165.137</v>
      </c>
      <c r="AH14" s="130">
        <f>AH11-AH15</f>
        <v>165.75700000000001</v>
      </c>
      <c r="AI14" s="130">
        <f>AI11-AI15</f>
        <v>160.40999999999997</v>
      </c>
      <c r="AJ14" s="130">
        <f>AJ11-AJ15</f>
        <v>168.02</v>
      </c>
      <c r="AK14" s="130">
        <f t="shared" ref="AK14:AX14" si="37">AK11-AK15</f>
        <v>162.59999999999997</v>
      </c>
      <c r="AL14" s="130">
        <f t="shared" si="37"/>
        <v>163.64800000000002</v>
      </c>
      <c r="AM14" s="130">
        <f t="shared" si="37"/>
        <v>164.03437499999998</v>
      </c>
      <c r="AN14" s="130">
        <f t="shared" si="37"/>
        <v>155.208</v>
      </c>
      <c r="AO14" s="130">
        <f t="shared" si="37"/>
        <v>165.91199999999998</v>
      </c>
      <c r="AP14" s="130">
        <f t="shared" si="37"/>
        <v>158.51121951219511</v>
      </c>
      <c r="AQ14" s="130">
        <f t="shared" si="37"/>
        <v>148.149</v>
      </c>
      <c r="AR14" s="130">
        <f t="shared" si="37"/>
        <v>133.01999999999998</v>
      </c>
      <c r="AS14" s="130">
        <f t="shared" si="37"/>
        <v>128.47800000000001</v>
      </c>
      <c r="AT14" s="130">
        <f t="shared" si="37"/>
        <v>146.47800000000001</v>
      </c>
      <c r="AU14" s="130">
        <f t="shared" si="37"/>
        <v>151.73999999999998</v>
      </c>
      <c r="AV14" s="130">
        <f t="shared" si="37"/>
        <v>158.13399999999996</v>
      </c>
      <c r="AW14" s="130">
        <f t="shared" si="37"/>
        <v>154.62</v>
      </c>
      <c r="AX14" s="130">
        <f t="shared" si="37"/>
        <v>145.87814634146343</v>
      </c>
      <c r="AY14" s="130">
        <v>155.10742640874685</v>
      </c>
      <c r="AZ14" s="130">
        <f>AZ26/1000</f>
        <v>139.77600000000001</v>
      </c>
      <c r="BA14" s="130">
        <f t="shared" ref="BA14:BK14" si="38">BA26/1000</f>
        <v>154.75200000000004</v>
      </c>
      <c r="BB14" s="130">
        <f t="shared" si="38"/>
        <v>145.0931441241685</v>
      </c>
      <c r="BC14" s="130">
        <f t="shared" si="38"/>
        <v>159.77400000000003</v>
      </c>
      <c r="BD14" s="130">
        <f t="shared" si="38"/>
        <v>156.33000000000004</v>
      </c>
      <c r="BE14" s="130">
        <f t="shared" si="38"/>
        <v>109.51200000000001</v>
      </c>
      <c r="BF14" s="130">
        <f t="shared" si="38"/>
        <v>161.44800000000001</v>
      </c>
      <c r="BG14" s="130">
        <f t="shared" si="38"/>
        <v>142.512</v>
      </c>
      <c r="BH14" s="130">
        <f t="shared" si="38"/>
        <v>112.82517368810048</v>
      </c>
      <c r="BI14" s="130">
        <f t="shared" si="38"/>
        <v>153.35791574279375</v>
      </c>
      <c r="BJ14" s="130">
        <f t="shared" si="38"/>
        <v>153.92356910569103</v>
      </c>
      <c r="BK14" s="130">
        <f t="shared" si="38"/>
        <v>153.17956910569109</v>
      </c>
      <c r="BM14" s="159" t="s">
        <v>45</v>
      </c>
      <c r="BN14" s="126" t="s">
        <v>48</v>
      </c>
      <c r="BO14" s="129">
        <f t="shared" ref="BO14:BP18" si="39">BO34/1000</f>
        <v>45.830767000000002</v>
      </c>
      <c r="BP14" s="129">
        <f t="shared" si="39"/>
        <v>42.618211000000002</v>
      </c>
      <c r="BQ14" s="129">
        <f t="shared" ref="BQ14:BX14" si="40">BQ34/1000</f>
        <v>49.386391000000003</v>
      </c>
      <c r="BR14" s="129">
        <f t="shared" si="40"/>
        <v>42.195993000000001</v>
      </c>
      <c r="BS14" s="129">
        <f t="shared" si="40"/>
        <v>46.952883999999997</v>
      </c>
      <c r="BT14" s="129">
        <f t="shared" si="40"/>
        <v>39.591682999999996</v>
      </c>
      <c r="BU14" s="129">
        <f t="shared" si="40"/>
        <v>30.639274</v>
      </c>
      <c r="BV14" s="129">
        <f t="shared" si="40"/>
        <v>33.950281000000004</v>
      </c>
      <c r="BW14" s="129">
        <f t="shared" si="40"/>
        <v>36.485467999999997</v>
      </c>
      <c r="BX14" s="129">
        <f t="shared" si="40"/>
        <v>40.900025999999997</v>
      </c>
      <c r="BY14" s="129">
        <f t="shared" ref="BY14:CM14" si="41">BY34/1000</f>
        <v>42.989709000000005</v>
      </c>
      <c r="BZ14" s="129">
        <f t="shared" si="41"/>
        <v>36.412074999999994</v>
      </c>
      <c r="CA14" s="129">
        <f t="shared" si="41"/>
        <v>41.823974</v>
      </c>
      <c r="CB14" s="129">
        <f t="shared" si="41"/>
        <v>37.755532000000002</v>
      </c>
      <c r="CC14" s="129">
        <f t="shared" si="41"/>
        <v>39.049402999999998</v>
      </c>
      <c r="CD14" s="129">
        <f t="shared" si="41"/>
        <v>39.025872999999997</v>
      </c>
      <c r="CE14" s="129">
        <f t="shared" si="41"/>
        <v>42.007042999999996</v>
      </c>
      <c r="CF14" s="129">
        <f t="shared" si="41"/>
        <v>39.500318</v>
      </c>
      <c r="CG14" s="129">
        <f t="shared" si="41"/>
        <v>40.865982000000002</v>
      </c>
      <c r="CH14" s="129">
        <f t="shared" si="41"/>
        <v>39.628672000000002</v>
      </c>
      <c r="CI14" s="129">
        <f t="shared" si="41"/>
        <v>3.9888339999999998</v>
      </c>
      <c r="CJ14" s="129">
        <f t="shared" si="41"/>
        <v>21.409098</v>
      </c>
      <c r="CK14" s="129">
        <f t="shared" si="41"/>
        <v>36.389595</v>
      </c>
      <c r="CL14" s="129">
        <f t="shared" si="41"/>
        <v>44.701723999999999</v>
      </c>
      <c r="CM14" s="129">
        <f t="shared" si="41"/>
        <v>40.070107</v>
      </c>
    </row>
    <row r="15" spans="1:91">
      <c r="A15" s="127"/>
      <c r="B15" s="127" t="s">
        <v>310</v>
      </c>
      <c r="C15" s="141">
        <v>50.591999999999999</v>
      </c>
      <c r="D15" s="143">
        <v>47.04</v>
      </c>
      <c r="E15" s="141">
        <v>52.08</v>
      </c>
      <c r="F15" s="143">
        <v>48</v>
      </c>
      <c r="G15" s="141">
        <v>48</v>
      </c>
      <c r="H15" s="143">
        <v>43.2</v>
      </c>
      <c r="I15" s="143">
        <v>21</v>
      </c>
      <c r="J15" s="143">
        <v>42</v>
      </c>
      <c r="K15" s="143">
        <v>37</v>
      </c>
      <c r="L15" s="143">
        <v>52.08</v>
      </c>
      <c r="M15" s="143">
        <f t="shared" ref="M15:X15" si="42">70*24*M3/1000</f>
        <v>50.4</v>
      </c>
      <c r="N15" s="143">
        <f t="shared" si="42"/>
        <v>52.08</v>
      </c>
      <c r="O15" s="143">
        <f t="shared" si="42"/>
        <v>52.08</v>
      </c>
      <c r="P15" s="143">
        <f t="shared" si="42"/>
        <v>47.04</v>
      </c>
      <c r="Q15" s="143">
        <f t="shared" si="42"/>
        <v>52.08</v>
      </c>
      <c r="R15" s="143">
        <f t="shared" si="42"/>
        <v>50.4</v>
      </c>
      <c r="S15" s="143">
        <f t="shared" si="42"/>
        <v>52.08</v>
      </c>
      <c r="T15" s="143">
        <f t="shared" si="42"/>
        <v>50.4</v>
      </c>
      <c r="U15" s="143">
        <f t="shared" si="42"/>
        <v>52.08</v>
      </c>
      <c r="V15" s="143">
        <f t="shared" si="42"/>
        <v>52.08</v>
      </c>
      <c r="W15" s="143">
        <f t="shared" si="42"/>
        <v>50.4</v>
      </c>
      <c r="X15" s="143">
        <f t="shared" si="42"/>
        <v>52.08</v>
      </c>
      <c r="Y15" s="147">
        <f>70*24*Y3/1000</f>
        <v>50.4</v>
      </c>
      <c r="Z15" s="147">
        <f>70*24*Z3/1000</f>
        <v>52.08</v>
      </c>
      <c r="AA15" s="147">
        <f t="shared" ref="AA15:AJ15" si="43">AA8</f>
        <v>51.335999999999999</v>
      </c>
      <c r="AB15" s="147">
        <f t="shared" si="43"/>
        <v>45.503999999999998</v>
      </c>
      <c r="AC15" s="147">
        <f t="shared" si="43"/>
        <v>50.466000000000001</v>
      </c>
      <c r="AD15" s="147">
        <f t="shared" si="43"/>
        <v>47.452965517241367</v>
      </c>
      <c r="AE15" s="147">
        <f t="shared" si="43"/>
        <v>50.328000000000003</v>
      </c>
      <c r="AF15" s="147">
        <f t="shared" si="43"/>
        <v>49.68</v>
      </c>
      <c r="AG15" s="147">
        <f t="shared" si="43"/>
        <v>51.335999999999999</v>
      </c>
      <c r="AH15" s="147">
        <f t="shared" si="43"/>
        <v>51.335999999999999</v>
      </c>
      <c r="AI15" s="147">
        <f t="shared" si="43"/>
        <v>49.68</v>
      </c>
      <c r="AJ15" s="147">
        <f t="shared" si="43"/>
        <v>45.54</v>
      </c>
      <c r="AK15" s="147">
        <f t="shared" ref="AK15:AX15" si="44">AK8</f>
        <v>49.68</v>
      </c>
      <c r="AL15" s="147">
        <f t="shared" si="44"/>
        <v>51.335999999999999</v>
      </c>
      <c r="AM15" s="147">
        <f t="shared" si="44"/>
        <v>23.184000000000001</v>
      </c>
      <c r="AN15" s="147">
        <f t="shared" si="44"/>
        <v>27.324000000000002</v>
      </c>
      <c r="AO15" s="147">
        <f t="shared" si="44"/>
        <v>51.335999999999999</v>
      </c>
      <c r="AP15" s="147">
        <f t="shared" si="44"/>
        <v>49.68</v>
      </c>
      <c r="AQ15" s="147">
        <f t="shared" si="44"/>
        <v>34.271999999999998</v>
      </c>
      <c r="AR15" s="147">
        <f t="shared" si="44"/>
        <v>40.799999999999997</v>
      </c>
      <c r="AS15" s="147">
        <f t="shared" si="44"/>
        <v>50.591999999999999</v>
      </c>
      <c r="AT15" s="147">
        <f t="shared" si="44"/>
        <v>50.591999999999999</v>
      </c>
      <c r="AU15" s="147">
        <f t="shared" si="44"/>
        <v>48.96</v>
      </c>
      <c r="AV15" s="147">
        <f t="shared" si="44"/>
        <v>42.432000000000002</v>
      </c>
      <c r="AW15" s="147">
        <f t="shared" si="44"/>
        <v>35.088000000000001</v>
      </c>
      <c r="AX15" s="147">
        <f t="shared" si="44"/>
        <v>26.04</v>
      </c>
      <c r="AY15" s="147">
        <v>48.36</v>
      </c>
      <c r="AZ15" s="147">
        <f>AZ25/1000</f>
        <v>45.024000000000001</v>
      </c>
      <c r="BA15" s="147">
        <f t="shared" ref="BA15:BK15" si="45">BA25/1000</f>
        <v>44.808</v>
      </c>
      <c r="BB15" s="147">
        <f t="shared" si="45"/>
        <v>37.44</v>
      </c>
      <c r="BC15" s="147">
        <f t="shared" si="45"/>
        <v>38.688000000000002</v>
      </c>
      <c r="BD15" s="147">
        <f t="shared" si="45"/>
        <v>41.04</v>
      </c>
      <c r="BE15" s="147">
        <f t="shared" si="45"/>
        <v>39.768000000000008</v>
      </c>
      <c r="BF15" s="147">
        <f t="shared" si="45"/>
        <v>38.688000000000002</v>
      </c>
      <c r="BG15" s="147">
        <f t="shared" si="45"/>
        <v>37.44</v>
      </c>
      <c r="BH15" s="147">
        <f t="shared" si="45"/>
        <v>36.969103448275831</v>
      </c>
      <c r="BI15" s="147">
        <f t="shared" si="45"/>
        <v>35.776551724137896</v>
      </c>
      <c r="BJ15" s="147">
        <f t="shared" si="45"/>
        <v>37.828551724137903</v>
      </c>
      <c r="BK15" s="147">
        <f t="shared" si="45"/>
        <v>37.828551724137903</v>
      </c>
      <c r="BM15" s="158"/>
      <c r="BN15" s="127" t="s">
        <v>49</v>
      </c>
      <c r="BO15" s="130">
        <f t="shared" si="39"/>
        <v>48.268508000000004</v>
      </c>
      <c r="BP15" s="130">
        <f t="shared" si="39"/>
        <v>41.457245999999998</v>
      </c>
      <c r="BQ15" s="130">
        <f t="shared" ref="BQ15:BX15" si="46">BQ35/1000</f>
        <v>47.999637999999997</v>
      </c>
      <c r="BR15" s="130">
        <f t="shared" si="46"/>
        <v>41.439489000000002</v>
      </c>
      <c r="BS15" s="130">
        <f t="shared" si="46"/>
        <v>43.066516999999997</v>
      </c>
      <c r="BT15" s="130">
        <f t="shared" si="46"/>
        <v>42.775601999999999</v>
      </c>
      <c r="BU15" s="130">
        <f t="shared" si="46"/>
        <v>25.414766</v>
      </c>
      <c r="BV15" s="130">
        <f t="shared" si="46"/>
        <v>46.859169000000001</v>
      </c>
      <c r="BW15" s="130">
        <f t="shared" si="46"/>
        <v>41.403302000000004</v>
      </c>
      <c r="BX15" s="130">
        <f t="shared" si="46"/>
        <v>47.213311000000004</v>
      </c>
      <c r="BY15" s="130">
        <f t="shared" ref="BY15:CM15" si="47">BY35/1000</f>
        <v>43.485021000000003</v>
      </c>
      <c r="BZ15" s="130">
        <f t="shared" si="47"/>
        <v>45.345160000000007</v>
      </c>
      <c r="CA15" s="130">
        <f t="shared" si="47"/>
        <v>44.597775999999996</v>
      </c>
      <c r="CB15" s="130">
        <f t="shared" si="47"/>
        <v>38.946739999999998</v>
      </c>
      <c r="CC15" s="130">
        <f t="shared" si="47"/>
        <v>43.111495000000005</v>
      </c>
      <c r="CD15" s="130">
        <f t="shared" si="47"/>
        <v>43.095725999999999</v>
      </c>
      <c r="CE15" s="130">
        <f t="shared" si="47"/>
        <v>45.536116999999997</v>
      </c>
      <c r="CF15" s="130">
        <f t="shared" si="47"/>
        <v>45.143491000000004</v>
      </c>
      <c r="CG15" s="130">
        <f t="shared" si="47"/>
        <v>48.087173999999997</v>
      </c>
      <c r="CH15" s="130">
        <f t="shared" si="47"/>
        <v>48.652999000000001</v>
      </c>
      <c r="CI15" s="130">
        <f t="shared" si="47"/>
        <v>49.604510000000005</v>
      </c>
      <c r="CJ15" s="130">
        <f t="shared" si="47"/>
        <v>46.018551000000002</v>
      </c>
      <c r="CK15" s="130">
        <f t="shared" si="47"/>
        <v>39.874915000000001</v>
      </c>
      <c r="CL15" s="130">
        <f t="shared" si="47"/>
        <v>38.756061000000003</v>
      </c>
      <c r="CM15" s="130">
        <f t="shared" si="47"/>
        <v>32.106318999999999</v>
      </c>
    </row>
    <row r="16" spans="1:91">
      <c r="A16" s="127"/>
      <c r="B16" s="127" t="s">
        <v>311</v>
      </c>
      <c r="D16" s="127"/>
      <c r="F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47">
        <v>0</v>
      </c>
      <c r="AZ16" s="147">
        <f>AZ27/1000</f>
        <v>0</v>
      </c>
      <c r="BA16" s="147">
        <f t="shared" ref="BA16:BK16" si="48">BA27/1000</f>
        <v>5.04</v>
      </c>
      <c r="BB16" s="147">
        <f t="shared" si="48"/>
        <v>10.8</v>
      </c>
      <c r="BC16" s="147">
        <f t="shared" si="48"/>
        <v>11.16</v>
      </c>
      <c r="BD16" s="147">
        <f t="shared" si="48"/>
        <v>7.2</v>
      </c>
      <c r="BE16" s="147">
        <f t="shared" si="48"/>
        <v>10.08</v>
      </c>
      <c r="BF16" s="147">
        <f t="shared" si="48"/>
        <v>11.16</v>
      </c>
      <c r="BG16" s="147">
        <f t="shared" si="48"/>
        <v>10.8</v>
      </c>
      <c r="BH16" s="147">
        <f t="shared" si="48"/>
        <v>11.16</v>
      </c>
      <c r="BI16" s="147">
        <f t="shared" si="48"/>
        <v>10.8</v>
      </c>
      <c r="BJ16" s="147">
        <f t="shared" si="48"/>
        <v>11.16</v>
      </c>
      <c r="BK16" s="147">
        <f t="shared" si="48"/>
        <v>11.16</v>
      </c>
      <c r="BM16" s="158"/>
      <c r="BN16" s="127" t="s">
        <v>50</v>
      </c>
      <c r="BO16" s="130">
        <f t="shared" si="39"/>
        <v>111.29167600000001</v>
      </c>
      <c r="BP16" s="130">
        <f t="shared" si="39"/>
        <v>103.5534</v>
      </c>
      <c r="BQ16" s="130">
        <f t="shared" ref="BQ16:BX16" si="49">BQ36/1000</f>
        <v>88.349888000000007</v>
      </c>
      <c r="BR16" s="130">
        <f t="shared" si="49"/>
        <v>96.93186</v>
      </c>
      <c r="BS16" s="130">
        <f t="shared" si="49"/>
        <v>109.670457</v>
      </c>
      <c r="BT16" s="130">
        <f t="shared" si="49"/>
        <v>110.142951</v>
      </c>
      <c r="BU16" s="130">
        <f t="shared" si="49"/>
        <v>94.359566999999998</v>
      </c>
      <c r="BV16" s="130">
        <f t="shared" si="49"/>
        <v>121.592236</v>
      </c>
      <c r="BW16" s="130">
        <f t="shared" si="49"/>
        <v>91.596990000000005</v>
      </c>
      <c r="BX16" s="130">
        <f t="shared" si="49"/>
        <v>116.57695600000001</v>
      </c>
      <c r="BY16" s="130">
        <f t="shared" ref="BY16:CM16" si="50">BY36/1000</f>
        <v>110.53549599999999</v>
      </c>
      <c r="BZ16" s="130">
        <f t="shared" si="50"/>
        <v>109.46367699999999</v>
      </c>
      <c r="CA16" s="130">
        <f t="shared" si="50"/>
        <v>111.802194</v>
      </c>
      <c r="CB16" s="130">
        <f t="shared" si="50"/>
        <v>91.417630000000003</v>
      </c>
      <c r="CC16" s="130">
        <f t="shared" si="50"/>
        <v>107.99701300000001</v>
      </c>
      <c r="CD16" s="130">
        <f t="shared" si="50"/>
        <v>109.42990399999999</v>
      </c>
      <c r="CE16" s="130">
        <f t="shared" si="50"/>
        <v>114.63404399999999</v>
      </c>
      <c r="CF16" s="130">
        <f t="shared" si="50"/>
        <v>112.735331</v>
      </c>
      <c r="CG16" s="130">
        <f t="shared" si="50"/>
        <v>118.15139000000001</v>
      </c>
      <c r="CH16" s="130">
        <f t="shared" si="50"/>
        <v>113.97163</v>
      </c>
      <c r="CI16" s="130">
        <f t="shared" si="50"/>
        <v>120.43150900000001</v>
      </c>
      <c r="CJ16" s="130">
        <f t="shared" si="50"/>
        <v>121.15389999999999</v>
      </c>
      <c r="CK16" s="130">
        <f t="shared" si="50"/>
        <v>116.817217</v>
      </c>
      <c r="CL16" s="130">
        <f t="shared" si="50"/>
        <v>106.38071600000001</v>
      </c>
      <c r="CM16" s="130">
        <f t="shared" si="50"/>
        <v>91.592998000000009</v>
      </c>
    </row>
    <row r="17" spans="1:92">
      <c r="A17" s="127"/>
      <c r="B17" s="127"/>
      <c r="D17" s="127"/>
      <c r="F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M17" s="158"/>
      <c r="BN17" s="127" t="s">
        <v>51</v>
      </c>
      <c r="BO17" s="130">
        <f t="shared" si="39"/>
        <v>0</v>
      </c>
      <c r="BP17" s="130">
        <f t="shared" si="39"/>
        <v>0</v>
      </c>
      <c r="BQ17" s="130">
        <f t="shared" ref="BQ17:BX17" si="51">BQ37/1000</f>
        <v>0</v>
      </c>
      <c r="BR17" s="130">
        <f t="shared" si="51"/>
        <v>2.6309800000000001</v>
      </c>
      <c r="BS17" s="130">
        <f t="shared" si="51"/>
        <v>6.2919399999999994</v>
      </c>
      <c r="BT17" s="130">
        <f t="shared" si="51"/>
        <v>3.8976139999999999</v>
      </c>
      <c r="BU17" s="130">
        <f t="shared" si="51"/>
        <v>0.15589599999999998</v>
      </c>
      <c r="BV17" s="130">
        <f t="shared" si="51"/>
        <v>2.0079449999999999</v>
      </c>
      <c r="BW17" s="130">
        <f t="shared" si="51"/>
        <v>6.7390210000000002</v>
      </c>
      <c r="BX17" s="130">
        <f t="shared" si="51"/>
        <v>1.7661849999999999</v>
      </c>
      <c r="BY17" s="130">
        <f t="shared" ref="BY17:CM17" si="52">BY37/1000</f>
        <v>4.5401170000000004</v>
      </c>
      <c r="BZ17" s="130">
        <f t="shared" si="52"/>
        <v>5.4347529999999997</v>
      </c>
      <c r="CA17" s="130">
        <f t="shared" si="52"/>
        <v>5.2296100000000001</v>
      </c>
      <c r="CB17" s="130">
        <f t="shared" si="52"/>
        <v>6.8301239999999996</v>
      </c>
      <c r="CC17" s="130">
        <f t="shared" si="52"/>
        <v>6.926812</v>
      </c>
      <c r="CD17" s="130">
        <f t="shared" si="52"/>
        <v>5.2584309999999999</v>
      </c>
      <c r="CE17" s="130">
        <f t="shared" si="52"/>
        <v>3.857151</v>
      </c>
      <c r="CF17" s="130">
        <f t="shared" si="52"/>
        <v>3.2975970000000001</v>
      </c>
      <c r="CG17" s="130">
        <f t="shared" si="52"/>
        <v>3.2596340000000001</v>
      </c>
      <c r="CH17" s="130">
        <f t="shared" si="52"/>
        <v>2.3147570000000002</v>
      </c>
      <c r="CI17" s="130">
        <f t="shared" si="52"/>
        <v>0.55994299999999997</v>
      </c>
      <c r="CJ17" s="130">
        <f t="shared" si="52"/>
        <v>1.6054659999999998</v>
      </c>
      <c r="CK17" s="130">
        <f t="shared" si="52"/>
        <v>2.6730849999999999</v>
      </c>
      <c r="CL17" s="130">
        <f t="shared" si="52"/>
        <v>11.211120000000001</v>
      </c>
      <c r="CM17" s="130">
        <f t="shared" si="52"/>
        <v>10.463519</v>
      </c>
    </row>
    <row r="18" spans="1:92">
      <c r="A18" s="127"/>
      <c r="B18" s="127"/>
      <c r="D18" s="127"/>
      <c r="F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M18" s="158"/>
      <c r="BN18" s="127" t="s">
        <v>52</v>
      </c>
      <c r="BO18" s="130">
        <f t="shared" si="39"/>
        <v>2.976</v>
      </c>
      <c r="BP18" s="130">
        <f t="shared" si="39"/>
        <v>2.6880000000000002</v>
      </c>
      <c r="BQ18" s="130">
        <f t="shared" ref="BQ18:BX18" si="53">BQ38/1000</f>
        <v>2.976</v>
      </c>
      <c r="BR18" s="130">
        <f t="shared" si="53"/>
        <v>2.4</v>
      </c>
      <c r="BS18" s="130">
        <f t="shared" si="53"/>
        <v>2.88</v>
      </c>
      <c r="BT18" s="130">
        <f t="shared" si="53"/>
        <v>2.7839999999999998</v>
      </c>
      <c r="BU18" s="130">
        <f t="shared" si="53"/>
        <v>2.976</v>
      </c>
      <c r="BV18" s="130">
        <f t="shared" si="53"/>
        <v>2.976</v>
      </c>
      <c r="BW18" s="130">
        <f t="shared" si="53"/>
        <v>1.536</v>
      </c>
      <c r="BX18" s="130">
        <f t="shared" si="53"/>
        <v>2.976</v>
      </c>
      <c r="BY18" s="130">
        <f t="shared" ref="BY18:CM18" si="54">BY38/1000</f>
        <v>2.88</v>
      </c>
      <c r="BZ18" s="130">
        <f t="shared" si="54"/>
        <v>2.976</v>
      </c>
      <c r="CA18" s="130">
        <f t="shared" si="54"/>
        <v>2.976</v>
      </c>
      <c r="CB18" s="130">
        <f t="shared" si="54"/>
        <v>2.5920000000000001</v>
      </c>
      <c r="CC18" s="130">
        <f t="shared" si="54"/>
        <v>2.976</v>
      </c>
      <c r="CD18" s="130">
        <f t="shared" si="54"/>
        <v>2.88</v>
      </c>
      <c r="CE18" s="130">
        <f t="shared" si="54"/>
        <v>2.976</v>
      </c>
      <c r="CF18" s="130">
        <f t="shared" si="54"/>
        <v>2.88</v>
      </c>
      <c r="CG18" s="130">
        <f t="shared" si="54"/>
        <v>2.6880000000000002</v>
      </c>
      <c r="CH18" s="130">
        <f t="shared" si="54"/>
        <v>2.976</v>
      </c>
      <c r="CI18" s="130">
        <f t="shared" si="54"/>
        <v>1.8240000000000001</v>
      </c>
      <c r="CJ18" s="130">
        <f t="shared" si="54"/>
        <v>2.976</v>
      </c>
      <c r="CK18" s="130">
        <f t="shared" si="54"/>
        <v>2.88</v>
      </c>
      <c r="CL18" s="130">
        <f t="shared" si="54"/>
        <v>2.976</v>
      </c>
      <c r="CM18" s="130">
        <f t="shared" si="54"/>
        <v>2.976</v>
      </c>
    </row>
    <row r="19" spans="1:92" s="131" customFormat="1">
      <c r="A19" s="148"/>
      <c r="B19" s="133" t="s">
        <v>44</v>
      </c>
      <c r="C19" s="137">
        <f>C14+C15</f>
        <v>207.20524816322063</v>
      </c>
      <c r="D19" s="137">
        <f t="shared" ref="D19:P19" si="55">D14+D15</f>
        <v>188.11172458313484</v>
      </c>
      <c r="E19" s="137">
        <f t="shared" si="55"/>
        <v>204.92919999999998</v>
      </c>
      <c r="F19" s="137">
        <f t="shared" si="55"/>
        <v>200.01968293272216</v>
      </c>
      <c r="G19" s="137">
        <f t="shared" si="55"/>
        <v>213.34527511017708</v>
      </c>
      <c r="H19" s="138">
        <f t="shared" si="55"/>
        <v>204.62156196366686</v>
      </c>
      <c r="I19" s="137">
        <f t="shared" si="55"/>
        <v>176.16749300968581</v>
      </c>
      <c r="J19" s="138">
        <f t="shared" si="55"/>
        <v>206.44251175495833</v>
      </c>
      <c r="K19" s="137">
        <f t="shared" si="55"/>
        <v>173.38708394381035</v>
      </c>
      <c r="L19" s="138">
        <f t="shared" si="55"/>
        <v>216.22603170703104</v>
      </c>
      <c r="M19" s="137">
        <f t="shared" si="55"/>
        <v>209.25099842615907</v>
      </c>
      <c r="N19" s="138">
        <f t="shared" si="55"/>
        <v>201.45512462224593</v>
      </c>
      <c r="O19" s="137">
        <f t="shared" si="55"/>
        <v>208.4416170728847</v>
      </c>
      <c r="P19" s="138">
        <f t="shared" si="55"/>
        <v>191.76733186441513</v>
      </c>
      <c r="Q19" s="137">
        <f>Q14+Q15</f>
        <v>198.9067829265432</v>
      </c>
      <c r="R19" s="137">
        <f t="shared" ref="R19:AD19" si="56">R14+R15</f>
        <v>202.2</v>
      </c>
      <c r="S19" s="137">
        <f t="shared" si="56"/>
        <v>210.10000000000002</v>
      </c>
      <c r="T19" s="137">
        <f t="shared" si="56"/>
        <v>206.36399999999901</v>
      </c>
      <c r="U19" s="137">
        <f t="shared" si="56"/>
        <v>208.87</v>
      </c>
      <c r="V19" s="137">
        <f t="shared" si="56"/>
        <v>208.87</v>
      </c>
      <c r="W19" s="137">
        <f t="shared" si="56"/>
        <v>182.09341463414637</v>
      </c>
      <c r="X19" s="137">
        <f t="shared" si="56"/>
        <v>197.61227660753883</v>
      </c>
      <c r="Y19" s="137">
        <f t="shared" si="56"/>
        <v>189.47399999999999</v>
      </c>
      <c r="Z19" s="137">
        <f t="shared" si="56"/>
        <v>204.5675</v>
      </c>
      <c r="AA19" s="137">
        <f t="shared" si="56"/>
        <v>206.59000000000003</v>
      </c>
      <c r="AB19" s="137">
        <f t="shared" si="56"/>
        <v>182.892</v>
      </c>
      <c r="AC19" s="137">
        <f t="shared" si="56"/>
        <v>204.84299999999996</v>
      </c>
      <c r="AD19" s="137">
        <f t="shared" si="56"/>
        <v>205.03996551724134</v>
      </c>
      <c r="AE19" s="137">
        <f>AE14+AE15</f>
        <v>196.07054545454545</v>
      </c>
      <c r="AF19" s="137">
        <f>AF14+AF15</f>
        <v>208.76999999999998</v>
      </c>
      <c r="AG19" s="137">
        <f>AG14+AG15</f>
        <v>216.47300000000001</v>
      </c>
      <c r="AH19" s="137">
        <f>AH14+AH15</f>
        <v>217.09300000000002</v>
      </c>
      <c r="AI19" s="137">
        <f>AI14+AI15</f>
        <v>210.08999999999997</v>
      </c>
      <c r="AJ19" s="137">
        <f t="shared" ref="AJ19:AT19" si="57">AJ14+AJ15</f>
        <v>213.56</v>
      </c>
      <c r="AK19" s="137">
        <f t="shared" si="57"/>
        <v>212.27999999999997</v>
      </c>
      <c r="AL19" s="137">
        <f t="shared" si="57"/>
        <v>214.98400000000004</v>
      </c>
      <c r="AM19" s="137">
        <f t="shared" si="57"/>
        <v>187.21837499999998</v>
      </c>
      <c r="AN19" s="137">
        <f t="shared" si="57"/>
        <v>182.53200000000001</v>
      </c>
      <c r="AO19" s="137">
        <f t="shared" si="57"/>
        <v>217.24799999999999</v>
      </c>
      <c r="AP19" s="137">
        <f t="shared" si="57"/>
        <v>208.19121951219512</v>
      </c>
      <c r="AQ19" s="137">
        <f t="shared" si="57"/>
        <v>182.42099999999999</v>
      </c>
      <c r="AR19" s="137">
        <f t="shared" si="57"/>
        <v>173.82</v>
      </c>
      <c r="AS19" s="137">
        <f t="shared" si="57"/>
        <v>179.07</v>
      </c>
      <c r="AT19" s="137">
        <f t="shared" si="57"/>
        <v>197.07</v>
      </c>
      <c r="AU19" s="137">
        <f>AU14+AU15</f>
        <v>200.7</v>
      </c>
      <c r="AV19" s="137">
        <f>AV14+AV15</f>
        <v>200.56599999999997</v>
      </c>
      <c r="AW19" s="137">
        <f>AW14+AW15</f>
        <v>189.708</v>
      </c>
      <c r="AX19" s="137">
        <f>AX14+AX15</f>
        <v>171.91814634146343</v>
      </c>
      <c r="AY19" s="137">
        <f t="shared" ref="AY19:BK19" si="58">AY14+AY15+AY16</f>
        <v>203.46742640874686</v>
      </c>
      <c r="AZ19" s="137">
        <f t="shared" si="58"/>
        <v>184.8</v>
      </c>
      <c r="BA19" s="137">
        <f t="shared" si="58"/>
        <v>204.60000000000002</v>
      </c>
      <c r="BB19" s="137">
        <f t="shared" si="58"/>
        <v>193.33314412416851</v>
      </c>
      <c r="BC19" s="137">
        <f t="shared" si="58"/>
        <v>209.62200000000004</v>
      </c>
      <c r="BD19" s="137">
        <f t="shared" si="58"/>
        <v>204.57000000000002</v>
      </c>
      <c r="BE19" s="137">
        <f t="shared" si="58"/>
        <v>159.36000000000004</v>
      </c>
      <c r="BF19" s="137">
        <f t="shared" si="58"/>
        <v>211.29600000000002</v>
      </c>
      <c r="BG19" s="137">
        <f t="shared" si="58"/>
        <v>190.75200000000001</v>
      </c>
      <c r="BH19" s="137">
        <f t="shared" si="58"/>
        <v>160.95427713637631</v>
      </c>
      <c r="BI19" s="137">
        <f t="shared" si="58"/>
        <v>199.93446746693166</v>
      </c>
      <c r="BJ19" s="137">
        <f t="shared" si="58"/>
        <v>202.91212082982892</v>
      </c>
      <c r="BK19" s="137">
        <f t="shared" si="58"/>
        <v>202.16812082982898</v>
      </c>
      <c r="BL19"/>
      <c r="BM19" s="160"/>
      <c r="BN19" s="148" t="s">
        <v>44</v>
      </c>
      <c r="BO19" s="137">
        <f t="shared" ref="BO19:CM19" si="59">SUM(BO14:BO18)</f>
        <v>208.36695100000003</v>
      </c>
      <c r="BP19" s="137">
        <f t="shared" si="59"/>
        <v>190.31685699999997</v>
      </c>
      <c r="BQ19" s="137">
        <f t="shared" si="59"/>
        <v>188.71191700000003</v>
      </c>
      <c r="BR19" s="137">
        <f t="shared" si="59"/>
        <v>185.598322</v>
      </c>
      <c r="BS19" s="137">
        <f t="shared" si="59"/>
        <v>208.86179799999999</v>
      </c>
      <c r="BT19" s="137">
        <f t="shared" si="59"/>
        <v>199.19184999999999</v>
      </c>
      <c r="BU19" s="137">
        <f t="shared" si="59"/>
        <v>153.54550300000002</v>
      </c>
      <c r="BV19" s="137">
        <f t="shared" si="59"/>
        <v>207.38563099999999</v>
      </c>
      <c r="BW19" s="137">
        <f t="shared" si="59"/>
        <v>177.76078100000001</v>
      </c>
      <c r="BX19" s="137">
        <f t="shared" si="59"/>
        <v>209.432478</v>
      </c>
      <c r="BY19" s="137">
        <f t="shared" si="59"/>
        <v>204.43034299999999</v>
      </c>
      <c r="BZ19" s="137">
        <f t="shared" si="59"/>
        <v>199.631665</v>
      </c>
      <c r="CA19" s="137">
        <f t="shared" si="59"/>
        <v>206.42955400000002</v>
      </c>
      <c r="CB19" s="137">
        <f t="shared" si="59"/>
        <v>177.54202600000002</v>
      </c>
      <c r="CC19" s="137">
        <f t="shared" si="59"/>
        <v>200.06072300000002</v>
      </c>
      <c r="CD19" s="137">
        <f t="shared" si="59"/>
        <v>199.68993399999999</v>
      </c>
      <c r="CE19" s="137">
        <f t="shared" si="59"/>
        <v>209.01035499999998</v>
      </c>
      <c r="CF19" s="137">
        <f t="shared" si="59"/>
        <v>203.556737</v>
      </c>
      <c r="CG19" s="137">
        <f t="shared" si="59"/>
        <v>213.05218000000002</v>
      </c>
      <c r="CH19" s="137">
        <f t="shared" si="59"/>
        <v>207.54405800000001</v>
      </c>
      <c r="CI19" s="137">
        <f t="shared" si="59"/>
        <v>176.40879600000002</v>
      </c>
      <c r="CJ19" s="137">
        <f t="shared" si="59"/>
        <v>193.163015</v>
      </c>
      <c r="CK19" s="137">
        <f t="shared" si="59"/>
        <v>198.63481199999998</v>
      </c>
      <c r="CL19" s="137">
        <f t="shared" si="59"/>
        <v>204.025621</v>
      </c>
      <c r="CM19" s="137">
        <f t="shared" si="59"/>
        <v>177.208943</v>
      </c>
    </row>
    <row r="20" spans="1:92">
      <c r="A20" s="134" t="s">
        <v>60</v>
      </c>
      <c r="B20" s="134" t="s">
        <v>44</v>
      </c>
      <c r="C20" s="142">
        <f t="shared" ref="C20:AF20" si="60">(C14+C15)*1000/24/C3</f>
        <v>278.50167763873736</v>
      </c>
      <c r="D20" s="142">
        <f t="shared" si="60"/>
        <v>279.9281615820459</v>
      </c>
      <c r="E20" s="144">
        <f t="shared" si="60"/>
        <v>275.44247311827951</v>
      </c>
      <c r="F20" s="142">
        <f t="shared" si="60"/>
        <v>277.80511518433633</v>
      </c>
      <c r="G20" s="145">
        <f t="shared" si="60"/>
        <v>286.75440202980792</v>
      </c>
      <c r="H20" s="142">
        <f t="shared" si="60"/>
        <v>284.19661383842617</v>
      </c>
      <c r="I20" s="142">
        <f t="shared" si="60"/>
        <v>236.78426479796479</v>
      </c>
      <c r="J20" s="142">
        <f t="shared" si="60"/>
        <v>277.47649429429885</v>
      </c>
      <c r="K20" s="142">
        <f t="shared" si="60"/>
        <v>240.81539436640327</v>
      </c>
      <c r="L20" s="142">
        <f t="shared" si="60"/>
        <v>290.62638670299873</v>
      </c>
      <c r="M20" s="142">
        <f t="shared" si="60"/>
        <v>290.62638670299867</v>
      </c>
      <c r="N20" s="142">
        <f t="shared" si="60"/>
        <v>270.77301696538433</v>
      </c>
      <c r="O20" s="142">
        <f t="shared" si="60"/>
        <v>280.16346380764071</v>
      </c>
      <c r="P20" s="142">
        <f t="shared" si="60"/>
        <v>285.36805336966535</v>
      </c>
      <c r="Q20" s="142">
        <f>(Q14+Q15)*1000/24/Q3</f>
        <v>267.347826514171</v>
      </c>
      <c r="R20" s="142">
        <f t="shared" ref="R20:AE20" si="61">(R14+R15)*1000/24/R3</f>
        <v>280.83333333333331</v>
      </c>
      <c r="S20" s="142">
        <f t="shared" si="61"/>
        <v>282.39247311827961</v>
      </c>
      <c r="T20" s="142">
        <f t="shared" si="61"/>
        <v>286.61666666666525</v>
      </c>
      <c r="U20" s="142">
        <f t="shared" si="61"/>
        <v>280.73924731182791</v>
      </c>
      <c r="V20" s="142">
        <f t="shared" si="61"/>
        <v>280.73924731182791</v>
      </c>
      <c r="W20" s="142">
        <f t="shared" si="61"/>
        <v>252.90752032520331</v>
      </c>
      <c r="X20" s="142">
        <f t="shared" si="61"/>
        <v>265.60789866604682</v>
      </c>
      <c r="Y20" s="142">
        <f t="shared" si="61"/>
        <v>263.15833333333336</v>
      </c>
      <c r="Z20" s="142">
        <f t="shared" si="61"/>
        <v>274.95631720430111</v>
      </c>
      <c r="AA20" s="142">
        <f t="shared" si="61"/>
        <v>277.67473118279571</v>
      </c>
      <c r="AB20" s="142">
        <f t="shared" si="61"/>
        <v>272.16071428571428</v>
      </c>
      <c r="AC20" s="142">
        <f t="shared" si="61"/>
        <v>275.32661290322574</v>
      </c>
      <c r="AD20" s="142">
        <f t="shared" si="61"/>
        <v>284.77772988505745</v>
      </c>
      <c r="AE20" s="142">
        <f t="shared" si="61"/>
        <v>263.53567937438902</v>
      </c>
      <c r="AF20" s="142">
        <f t="shared" si="60"/>
        <v>289.95833333333326</v>
      </c>
      <c r="AG20" s="142">
        <f>(AG14+AG15)*1000/24/AG3</f>
        <v>290.95833333333337</v>
      </c>
      <c r="AH20" s="142">
        <f>(AH14+AH15)*1000/24/AH3</f>
        <v>291.79166666666669</v>
      </c>
      <c r="AI20" s="142">
        <f>(AI14+AI15)*1000/24/AI3</f>
        <v>291.79166666666663</v>
      </c>
      <c r="AJ20" s="142">
        <f t="shared" ref="AJ20:AT20" si="62">(AJ14+AJ15)*1000/24/AJ3</f>
        <v>287.04301075268819</v>
      </c>
      <c r="AK20" s="142">
        <f t="shared" si="62"/>
        <v>294.83333333333326</v>
      </c>
      <c r="AL20" s="142">
        <f t="shared" si="62"/>
        <v>288.95698924731187</v>
      </c>
      <c r="AM20" s="142">
        <f t="shared" si="62"/>
        <v>251.63760080645159</v>
      </c>
      <c r="AN20" s="142">
        <f t="shared" si="62"/>
        <v>271.625</v>
      </c>
      <c r="AO20" s="142">
        <f t="shared" si="62"/>
        <v>292</v>
      </c>
      <c r="AP20" s="142">
        <f t="shared" si="62"/>
        <v>289.15447154471542</v>
      </c>
      <c r="AQ20" s="142">
        <f t="shared" si="62"/>
        <v>245.18951612903226</v>
      </c>
      <c r="AR20" s="142">
        <f t="shared" si="62"/>
        <v>241.41666666666666</v>
      </c>
      <c r="AS20" s="142">
        <f t="shared" si="62"/>
        <v>240.68548387096774</v>
      </c>
      <c r="AT20" s="142">
        <f t="shared" si="62"/>
        <v>264.87903225806451</v>
      </c>
      <c r="AU20" s="142">
        <f>(AU14+AU15)*1000/24/AU3</f>
        <v>278.75</v>
      </c>
      <c r="AV20" s="142">
        <f>(AV14+AV15)*1000/24/AV3</f>
        <v>269.5779569892473</v>
      </c>
      <c r="AW20" s="142">
        <f>(AW14+AW15)*1000/24/AW3</f>
        <v>263.48333333333335</v>
      </c>
      <c r="AX20" s="142">
        <f>(AX14+AX15)*1000/24/AX3</f>
        <v>231.07277734067668</v>
      </c>
      <c r="AY20" s="142">
        <f>(AY14+AY15+AY16)*1000/24/AY3</f>
        <v>273.47772366767055</v>
      </c>
      <c r="AZ20" s="142">
        <f>(AZ14+AZ15+AZ16)*1000/24/AZ3</f>
        <v>275</v>
      </c>
      <c r="BA20" s="142">
        <f>(BA14+BA15+BA16)*1000/24/BA3</f>
        <v>275.00000000000006</v>
      </c>
      <c r="BB20" s="142">
        <f>(BB14+BB15+BB16)*1000/24/BB3</f>
        <v>268.51825572801187</v>
      </c>
      <c r="BC20" s="142">
        <f>(BC14+BC15+BC16)*1000/24/BC3</f>
        <v>281.75000000000006</v>
      </c>
      <c r="BD20" s="142">
        <f t="shared" ref="BD20:BI20" si="63">(BD14+BD15+BD16)*1000/24/BD3</f>
        <v>284.12500000000006</v>
      </c>
      <c r="BE20" s="142">
        <f t="shared" si="63"/>
        <v>214.1935483870968</v>
      </c>
      <c r="BF20" s="142">
        <f t="shared" si="63"/>
        <v>284.00000000000006</v>
      </c>
      <c r="BG20" s="142">
        <f t="shared" si="63"/>
        <v>264.93333333333334</v>
      </c>
      <c r="BH20" s="142">
        <f t="shared" si="63"/>
        <v>216.33639400050578</v>
      </c>
      <c r="BI20" s="142">
        <f t="shared" si="63"/>
        <v>277.68676037073845</v>
      </c>
      <c r="BJ20" s="142">
        <f>(BJ14+BJ15+BJ16)*1000/24/BJ3</f>
        <v>272.73134520138296</v>
      </c>
      <c r="BK20" s="142">
        <f>(BK14+BK15+BK16)*1000/24/BK3</f>
        <v>271.73134520138302</v>
      </c>
      <c r="BM20" s="134" t="s">
        <v>46</v>
      </c>
      <c r="BN20" s="134" t="s">
        <v>44</v>
      </c>
      <c r="BO20" s="142">
        <f t="shared" ref="BO20:BX20" si="64">BO19*1000/24/BO3</f>
        <v>280.06310618279571</v>
      </c>
      <c r="BP20" s="142">
        <f t="shared" si="64"/>
        <v>283.20960863095235</v>
      </c>
      <c r="BQ20" s="142">
        <f t="shared" si="64"/>
        <v>253.64504973118281</v>
      </c>
      <c r="BR20" s="142">
        <f t="shared" si="64"/>
        <v>257.77544722222217</v>
      </c>
      <c r="BS20" s="142">
        <f t="shared" si="64"/>
        <v>280.72822311827957</v>
      </c>
      <c r="BT20" s="142">
        <f t="shared" si="64"/>
        <v>276.65534722222219</v>
      </c>
      <c r="BU20" s="142">
        <f t="shared" si="64"/>
        <v>206.37836424731185</v>
      </c>
      <c r="BV20" s="142">
        <f t="shared" si="64"/>
        <v>278.74412768817206</v>
      </c>
      <c r="BW20" s="142">
        <f t="shared" si="64"/>
        <v>246.88997361111115</v>
      </c>
      <c r="BX20" s="142">
        <f t="shared" si="64"/>
        <v>281.49526612903225</v>
      </c>
      <c r="BY20" s="142">
        <f t="shared" ref="BY20:CD20" si="65">BY19*1000/24/BY3</f>
        <v>283.93103194444444</v>
      </c>
      <c r="BZ20" s="142">
        <f t="shared" si="65"/>
        <v>268.32213037634409</v>
      </c>
      <c r="CA20" s="142">
        <f t="shared" si="65"/>
        <v>277.45907795698929</v>
      </c>
      <c r="CB20" s="142">
        <f t="shared" si="65"/>
        <v>264.19944345238099</v>
      </c>
      <c r="CC20" s="142">
        <f t="shared" si="65"/>
        <v>268.89882123655917</v>
      </c>
      <c r="CD20" s="142">
        <f t="shared" si="65"/>
        <v>277.34713055555557</v>
      </c>
      <c r="CE20" s="142">
        <f t="shared" ref="CE20:CM20" si="66">CE19*1000/24/CE3</f>
        <v>280.92789650537634</v>
      </c>
      <c r="CF20" s="142">
        <f t="shared" si="66"/>
        <v>282.71769027777776</v>
      </c>
      <c r="CG20" s="142">
        <f t="shared" si="66"/>
        <v>286.36045698924733</v>
      </c>
      <c r="CH20" s="142">
        <f t="shared" si="66"/>
        <v>278.9570672043011</v>
      </c>
      <c r="CI20" s="142">
        <f t="shared" si="66"/>
        <v>245.01221666666669</v>
      </c>
      <c r="CJ20" s="142">
        <f t="shared" si="66"/>
        <v>259.62770833333332</v>
      </c>
      <c r="CK20" s="142">
        <f t="shared" si="66"/>
        <v>275.88168333333329</v>
      </c>
      <c r="CL20" s="142">
        <f t="shared" si="66"/>
        <v>274.22798521505376</v>
      </c>
      <c r="CM20" s="142">
        <f t="shared" si="66"/>
        <v>238.18406317204301</v>
      </c>
    </row>
    <row r="21" spans="1:92" s="149" customFormat="1">
      <c r="A21" s="150" t="s">
        <v>55</v>
      </c>
      <c r="B21" s="150"/>
      <c r="C21" s="151">
        <f>C11-C19</f>
        <v>0</v>
      </c>
      <c r="D21" s="151">
        <f t="shared" ref="D21:AF21" si="67">D11-D19</f>
        <v>0</v>
      </c>
      <c r="E21" s="151">
        <f t="shared" si="67"/>
        <v>0</v>
      </c>
      <c r="F21" s="151">
        <f t="shared" si="67"/>
        <v>0</v>
      </c>
      <c r="G21" s="151">
        <f t="shared" si="67"/>
        <v>0</v>
      </c>
      <c r="H21" s="151">
        <f t="shared" si="67"/>
        <v>0</v>
      </c>
      <c r="I21" s="151">
        <f t="shared" si="67"/>
        <v>0</v>
      </c>
      <c r="J21" s="151">
        <f t="shared" si="67"/>
        <v>0</v>
      </c>
      <c r="K21" s="151">
        <f t="shared" si="67"/>
        <v>0</v>
      </c>
      <c r="L21" s="151">
        <f t="shared" si="67"/>
        <v>0</v>
      </c>
      <c r="M21" s="151">
        <f t="shared" si="67"/>
        <v>0</v>
      </c>
      <c r="N21" s="151">
        <f t="shared" si="67"/>
        <v>0</v>
      </c>
      <c r="O21" s="151">
        <f t="shared" si="67"/>
        <v>0</v>
      </c>
      <c r="P21" s="151">
        <f t="shared" si="67"/>
        <v>0</v>
      </c>
      <c r="Q21" s="151">
        <f>Q11-Q19</f>
        <v>0</v>
      </c>
      <c r="R21" s="151">
        <f t="shared" ref="R21:AE21" si="68">R11-R19</f>
        <v>0</v>
      </c>
      <c r="S21" s="151">
        <f t="shared" si="68"/>
        <v>0</v>
      </c>
      <c r="T21" s="151">
        <f t="shared" si="68"/>
        <v>0</v>
      </c>
      <c r="U21" s="151">
        <f t="shared" si="68"/>
        <v>0</v>
      </c>
      <c r="V21" s="151">
        <f t="shared" si="68"/>
        <v>0</v>
      </c>
      <c r="W21" s="151">
        <f t="shared" si="68"/>
        <v>0</v>
      </c>
      <c r="X21" s="151">
        <f t="shared" si="68"/>
        <v>0</v>
      </c>
      <c r="Y21" s="151">
        <f t="shared" si="68"/>
        <v>0</v>
      </c>
      <c r="Z21" s="151">
        <f t="shared" si="68"/>
        <v>0</v>
      </c>
      <c r="AA21" s="151">
        <f t="shared" si="68"/>
        <v>0</v>
      </c>
      <c r="AB21" s="151">
        <f t="shared" si="68"/>
        <v>0</v>
      </c>
      <c r="AC21" s="151">
        <f t="shared" si="68"/>
        <v>0</v>
      </c>
      <c r="AD21" s="151">
        <f t="shared" si="68"/>
        <v>0</v>
      </c>
      <c r="AE21" s="151">
        <f t="shared" si="68"/>
        <v>0</v>
      </c>
      <c r="AF21" s="151">
        <f t="shared" si="67"/>
        <v>0</v>
      </c>
      <c r="AG21" s="151">
        <f>AG11-AG19</f>
        <v>0</v>
      </c>
      <c r="AH21" s="151">
        <f>AH11-AH19</f>
        <v>0</v>
      </c>
      <c r="AI21" s="151">
        <f>AI11-AI19</f>
        <v>0</v>
      </c>
      <c r="AJ21" s="151">
        <f t="shared" ref="AJ21:AT21" si="69">AJ11-AJ19</f>
        <v>0</v>
      </c>
      <c r="AK21" s="151">
        <f t="shared" si="69"/>
        <v>0</v>
      </c>
      <c r="AL21" s="151">
        <f t="shared" si="69"/>
        <v>0</v>
      </c>
      <c r="AM21" s="151">
        <f t="shared" si="69"/>
        <v>0</v>
      </c>
      <c r="AN21" s="151">
        <f t="shared" si="69"/>
        <v>0</v>
      </c>
      <c r="AO21" s="151">
        <f t="shared" si="69"/>
        <v>0</v>
      </c>
      <c r="AP21" s="151">
        <f t="shared" si="69"/>
        <v>0</v>
      </c>
      <c r="AQ21" s="151">
        <f t="shared" si="69"/>
        <v>0</v>
      </c>
      <c r="AR21" s="151">
        <f t="shared" si="69"/>
        <v>0</v>
      </c>
      <c r="AS21" s="151">
        <f t="shared" si="69"/>
        <v>0</v>
      </c>
      <c r="AT21" s="151">
        <f t="shared" si="69"/>
        <v>0</v>
      </c>
      <c r="AU21" s="151">
        <f t="shared" ref="AU21:BK21" si="70">AU11-AU19</f>
        <v>0</v>
      </c>
      <c r="AV21" s="151">
        <f t="shared" si="70"/>
        <v>0</v>
      </c>
      <c r="AW21" s="151">
        <f t="shared" si="70"/>
        <v>0</v>
      </c>
      <c r="AX21" s="151">
        <f t="shared" si="70"/>
        <v>0</v>
      </c>
      <c r="AY21" s="151">
        <f t="shared" si="70"/>
        <v>0.34758620689655118</v>
      </c>
      <c r="AZ21" s="151">
        <f t="shared" si="70"/>
        <v>-1.4181818181818358</v>
      </c>
      <c r="BA21" s="151">
        <f t="shared" si="70"/>
        <v>-0.63545454545456437</v>
      </c>
      <c r="BB21" s="151">
        <f t="shared" si="70"/>
        <v>0</v>
      </c>
      <c r="BC21" s="151">
        <f t="shared" si="70"/>
        <v>0</v>
      </c>
      <c r="BD21" s="151">
        <f t="shared" si="70"/>
        <v>0</v>
      </c>
      <c r="BE21" s="151">
        <f t="shared" si="70"/>
        <v>0</v>
      </c>
      <c r="BF21" s="151">
        <f t="shared" si="70"/>
        <v>0</v>
      </c>
      <c r="BG21" s="151">
        <f t="shared" si="70"/>
        <v>0</v>
      </c>
      <c r="BH21" s="151">
        <f t="shared" si="70"/>
        <v>0</v>
      </c>
      <c r="BI21" s="151">
        <f t="shared" si="70"/>
        <v>0</v>
      </c>
      <c r="BJ21" s="151">
        <f t="shared" si="70"/>
        <v>0</v>
      </c>
      <c r="BK21" s="151">
        <f t="shared" si="70"/>
        <v>0</v>
      </c>
      <c r="BM21" s="150" t="s">
        <v>55</v>
      </c>
      <c r="BN21" s="150"/>
      <c r="BO21" s="151">
        <f t="shared" ref="BO21:BX21" si="71">BO11-BO19</f>
        <v>3.1669999999621723E-3</v>
      </c>
      <c r="BP21" s="151">
        <f t="shared" si="71"/>
        <v>3.070825000008881E-3</v>
      </c>
      <c r="BQ21" s="151">
        <f t="shared" si="71"/>
        <v>2.9409999999643333E-3</v>
      </c>
      <c r="BR21" s="151">
        <f t="shared" si="71"/>
        <v>8.90786000013577E-4</v>
      </c>
      <c r="BS21" s="151">
        <f t="shared" si="71"/>
        <v>1.9220000000075288E-3</v>
      </c>
      <c r="BT21" s="151">
        <f t="shared" si="71"/>
        <v>5.3750000000150067E-3</v>
      </c>
      <c r="BU21" s="151">
        <f t="shared" si="71"/>
        <v>6.5005539999845041E-3</v>
      </c>
      <c r="BV21" s="151">
        <f t="shared" si="71"/>
        <v>4.3029999999930624E-3</v>
      </c>
      <c r="BW21" s="151">
        <f t="shared" si="71"/>
        <v>1.1719999999968422E-3</v>
      </c>
      <c r="BX21" s="151">
        <f t="shared" si="71"/>
        <v>2.8238750000468826E-3</v>
      </c>
      <c r="BY21" s="151">
        <f t="shared" ref="BY21:CD21" si="72">BY11-BY19</f>
        <v>4.5500000001652552E-4</v>
      </c>
      <c r="BZ21" s="151">
        <f t="shared" si="72"/>
        <v>9.6018000000015036E-2</v>
      </c>
      <c r="CA21" s="151">
        <f t="shared" si="72"/>
        <v>-8.9132000000006428E-2</v>
      </c>
      <c r="CB21" s="151">
        <f t="shared" si="72"/>
        <v>-6.4481000000029098E-2</v>
      </c>
      <c r="CC21" s="151">
        <f t="shared" si="72"/>
        <v>1.1418999999960988E-2</v>
      </c>
      <c r="CD21" s="151">
        <f t="shared" si="72"/>
        <v>-0.10598000000001662</v>
      </c>
      <c r="CE21" s="151">
        <f t="shared" ref="CE21:CM21" si="73">CE11-CE19</f>
        <v>-5.8422624999963091E-2</v>
      </c>
      <c r="CF21" s="151">
        <f t="shared" si="73"/>
        <v>-3.9366999999970176E-2</v>
      </c>
      <c r="CG21" s="151">
        <f t="shared" si="73"/>
        <v>-8.4362000000055559E-2</v>
      </c>
      <c r="CH21" s="151">
        <f t="shared" si="73"/>
        <v>-0.11662200000000666</v>
      </c>
      <c r="CI21" s="151">
        <f t="shared" si="73"/>
        <v>-6.8580410000038228E-2</v>
      </c>
      <c r="CJ21" s="151">
        <f t="shared" si="73"/>
        <v>-0.12156400000000644</v>
      </c>
      <c r="CK21" s="151">
        <f t="shared" si="73"/>
        <v>-0.13524699999996415</v>
      </c>
      <c r="CL21" s="151">
        <f t="shared" si="73"/>
        <v>-0.10909054900000115</v>
      </c>
      <c r="CM21" s="151">
        <f t="shared" si="73"/>
        <v>-0.1517825690000052</v>
      </c>
    </row>
    <row r="25" spans="1:92">
      <c r="A25" s="852" t="s">
        <v>494</v>
      </c>
      <c r="B25" s="853" t="s">
        <v>79</v>
      </c>
      <c r="AZ25" s="331">
        <v>45024</v>
      </c>
      <c r="BA25" s="331">
        <v>44808</v>
      </c>
      <c r="BB25" s="331">
        <v>37440</v>
      </c>
      <c r="BC25" s="331">
        <v>38688</v>
      </c>
      <c r="BD25" s="331">
        <v>41040</v>
      </c>
      <c r="BE25" s="331">
        <v>39768.000000000007</v>
      </c>
      <c r="BF25" s="331">
        <v>38688</v>
      </c>
      <c r="BG25" s="331">
        <v>37440</v>
      </c>
      <c r="BH25" s="331">
        <v>36969.103448275833</v>
      </c>
      <c r="BI25" s="331">
        <v>35776.551724137898</v>
      </c>
      <c r="BJ25" s="331">
        <v>37828.551724137906</v>
      </c>
      <c r="BK25" s="331">
        <v>37828.551724137906</v>
      </c>
      <c r="BX25" s="288"/>
      <c r="BY25" s="288"/>
      <c r="BZ25" s="288"/>
      <c r="CA25" s="288"/>
      <c r="CB25" s="288"/>
      <c r="CC25" s="288"/>
      <c r="CD25" s="288"/>
      <c r="CE25" s="288"/>
      <c r="CF25" s="288"/>
      <c r="CG25" s="288"/>
      <c r="CH25" s="288"/>
      <c r="CI25" s="288"/>
      <c r="CJ25" s="331"/>
      <c r="CK25" s="331"/>
      <c r="CL25" s="331"/>
      <c r="CM25" s="331"/>
    </row>
    <row r="26" spans="1:92">
      <c r="A26" s="852" t="s">
        <v>495</v>
      </c>
      <c r="B26" s="853" t="s">
        <v>79</v>
      </c>
      <c r="AZ26" s="331">
        <v>139776</v>
      </c>
      <c r="BA26" s="331">
        <v>154752.00000000003</v>
      </c>
      <c r="BB26" s="331">
        <v>145093.1441241685</v>
      </c>
      <c r="BC26" s="331">
        <v>159774.00000000003</v>
      </c>
      <c r="BD26" s="331">
        <v>156330.00000000003</v>
      </c>
      <c r="BE26" s="331">
        <v>109512.00000000001</v>
      </c>
      <c r="BF26" s="331">
        <v>161448</v>
      </c>
      <c r="BG26" s="331">
        <v>142512</v>
      </c>
      <c r="BH26" s="331">
        <v>112825.17368810048</v>
      </c>
      <c r="BI26" s="331">
        <v>153357.91574279376</v>
      </c>
      <c r="BJ26" s="331">
        <v>153923.56910569104</v>
      </c>
      <c r="BK26" s="331">
        <v>153179.56910569107</v>
      </c>
      <c r="BX26" s="288"/>
      <c r="BY26" s="288"/>
      <c r="BZ26" s="288"/>
      <c r="CA26" s="288"/>
      <c r="CB26" s="288"/>
      <c r="CC26" s="288"/>
      <c r="CD26" s="288"/>
      <c r="CE26" s="288"/>
      <c r="CF26" s="288"/>
      <c r="CG26" s="288"/>
      <c r="CH26" s="288"/>
      <c r="CI26" s="288"/>
      <c r="CJ26" s="331"/>
      <c r="CK26" s="331"/>
      <c r="CL26" s="331"/>
      <c r="CM26" s="331"/>
    </row>
    <row r="27" spans="1:92">
      <c r="A27" s="852" t="s">
        <v>496</v>
      </c>
      <c r="B27" s="853" t="s">
        <v>79</v>
      </c>
      <c r="AZ27" s="331">
        <v>0</v>
      </c>
      <c r="BA27" s="331">
        <v>5040</v>
      </c>
      <c r="BB27" s="331">
        <v>10800</v>
      </c>
      <c r="BC27" s="331">
        <v>11160</v>
      </c>
      <c r="BD27" s="331">
        <v>7200</v>
      </c>
      <c r="BE27" s="331">
        <v>10080</v>
      </c>
      <c r="BF27" s="331">
        <v>11160</v>
      </c>
      <c r="BG27" s="331">
        <v>10800</v>
      </c>
      <c r="BH27" s="331">
        <v>11160</v>
      </c>
      <c r="BI27" s="331">
        <v>10800</v>
      </c>
      <c r="BJ27" s="331">
        <v>11160</v>
      </c>
      <c r="BK27" s="331">
        <v>11160</v>
      </c>
      <c r="BM27" s="132" t="s">
        <v>45</v>
      </c>
      <c r="BN27" s="126" t="s">
        <v>37</v>
      </c>
      <c r="BO27" s="129">
        <v>29564.500999999993</v>
      </c>
      <c r="BP27" s="129">
        <v>29553.628000000004</v>
      </c>
      <c r="BQ27" s="129">
        <v>32242.9</v>
      </c>
      <c r="BR27" s="129">
        <v>27014.758407999994</v>
      </c>
      <c r="BS27" s="129">
        <v>31818.591</v>
      </c>
      <c r="BT27" s="129">
        <v>29490.221999999994</v>
      </c>
      <c r="BU27" s="129">
        <v>31641.333554000004</v>
      </c>
      <c r="BV27" s="129">
        <v>31040.861999999997</v>
      </c>
      <c r="BW27" s="129">
        <v>30450.244999999999</v>
      </c>
      <c r="BX27" s="305">
        <v>31673.634999999998</v>
      </c>
      <c r="BY27" s="305">
        <v>30357.468999999997</v>
      </c>
      <c r="BZ27" s="305">
        <v>28072.525999999998</v>
      </c>
      <c r="CA27" s="305">
        <v>28615.845000000008</v>
      </c>
      <c r="CB27" s="305">
        <v>22949.5</v>
      </c>
      <c r="CC27" s="305">
        <v>31783.847999999994</v>
      </c>
      <c r="CD27" s="305">
        <v>27976.388999999996</v>
      </c>
      <c r="CE27" s="305">
        <v>31322.041000000001</v>
      </c>
      <c r="CF27" s="305">
        <v>29010.358999999997</v>
      </c>
      <c r="CG27" s="305">
        <v>31445.593999999997</v>
      </c>
      <c r="CH27" s="305">
        <v>28173.322999999997</v>
      </c>
      <c r="CI27" s="305">
        <v>28157.909</v>
      </c>
      <c r="CJ27" s="305">
        <v>31317.54</v>
      </c>
      <c r="CK27" s="305">
        <v>30915.875000000004</v>
      </c>
      <c r="CL27" s="305">
        <v>18210.856451000003</v>
      </c>
      <c r="CM27" s="305">
        <v>18436.044725</v>
      </c>
      <c r="CN27" s="323"/>
    </row>
    <row r="28" spans="1:92">
      <c r="BM28" s="133"/>
      <c r="BN28" s="127" t="s">
        <v>38</v>
      </c>
      <c r="BO28" s="130">
        <v>5199.7019999999993</v>
      </c>
      <c r="BP28" s="130">
        <v>4551.3529999999992</v>
      </c>
      <c r="BQ28" s="130">
        <v>4848.01</v>
      </c>
      <c r="BR28" s="130">
        <v>4347.1530000000012</v>
      </c>
      <c r="BS28" s="130">
        <v>5004.5229999999992</v>
      </c>
      <c r="BT28" s="130">
        <v>4980.5730000000003</v>
      </c>
      <c r="BU28" s="130">
        <v>5096.4529999999995</v>
      </c>
      <c r="BV28" s="130">
        <v>5029.0739999999996</v>
      </c>
      <c r="BW28" s="130">
        <v>5405.4750000000004</v>
      </c>
      <c r="BX28" s="306">
        <v>5487.192</v>
      </c>
      <c r="BY28" s="306">
        <v>5375.6780000000017</v>
      </c>
      <c r="BZ28" s="306">
        <v>5037.415</v>
      </c>
      <c r="CA28" s="306">
        <v>5177.1269999999986</v>
      </c>
      <c r="CB28" s="306">
        <v>4893.1889999999994</v>
      </c>
      <c r="CC28" s="306">
        <v>2659.3059999999991</v>
      </c>
      <c r="CD28" s="306">
        <v>5159.1090000000004</v>
      </c>
      <c r="CE28" s="306">
        <v>5912.1419999999998</v>
      </c>
      <c r="CF28" s="306">
        <v>5702.4129999999996</v>
      </c>
      <c r="CG28" s="306">
        <v>5809.6770000000006</v>
      </c>
      <c r="CH28" s="306">
        <v>5734.3940000000002</v>
      </c>
      <c r="CI28" s="306">
        <v>5765.6180000000004</v>
      </c>
      <c r="CJ28" s="306">
        <v>5593.2219999999998</v>
      </c>
      <c r="CK28" s="306">
        <v>5882.5910000000022</v>
      </c>
      <c r="CL28" s="306">
        <v>5662.3740000000007</v>
      </c>
      <c r="CM28" s="306">
        <v>4626.6270000000013</v>
      </c>
      <c r="CN28" s="323"/>
    </row>
    <row r="29" spans="1:92">
      <c r="BM29" s="133"/>
      <c r="BN29" s="127" t="s">
        <v>39</v>
      </c>
      <c r="BO29" s="130">
        <v>6678.737000000001</v>
      </c>
      <c r="BP29" s="130">
        <v>5646.2010000000018</v>
      </c>
      <c r="BQ29" s="130">
        <v>6082.4740000000002</v>
      </c>
      <c r="BR29" s="130">
        <v>5874.0187929999975</v>
      </c>
      <c r="BS29" s="130">
        <v>6267.9770000000008</v>
      </c>
      <c r="BT29" s="130">
        <v>6207.0950000000012</v>
      </c>
      <c r="BU29" s="130">
        <v>6714.0650000000005</v>
      </c>
      <c r="BV29" s="130">
        <v>6523.38</v>
      </c>
      <c r="BW29" s="130">
        <v>6710.7780000000012</v>
      </c>
      <c r="BX29" s="306">
        <v>6879.8310000000001</v>
      </c>
      <c r="BY29" s="306">
        <v>6795.3879999999999</v>
      </c>
      <c r="BZ29" s="306">
        <v>5181.8549999999996</v>
      </c>
      <c r="CA29" s="306">
        <v>6335.7650000000003</v>
      </c>
      <c r="CB29" s="306">
        <v>5987.8919999999998</v>
      </c>
      <c r="CC29" s="306">
        <v>7295.942</v>
      </c>
      <c r="CD29" s="306">
        <v>6342.4839999999986</v>
      </c>
      <c r="CE29" s="306">
        <v>7150.1900000000005</v>
      </c>
      <c r="CF29" s="306">
        <v>6599.835</v>
      </c>
      <c r="CG29" s="306">
        <v>7016.9449999999988</v>
      </c>
      <c r="CH29" s="306">
        <v>6937.6310000000003</v>
      </c>
      <c r="CI29" s="306">
        <v>3705.1320000000001</v>
      </c>
      <c r="CJ29" s="306">
        <v>5837.3559999999998</v>
      </c>
      <c r="CK29" s="306">
        <v>8099.0950000000012</v>
      </c>
      <c r="CL29" s="306">
        <v>7598.5330000000013</v>
      </c>
      <c r="CM29" s="306">
        <v>7029.6525860000011</v>
      </c>
      <c r="CN29" s="323"/>
    </row>
    <row r="30" spans="1:92">
      <c r="BM30" s="133"/>
      <c r="BN30" s="127" t="s">
        <v>40</v>
      </c>
      <c r="BO30" s="130">
        <v>46069.093000000001</v>
      </c>
      <c r="BP30" s="130">
        <v>40393.186699999998</v>
      </c>
      <c r="BQ30" s="130">
        <v>48544.15</v>
      </c>
      <c r="BR30" s="130">
        <v>44739.665000000001</v>
      </c>
      <c r="BS30" s="130">
        <v>49358.456999999995</v>
      </c>
      <c r="BT30" s="130">
        <v>46673.215999999986</v>
      </c>
      <c r="BU30" s="130">
        <v>12149.855</v>
      </c>
      <c r="BV30" s="130">
        <v>48521.645000000004</v>
      </c>
      <c r="BW30" s="130">
        <v>48482.636000000006</v>
      </c>
      <c r="BX30" s="306">
        <v>48409.565875</v>
      </c>
      <c r="BY30" s="306">
        <v>48019.437999999995</v>
      </c>
      <c r="BZ30" s="306">
        <v>50779.913000000008</v>
      </c>
      <c r="CA30" s="306">
        <v>49827.385999999999</v>
      </c>
      <c r="CB30" s="306">
        <v>45776.863999999994</v>
      </c>
      <c r="CC30" s="306">
        <v>50038.306999999993</v>
      </c>
      <c r="CD30" s="306">
        <v>48354.156999999999</v>
      </c>
      <c r="CE30" s="306">
        <v>48692.80999999999</v>
      </c>
      <c r="CF30" s="306">
        <v>48660.116000000009</v>
      </c>
      <c r="CG30" s="306">
        <v>51777.741999999991</v>
      </c>
      <c r="CH30" s="306">
        <v>48456.810999999994</v>
      </c>
      <c r="CI30" s="306">
        <v>50021.088589999992</v>
      </c>
      <c r="CJ30" s="306">
        <v>45068.540999999997</v>
      </c>
      <c r="CK30" s="306">
        <v>36621.820999999996</v>
      </c>
      <c r="CL30" s="306">
        <v>50241.701000000001</v>
      </c>
      <c r="CM30" s="306">
        <v>38143.697999999997</v>
      </c>
      <c r="CN30" s="323"/>
    </row>
    <row r="31" spans="1:92">
      <c r="BM31" s="133"/>
      <c r="BN31" s="127" t="s">
        <v>41</v>
      </c>
      <c r="BO31" s="130">
        <v>51912.037000000004</v>
      </c>
      <c r="BP31" s="130">
        <v>49233.724000000002</v>
      </c>
      <c r="BQ31" s="130">
        <v>30906.545999999998</v>
      </c>
      <c r="BR31" s="130">
        <v>41956.409372000002</v>
      </c>
      <c r="BS31" s="130">
        <v>53718.625</v>
      </c>
      <c r="BT31" s="130">
        <v>49955.739000000009</v>
      </c>
      <c r="BU31" s="130">
        <v>29796.990999999998</v>
      </c>
      <c r="BV31" s="130">
        <v>51042.281000000003</v>
      </c>
      <c r="BW31" s="130">
        <v>51585.149000000005</v>
      </c>
      <c r="BX31" s="306">
        <v>51368.315000000017</v>
      </c>
      <c r="BY31" s="306">
        <v>50577.362999999998</v>
      </c>
      <c r="BZ31" s="306">
        <v>46037.471999999994</v>
      </c>
      <c r="CA31" s="306">
        <v>53150.125000000007</v>
      </c>
      <c r="CB31" s="306">
        <v>44958.991999999998</v>
      </c>
      <c r="CC31" s="306">
        <v>43800.173999999999</v>
      </c>
      <c r="CD31" s="306">
        <v>51167.868000000002</v>
      </c>
      <c r="CE31" s="306">
        <v>52229.015000000007</v>
      </c>
      <c r="CF31" s="306">
        <v>52268.084999999999</v>
      </c>
      <c r="CG31" s="306">
        <v>53816.365000000005</v>
      </c>
      <c r="CH31" s="306">
        <v>51186.124000000003</v>
      </c>
      <c r="CI31" s="306">
        <v>35978.980000000003</v>
      </c>
      <c r="CJ31" s="306">
        <v>42991.902999999991</v>
      </c>
      <c r="CK31" s="306">
        <v>53246.647999999994</v>
      </c>
      <c r="CL31" s="306">
        <v>57723.27399999999</v>
      </c>
      <c r="CM31" s="306">
        <v>46418.342120000001</v>
      </c>
      <c r="CN31" s="323"/>
    </row>
    <row r="32" spans="1:92">
      <c r="BM32" s="133"/>
      <c r="BN32" s="127" t="s">
        <v>42</v>
      </c>
      <c r="BO32" s="130">
        <v>68946.047999999995</v>
      </c>
      <c r="BP32" s="130">
        <v>60941.835124999998</v>
      </c>
      <c r="BQ32" s="130">
        <v>66090.778000000006</v>
      </c>
      <c r="BR32" s="130">
        <v>61667.208213000005</v>
      </c>
      <c r="BS32" s="130">
        <v>62695.546999999999</v>
      </c>
      <c r="BT32" s="130">
        <v>61890.380000000005</v>
      </c>
      <c r="BU32" s="130">
        <v>68153.306000000011</v>
      </c>
      <c r="BV32" s="130">
        <v>65232.692000000003</v>
      </c>
      <c r="BW32" s="130">
        <v>35127.670000000006</v>
      </c>
      <c r="BX32" s="306">
        <v>65616.763000000006</v>
      </c>
      <c r="BY32" s="306">
        <v>63305.462000000007</v>
      </c>
      <c r="BZ32" s="306">
        <v>64618.502000000015</v>
      </c>
      <c r="CA32" s="306">
        <v>63234.173999999992</v>
      </c>
      <c r="CB32" s="306">
        <v>52911.108000000007</v>
      </c>
      <c r="CC32" s="306">
        <v>64494.564999999995</v>
      </c>
      <c r="CD32" s="306">
        <v>60583.946999999993</v>
      </c>
      <c r="CE32" s="306">
        <v>63645.734375</v>
      </c>
      <c r="CF32" s="306">
        <v>61276.561999999998</v>
      </c>
      <c r="CG32" s="306">
        <v>63101.495000000003</v>
      </c>
      <c r="CH32" s="306">
        <v>66939.153000000006</v>
      </c>
      <c r="CI32" s="306">
        <v>52711.487999999998</v>
      </c>
      <c r="CJ32" s="306">
        <v>62232.888999999988</v>
      </c>
      <c r="CK32" s="306">
        <v>63733.535000000011</v>
      </c>
      <c r="CL32" s="306">
        <v>64479.792000000001</v>
      </c>
      <c r="CM32" s="306">
        <v>62402.795999999995</v>
      </c>
      <c r="CN32" s="323"/>
    </row>
    <row r="33" spans="65:91">
      <c r="BM33" s="133"/>
      <c r="BN33" s="133" t="s">
        <v>44</v>
      </c>
      <c r="BO33" s="137">
        <f>SUM(BO27:BO32)</f>
        <v>208370.11800000002</v>
      </c>
      <c r="BP33" s="137">
        <f>SUM(BP27:BP32)</f>
        <v>190319.92782499999</v>
      </c>
      <c r="BQ33" s="137">
        <f>SUM(BQ27:BQ32)</f>
        <v>188714.85800000001</v>
      </c>
      <c r="BR33" s="137">
        <v>185599.21278599999</v>
      </c>
      <c r="BS33" s="137">
        <v>208863.72</v>
      </c>
      <c r="BT33" s="137">
        <v>199197.22500000001</v>
      </c>
      <c r="BU33" s="137">
        <v>153552.003554</v>
      </c>
      <c r="BV33" s="137">
        <v>207389.93400000001</v>
      </c>
      <c r="BW33" s="137">
        <v>177761.95300000001</v>
      </c>
      <c r="BX33" s="307">
        <v>209435.30187500003</v>
      </c>
      <c r="BY33" s="307">
        <v>204430.79800000001</v>
      </c>
      <c r="BZ33" s="307">
        <v>199727.68299999999</v>
      </c>
      <c r="CA33" s="307">
        <v>206340.42200000002</v>
      </c>
      <c r="CB33" s="307">
        <v>177477.54499999998</v>
      </c>
      <c r="CC33" s="307">
        <v>200072.14199999999</v>
      </c>
      <c r="CD33" s="307">
        <v>199583.95399999997</v>
      </c>
      <c r="CE33" s="307">
        <v>208951.932375</v>
      </c>
      <c r="CF33" s="307">
        <v>203517.37</v>
      </c>
      <c r="CG33" s="307">
        <f>SUM(CG27:CG32)</f>
        <v>212967.81799999997</v>
      </c>
      <c r="CH33" s="307">
        <f>SUM(CH27:CH32)</f>
        <v>207427.43599999999</v>
      </c>
      <c r="CI33" s="307">
        <f>SUM(CI27:CI32)</f>
        <v>176340.21558999998</v>
      </c>
      <c r="CJ33" s="307">
        <v>193041.45099999997</v>
      </c>
      <c r="CK33" s="307">
        <v>198499.565</v>
      </c>
      <c r="CL33" s="307">
        <v>203916.53045100003</v>
      </c>
      <c r="CM33" s="307">
        <v>177057.160431</v>
      </c>
    </row>
    <row r="34" spans="65:91">
      <c r="BM34" s="132" t="s">
        <v>45</v>
      </c>
      <c r="BN34" s="126" t="s">
        <v>48</v>
      </c>
      <c r="BO34" s="156">
        <v>45830.767</v>
      </c>
      <c r="BP34" s="129">
        <v>42618.211000000003</v>
      </c>
      <c r="BQ34" s="129">
        <v>49386.391000000003</v>
      </c>
      <c r="BR34" s="129">
        <v>42195.993000000002</v>
      </c>
      <c r="BS34" s="129">
        <v>46952.883999999998</v>
      </c>
      <c r="BT34" s="129">
        <v>39591.682999999997</v>
      </c>
      <c r="BU34" s="129">
        <v>30639.274000000001</v>
      </c>
      <c r="BV34" s="129">
        <v>33950.281000000003</v>
      </c>
      <c r="BW34" s="129">
        <v>36485.468000000001</v>
      </c>
      <c r="BX34" s="305">
        <v>40900.025999999998</v>
      </c>
      <c r="BY34" s="305">
        <v>42989.709000000003</v>
      </c>
      <c r="BZ34" s="305">
        <v>36412.074999999997</v>
      </c>
      <c r="CA34" s="305">
        <v>41823.974000000002</v>
      </c>
      <c r="CB34" s="305">
        <v>37755.531999999999</v>
      </c>
      <c r="CC34" s="305">
        <v>39049.402999999998</v>
      </c>
      <c r="CD34" s="305">
        <v>39025.873</v>
      </c>
      <c r="CE34" s="305">
        <v>42007.042999999998</v>
      </c>
      <c r="CF34" s="305">
        <v>39500.317999999999</v>
      </c>
      <c r="CG34" s="305">
        <v>40865.982000000004</v>
      </c>
      <c r="CH34" s="305">
        <v>39628.671999999999</v>
      </c>
      <c r="CI34" s="305">
        <v>3988.8339999999998</v>
      </c>
      <c r="CJ34" s="305">
        <v>21409.098000000002</v>
      </c>
      <c r="CK34" s="305">
        <v>36389.595000000001</v>
      </c>
      <c r="CL34" s="305">
        <v>44701.724000000002</v>
      </c>
      <c r="CM34" s="305">
        <v>40070.107000000004</v>
      </c>
    </row>
    <row r="35" spans="65:91">
      <c r="BM35" s="127"/>
      <c r="BN35" s="127" t="s">
        <v>49</v>
      </c>
      <c r="BO35" s="153">
        <v>48268.508000000002</v>
      </c>
      <c r="BP35" s="147">
        <v>41457.245999999999</v>
      </c>
      <c r="BQ35" s="147">
        <v>47999.637999999999</v>
      </c>
      <c r="BR35" s="147">
        <v>41439.489000000001</v>
      </c>
      <c r="BS35" s="147">
        <v>43066.517</v>
      </c>
      <c r="BT35" s="147">
        <v>42775.601999999999</v>
      </c>
      <c r="BU35" s="147">
        <v>25414.766</v>
      </c>
      <c r="BV35" s="147">
        <v>46859.169000000002</v>
      </c>
      <c r="BW35" s="147">
        <v>41403.302000000003</v>
      </c>
      <c r="BX35" s="308">
        <v>47213.311000000002</v>
      </c>
      <c r="BY35" s="308">
        <v>43485.021000000001</v>
      </c>
      <c r="BZ35" s="308">
        <v>45345.16</v>
      </c>
      <c r="CA35" s="308">
        <v>44597.775999999998</v>
      </c>
      <c r="CB35" s="308">
        <v>38946.74</v>
      </c>
      <c r="CC35" s="308">
        <v>43111.495000000003</v>
      </c>
      <c r="CD35" s="308">
        <v>43095.726000000002</v>
      </c>
      <c r="CE35" s="308">
        <v>45536.116999999998</v>
      </c>
      <c r="CF35" s="308">
        <v>45143.491000000002</v>
      </c>
      <c r="CG35" s="308">
        <v>48087.173999999999</v>
      </c>
      <c r="CH35" s="308">
        <v>48652.999000000003</v>
      </c>
      <c r="CI35" s="308">
        <v>49604.51</v>
      </c>
      <c r="CJ35" s="308">
        <v>46018.550999999999</v>
      </c>
      <c r="CK35" s="308">
        <v>39874.915000000001</v>
      </c>
      <c r="CL35" s="308">
        <v>38756.061000000002</v>
      </c>
      <c r="CM35" s="308">
        <v>32106.319</v>
      </c>
    </row>
    <row r="36" spans="65:91">
      <c r="BM36" s="127"/>
      <c r="BN36" s="127" t="s">
        <v>50</v>
      </c>
      <c r="BO36" s="154">
        <v>111291.67600000001</v>
      </c>
      <c r="BP36" s="155">
        <v>103553.4</v>
      </c>
      <c r="BQ36" s="155">
        <v>88349.888000000006</v>
      </c>
      <c r="BR36" s="155">
        <v>96931.86</v>
      </c>
      <c r="BS36" s="155">
        <v>109670.45699999999</v>
      </c>
      <c r="BT36" s="155">
        <v>110142.951</v>
      </c>
      <c r="BU36" s="155">
        <v>94359.566999999995</v>
      </c>
      <c r="BV36" s="155">
        <v>121592.236</v>
      </c>
      <c r="BW36" s="155">
        <v>91596.99</v>
      </c>
      <c r="BX36" s="309">
        <v>116576.95600000001</v>
      </c>
      <c r="BY36" s="309">
        <v>110535.496</v>
      </c>
      <c r="BZ36" s="309">
        <v>109463.677</v>
      </c>
      <c r="CA36" s="309">
        <v>111802.194</v>
      </c>
      <c r="CB36" s="309">
        <v>91417.63</v>
      </c>
      <c r="CC36" s="309">
        <v>107997.01300000001</v>
      </c>
      <c r="CD36" s="309">
        <v>109429.90399999999</v>
      </c>
      <c r="CE36" s="309">
        <v>114634.04399999999</v>
      </c>
      <c r="CF36" s="309">
        <v>112735.33100000001</v>
      </c>
      <c r="CG36" s="309">
        <v>118151.39</v>
      </c>
      <c r="CH36" s="309">
        <v>113971.63</v>
      </c>
      <c r="CI36" s="309">
        <v>120431.50900000001</v>
      </c>
      <c r="CJ36" s="309">
        <v>121153.9</v>
      </c>
      <c r="CK36" s="309">
        <v>116817.217</v>
      </c>
      <c r="CL36" s="309">
        <v>106380.716</v>
      </c>
      <c r="CM36" s="309">
        <v>91592.998000000007</v>
      </c>
    </row>
    <row r="37" spans="65:91">
      <c r="BM37" s="127"/>
      <c r="BN37" s="127" t="s">
        <v>51</v>
      </c>
      <c r="BO37" s="154">
        <v>0</v>
      </c>
      <c r="BP37" s="155">
        <v>0</v>
      </c>
      <c r="BQ37" s="155"/>
      <c r="BR37" s="155">
        <v>2630.98</v>
      </c>
      <c r="BS37" s="155">
        <v>6291.94</v>
      </c>
      <c r="BT37" s="155">
        <v>3897.614</v>
      </c>
      <c r="BU37" s="155">
        <v>155.89599999999999</v>
      </c>
      <c r="BV37" s="155">
        <v>2007.9449999999999</v>
      </c>
      <c r="BW37" s="155">
        <v>6739.0209999999997</v>
      </c>
      <c r="BX37" s="309">
        <v>1766.1849999999999</v>
      </c>
      <c r="BY37" s="309">
        <v>4540.1170000000002</v>
      </c>
      <c r="BZ37" s="309">
        <v>5434.7529999999997</v>
      </c>
      <c r="CA37" s="309">
        <v>5229.6099999999997</v>
      </c>
      <c r="CB37" s="309">
        <v>6830.1239999999998</v>
      </c>
      <c r="CC37" s="309">
        <v>6926.8119999999999</v>
      </c>
      <c r="CD37" s="309">
        <v>5258.4309999999996</v>
      </c>
      <c r="CE37" s="309">
        <v>3857.1509999999998</v>
      </c>
      <c r="CF37" s="309">
        <v>3297.5970000000002</v>
      </c>
      <c r="CG37" s="309">
        <v>3259.634</v>
      </c>
      <c r="CH37" s="309">
        <v>2314.7570000000001</v>
      </c>
      <c r="CI37" s="309">
        <v>559.94299999999998</v>
      </c>
      <c r="CJ37" s="309">
        <v>1605.4659999999999</v>
      </c>
      <c r="CK37" s="309">
        <v>2673.085</v>
      </c>
      <c r="CL37" s="309">
        <v>11211.12</v>
      </c>
      <c r="CM37" s="309">
        <v>10463.519</v>
      </c>
    </row>
    <row r="38" spans="65:91">
      <c r="BM38" s="127"/>
      <c r="BN38" s="128" t="s">
        <v>52</v>
      </c>
      <c r="BO38" s="122">
        <v>2976</v>
      </c>
      <c r="BP38" s="127">
        <v>2688</v>
      </c>
      <c r="BQ38" s="127">
        <v>2976</v>
      </c>
      <c r="BR38" s="127">
        <v>2400</v>
      </c>
      <c r="BS38" s="127">
        <v>2880</v>
      </c>
      <c r="BT38" s="127">
        <v>2784</v>
      </c>
      <c r="BU38" s="127">
        <v>2976</v>
      </c>
      <c r="BV38" s="127">
        <v>2976</v>
      </c>
      <c r="BW38" s="127">
        <v>1536</v>
      </c>
      <c r="BX38" s="310">
        <v>2976</v>
      </c>
      <c r="BY38" s="310">
        <v>2880</v>
      </c>
      <c r="BZ38" s="310">
        <v>2976</v>
      </c>
      <c r="CA38" s="310">
        <v>2976</v>
      </c>
      <c r="CB38" s="310">
        <v>2592</v>
      </c>
      <c r="CC38" s="310">
        <v>2976</v>
      </c>
      <c r="CD38" s="310">
        <v>2880</v>
      </c>
      <c r="CE38" s="310">
        <v>2976</v>
      </c>
      <c r="CF38" s="310">
        <v>2880</v>
      </c>
      <c r="CG38" s="310">
        <v>2688</v>
      </c>
      <c r="CH38" s="310">
        <v>2976</v>
      </c>
      <c r="CI38" s="310">
        <v>1824</v>
      </c>
      <c r="CJ38" s="310">
        <v>2976</v>
      </c>
      <c r="CK38" s="310">
        <v>2880</v>
      </c>
      <c r="CL38" s="310">
        <v>2976</v>
      </c>
      <c r="CM38" s="310">
        <v>2976</v>
      </c>
    </row>
    <row r="39" spans="65:91">
      <c r="BM39" s="148"/>
      <c r="BN39" s="148" t="s">
        <v>44</v>
      </c>
      <c r="BO39" s="157">
        <f>BO34+BO35</f>
        <v>94099.274999999994</v>
      </c>
      <c r="BP39" s="157">
        <f>BP34+BP35</f>
        <v>84075.456999999995</v>
      </c>
      <c r="BQ39" s="157">
        <f>BQ34+BQ35</f>
        <v>97386.02900000001</v>
      </c>
      <c r="BR39" s="157">
        <v>185598.32200000001</v>
      </c>
      <c r="BS39" s="157">
        <v>208861.79800000001</v>
      </c>
      <c r="BT39" s="157">
        <v>199191.85</v>
      </c>
      <c r="BU39" s="157">
        <v>153545.503</v>
      </c>
      <c r="BV39" s="157">
        <v>207385.63100000002</v>
      </c>
      <c r="BW39" s="157">
        <v>177760.78100000002</v>
      </c>
      <c r="BX39" s="311">
        <v>209432.478</v>
      </c>
      <c r="BY39" s="311">
        <v>204430.34300000002</v>
      </c>
      <c r="BZ39" s="311">
        <v>199631.66500000001</v>
      </c>
      <c r="CA39" s="311">
        <v>206429.554</v>
      </c>
      <c r="CB39" s="311">
        <v>177542.02600000001</v>
      </c>
      <c r="CC39" s="311">
        <v>200060.72300000003</v>
      </c>
      <c r="CD39" s="311">
        <v>199689.93400000001</v>
      </c>
      <c r="CE39" s="311">
        <v>209010.35500000001</v>
      </c>
      <c r="CF39" s="311">
        <v>203556.73700000002</v>
      </c>
      <c r="CG39" s="311">
        <v>203556.73700000002</v>
      </c>
      <c r="CH39" s="311">
        <v>207544.05800000002</v>
      </c>
      <c r="CI39" s="311">
        <f>SUM(CI34:CI38)</f>
        <v>176408.796</v>
      </c>
      <c r="CJ39" s="311">
        <v>193163.01499999998</v>
      </c>
      <c r="CK39" s="311">
        <v>198634.81200000001</v>
      </c>
      <c r="CL39" s="311">
        <v>204025.62099999998</v>
      </c>
      <c r="CM39" s="311">
        <v>177208.943</v>
      </c>
    </row>
    <row r="40" spans="65:91">
      <c r="BX40" s="288"/>
      <c r="BY40" s="288"/>
      <c r="BZ40" s="288"/>
      <c r="CA40" s="288"/>
      <c r="CB40" s="288"/>
      <c r="CC40" s="288"/>
      <c r="CD40" s="288"/>
      <c r="CE40" s="288"/>
      <c r="CF40" s="288"/>
      <c r="CG40" s="288"/>
      <c r="CH40" s="288"/>
      <c r="CI40" s="288"/>
      <c r="CJ40" s="331"/>
      <c r="CK40" s="331"/>
      <c r="CL40" s="331"/>
      <c r="CM40" s="331"/>
    </row>
    <row r="41" spans="65:91">
      <c r="BX41" s="288"/>
      <c r="BY41" s="288"/>
      <c r="BZ41" s="288"/>
      <c r="CA41" s="288"/>
      <c r="CB41" s="288"/>
      <c r="CC41" s="288"/>
      <c r="CD41" s="288"/>
      <c r="CE41" s="288"/>
      <c r="CF41" s="288"/>
      <c r="CG41" s="288"/>
      <c r="CH41" s="288"/>
      <c r="CI41" s="288"/>
      <c r="CJ41" s="288"/>
      <c r="CK41" s="288"/>
      <c r="CL41" s="288"/>
      <c r="CM41" s="288"/>
    </row>
    <row r="42" spans="65:91">
      <c r="BX42" s="288"/>
      <c r="BY42" s="288"/>
      <c r="BZ42" s="288"/>
      <c r="CA42" s="288"/>
      <c r="CB42" s="288"/>
      <c r="CC42" s="288"/>
      <c r="CD42" s="288"/>
      <c r="CE42" s="288"/>
      <c r="CF42" s="288"/>
      <c r="CG42" s="288"/>
      <c r="CH42" s="288"/>
      <c r="CI42" s="288"/>
      <c r="CJ42" s="288"/>
      <c r="CK42" s="288"/>
      <c r="CL42" s="288"/>
      <c r="CM42" s="288"/>
    </row>
    <row r="43" spans="65:91">
      <c r="BX43" s="288"/>
      <c r="BY43" s="288"/>
      <c r="BZ43" s="288"/>
      <c r="CA43" s="288"/>
      <c r="CB43" s="288"/>
      <c r="CC43" s="288"/>
      <c r="CD43" s="288"/>
      <c r="CE43" s="288"/>
      <c r="CF43" s="288"/>
      <c r="CG43" s="288"/>
      <c r="CH43" s="288"/>
      <c r="CI43" s="288"/>
      <c r="CJ43" s="288"/>
      <c r="CK43" s="288"/>
      <c r="CL43" s="288"/>
      <c r="CM43" s="288"/>
    </row>
    <row r="44" spans="65:91">
      <c r="BX44" s="288"/>
      <c r="BY44" s="288"/>
      <c r="BZ44" s="288"/>
      <c r="CA44" s="288"/>
      <c r="CB44" s="288"/>
      <c r="CC44" s="288"/>
      <c r="CD44" s="288"/>
      <c r="CE44" s="288"/>
      <c r="CF44" s="288"/>
      <c r="CG44" s="288"/>
      <c r="CH44" s="288"/>
      <c r="CI44" s="288"/>
      <c r="CJ44" s="288"/>
      <c r="CK44" s="288"/>
      <c r="CL44" s="288"/>
      <c r="CM44" s="288"/>
    </row>
    <row r="45" spans="65:91">
      <c r="BX45" s="288"/>
      <c r="BY45" s="288"/>
      <c r="BZ45" s="288"/>
      <c r="CA45" s="288"/>
      <c r="CB45" s="288"/>
      <c r="CC45" s="288"/>
      <c r="CD45" s="288"/>
      <c r="CE45" s="288"/>
      <c r="CF45" s="288"/>
      <c r="CG45" s="288"/>
      <c r="CH45" s="288"/>
      <c r="CI45" s="288"/>
      <c r="CJ45" s="288"/>
      <c r="CK45" s="288"/>
      <c r="CL45" s="288"/>
      <c r="CM45" s="288"/>
    </row>
    <row r="46" spans="65:91">
      <c r="BX46" s="288"/>
      <c r="BY46" s="288"/>
      <c r="BZ46" s="288"/>
      <c r="CA46" s="288"/>
      <c r="CB46" s="288"/>
      <c r="CC46" s="288"/>
      <c r="CD46" s="288"/>
      <c r="CE46" s="288"/>
      <c r="CF46" s="288"/>
      <c r="CG46" s="288"/>
      <c r="CH46" s="288"/>
      <c r="CI46" s="288"/>
      <c r="CJ46" s="288"/>
      <c r="CK46" s="288"/>
      <c r="CL46" s="288"/>
      <c r="CM46" s="288"/>
    </row>
    <row r="47" spans="65:91">
      <c r="BX47" s="288"/>
      <c r="BY47" s="288"/>
      <c r="BZ47" s="288"/>
      <c r="CA47" s="288"/>
      <c r="CB47" s="288"/>
      <c r="CC47" s="288"/>
      <c r="CD47" s="288"/>
      <c r="CE47" s="288"/>
      <c r="CF47" s="288"/>
      <c r="CG47" s="288"/>
      <c r="CH47" s="288"/>
      <c r="CI47" s="288"/>
      <c r="CJ47" s="288"/>
      <c r="CK47" s="288"/>
      <c r="CL47" s="288"/>
      <c r="CM47" s="288"/>
    </row>
    <row r="48" spans="65:91">
      <c r="BX48" s="288"/>
      <c r="BY48" s="288"/>
      <c r="BZ48" s="288"/>
      <c r="CA48" s="288"/>
      <c r="CB48" s="288"/>
      <c r="CC48" s="288"/>
      <c r="CD48" s="288"/>
      <c r="CE48" s="288"/>
      <c r="CF48" s="288"/>
      <c r="CG48" s="288"/>
      <c r="CH48" s="288"/>
      <c r="CI48" s="288"/>
      <c r="CJ48" s="288"/>
      <c r="CK48" s="288"/>
      <c r="CL48" s="288"/>
      <c r="CM48" s="288"/>
    </row>
    <row r="49" spans="76:91">
      <c r="BX49" s="288"/>
      <c r="BY49" s="288"/>
      <c r="BZ49" s="288"/>
      <c r="CA49" s="288"/>
      <c r="CB49" s="288"/>
      <c r="CC49" s="288"/>
      <c r="CD49" s="288"/>
      <c r="CE49" s="288"/>
      <c r="CF49" s="288"/>
      <c r="CG49" s="288"/>
      <c r="CH49" s="288"/>
      <c r="CI49" s="288"/>
      <c r="CJ49" s="288"/>
      <c r="CK49" s="288"/>
      <c r="CL49" s="288"/>
      <c r="CM49" s="28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K160"/>
  <sheetViews>
    <sheetView topLeftCell="A55" zoomScale="55" zoomScaleNormal="55" workbookViewId="0">
      <selection activeCell="BA12" sqref="BA12"/>
    </sheetView>
  </sheetViews>
  <sheetFormatPr defaultRowHeight="14.4"/>
  <cols>
    <col min="2" max="2" width="11.109375" bestFit="1" customWidth="1"/>
    <col min="3" max="3" width="27.109375" bestFit="1" customWidth="1"/>
    <col min="4" max="4" width="44.109375" customWidth="1"/>
    <col min="5" max="52" width="9.109375" hidden="1" customWidth="1"/>
    <col min="53" max="65" width="9.109375" bestFit="1" customWidth="1"/>
    <col min="67" max="67" width="25" hidden="1" customWidth="1"/>
    <col min="68" max="68" width="31.44140625" hidden="1" customWidth="1"/>
    <col min="69" max="71" width="14.109375" hidden="1" customWidth="1"/>
    <col min="72" max="92" width="15.109375" style="288" hidden="1" customWidth="1"/>
    <col min="93" max="99" width="17.109375" style="288" hidden="1" customWidth="1"/>
    <col min="100" max="101" width="0" hidden="1" customWidth="1"/>
    <col min="103" max="104" width="28.109375" bestFit="1" customWidth="1"/>
    <col min="105" max="105" width="26" bestFit="1" customWidth="1"/>
  </cols>
  <sheetData>
    <row r="1" spans="1:115">
      <c r="A1" s="162" t="s">
        <v>36</v>
      </c>
      <c r="B1" s="163">
        <f ca="1">NOW()</f>
        <v>44242.690898263892</v>
      </c>
    </row>
    <row r="2" spans="1:115">
      <c r="BT2" s="289"/>
      <c r="BU2" s="289"/>
      <c r="BV2" s="289"/>
      <c r="BW2" s="289"/>
      <c r="BX2" s="289"/>
      <c r="BY2" s="289"/>
      <c r="BZ2" s="289"/>
      <c r="CA2" s="312"/>
      <c r="CB2" s="312"/>
      <c r="CC2" s="312"/>
      <c r="CD2" s="312"/>
      <c r="CE2" s="312"/>
      <c r="CF2" s="312"/>
      <c r="CG2" s="312"/>
      <c r="CH2" s="312"/>
      <c r="CI2" s="312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</row>
    <row r="3" spans="1:115">
      <c r="A3" s="880" t="s">
        <v>56</v>
      </c>
      <c r="B3" s="880"/>
      <c r="C3" s="881"/>
      <c r="E3">
        <v>31</v>
      </c>
      <c r="F3">
        <v>28</v>
      </c>
      <c r="G3">
        <v>31</v>
      </c>
      <c r="H3">
        <v>30</v>
      </c>
      <c r="I3">
        <v>31</v>
      </c>
      <c r="J3">
        <v>30</v>
      </c>
      <c r="K3">
        <v>31</v>
      </c>
      <c r="L3">
        <v>31</v>
      </c>
      <c r="M3">
        <v>30</v>
      </c>
      <c r="N3">
        <v>31</v>
      </c>
      <c r="O3">
        <v>30</v>
      </c>
      <c r="P3">
        <v>31</v>
      </c>
      <c r="Q3">
        <v>31</v>
      </c>
      <c r="R3">
        <v>28</v>
      </c>
      <c r="S3">
        <v>31</v>
      </c>
      <c r="T3">
        <v>30</v>
      </c>
      <c r="U3">
        <v>31</v>
      </c>
      <c r="V3">
        <v>30</v>
      </c>
      <c r="W3">
        <v>31</v>
      </c>
      <c r="X3">
        <v>31</v>
      </c>
      <c r="Y3">
        <v>30</v>
      </c>
      <c r="Z3">
        <v>31</v>
      </c>
      <c r="AA3">
        <v>30</v>
      </c>
      <c r="AB3">
        <v>31</v>
      </c>
      <c r="AC3">
        <v>31</v>
      </c>
      <c r="AD3">
        <v>28</v>
      </c>
      <c r="AE3">
        <v>31</v>
      </c>
      <c r="AF3">
        <v>30</v>
      </c>
      <c r="AG3">
        <v>31</v>
      </c>
      <c r="AH3">
        <v>30</v>
      </c>
      <c r="AI3">
        <v>31</v>
      </c>
      <c r="AJ3">
        <v>31</v>
      </c>
      <c r="AK3">
        <v>31</v>
      </c>
      <c r="AL3">
        <v>31</v>
      </c>
      <c r="AM3">
        <v>30</v>
      </c>
      <c r="AN3">
        <v>31</v>
      </c>
      <c r="AO3">
        <v>31</v>
      </c>
      <c r="AP3">
        <v>28</v>
      </c>
      <c r="AQ3">
        <v>31</v>
      </c>
      <c r="AR3">
        <v>30</v>
      </c>
      <c r="AS3">
        <v>31</v>
      </c>
      <c r="AT3">
        <v>30</v>
      </c>
      <c r="AU3">
        <v>31</v>
      </c>
      <c r="AV3">
        <v>31</v>
      </c>
      <c r="AW3">
        <v>30</v>
      </c>
      <c r="AX3">
        <v>31</v>
      </c>
      <c r="AY3">
        <v>30</v>
      </c>
      <c r="AZ3">
        <v>31</v>
      </c>
      <c r="BA3">
        <v>31</v>
      </c>
      <c r="BB3">
        <v>28</v>
      </c>
      <c r="BC3">
        <v>31</v>
      </c>
      <c r="BD3">
        <v>30</v>
      </c>
      <c r="BE3">
        <v>31</v>
      </c>
      <c r="BF3">
        <v>30</v>
      </c>
      <c r="BG3">
        <v>31</v>
      </c>
      <c r="BH3">
        <v>31</v>
      </c>
      <c r="BI3">
        <v>30</v>
      </c>
      <c r="BJ3">
        <v>31</v>
      </c>
      <c r="BK3">
        <v>30</v>
      </c>
      <c r="BL3">
        <v>31</v>
      </c>
      <c r="BM3">
        <v>31</v>
      </c>
      <c r="BO3" s="152" t="s">
        <v>57</v>
      </c>
      <c r="BQ3">
        <v>31</v>
      </c>
      <c r="BR3">
        <v>28</v>
      </c>
      <c r="BS3">
        <v>31</v>
      </c>
      <c r="BT3" s="288">
        <v>30</v>
      </c>
      <c r="BU3" s="288">
        <v>31</v>
      </c>
      <c r="BV3" s="288">
        <v>30</v>
      </c>
      <c r="BW3" s="288">
        <v>31</v>
      </c>
      <c r="BX3" s="288">
        <v>31</v>
      </c>
      <c r="BY3" s="288">
        <v>30</v>
      </c>
      <c r="BZ3" s="288">
        <v>31</v>
      </c>
      <c r="CA3" s="288">
        <v>30</v>
      </c>
      <c r="CB3" s="288">
        <v>31</v>
      </c>
      <c r="CC3" s="288">
        <v>31</v>
      </c>
      <c r="CD3" s="288">
        <v>28</v>
      </c>
      <c r="CE3" s="288">
        <v>31</v>
      </c>
      <c r="CF3" s="288">
        <v>30</v>
      </c>
      <c r="CG3" s="288">
        <v>31</v>
      </c>
      <c r="CH3" s="288">
        <v>30</v>
      </c>
      <c r="CI3" s="288">
        <v>31</v>
      </c>
      <c r="CJ3" s="288">
        <v>31</v>
      </c>
      <c r="CK3" s="288">
        <v>30</v>
      </c>
      <c r="CL3" s="288">
        <v>31</v>
      </c>
      <c r="CM3" s="288">
        <v>30</v>
      </c>
      <c r="CN3" s="288">
        <v>31</v>
      </c>
      <c r="CO3" s="288">
        <v>31</v>
      </c>
      <c r="CP3" s="288">
        <v>28</v>
      </c>
      <c r="CQ3" s="288">
        <v>31</v>
      </c>
      <c r="CR3" s="288">
        <v>30</v>
      </c>
      <c r="CS3" s="288">
        <v>31</v>
      </c>
      <c r="CT3" s="288">
        <v>30</v>
      </c>
      <c r="CU3" s="288">
        <v>31</v>
      </c>
    </row>
    <row r="4" spans="1:115" s="131" customFormat="1">
      <c r="A4" s="882" t="s">
        <v>76</v>
      </c>
      <c r="B4" s="883"/>
      <c r="C4" s="884"/>
      <c r="D4" s="412"/>
      <c r="E4" s="140">
        <v>21916</v>
      </c>
      <c r="F4" s="140">
        <v>21947</v>
      </c>
      <c r="G4" s="140">
        <v>21976</v>
      </c>
      <c r="H4" s="140">
        <v>22007</v>
      </c>
      <c r="I4" s="140">
        <v>22037</v>
      </c>
      <c r="J4" s="140">
        <v>22068</v>
      </c>
      <c r="K4" s="140">
        <v>22098</v>
      </c>
      <c r="L4" s="140">
        <v>22129</v>
      </c>
      <c r="M4" s="140">
        <v>22160</v>
      </c>
      <c r="N4" s="140">
        <v>22190</v>
      </c>
      <c r="O4" s="140">
        <v>22221</v>
      </c>
      <c r="P4" s="140">
        <v>22251</v>
      </c>
      <c r="Q4" s="140">
        <v>22282</v>
      </c>
      <c r="R4" s="140">
        <v>22313</v>
      </c>
      <c r="S4" s="140">
        <v>22341</v>
      </c>
      <c r="T4" s="140">
        <v>22372</v>
      </c>
      <c r="U4" s="140">
        <v>22402</v>
      </c>
      <c r="V4" s="140">
        <v>22433</v>
      </c>
      <c r="W4" s="140">
        <v>22463</v>
      </c>
      <c r="X4" s="140">
        <v>22494</v>
      </c>
      <c r="Y4" s="140">
        <v>22525</v>
      </c>
      <c r="Z4" s="140">
        <v>22555</v>
      </c>
      <c r="AA4" s="140">
        <v>22586</v>
      </c>
      <c r="AB4" s="140">
        <v>22616</v>
      </c>
      <c r="AC4" s="140">
        <v>22647</v>
      </c>
      <c r="AD4" s="140">
        <v>22678</v>
      </c>
      <c r="AE4" s="140">
        <v>22706</v>
      </c>
      <c r="AF4" s="140">
        <v>22737</v>
      </c>
      <c r="AG4" s="140">
        <v>22767</v>
      </c>
      <c r="AH4" s="140">
        <v>22798</v>
      </c>
      <c r="AI4" s="140">
        <v>22828</v>
      </c>
      <c r="AJ4" s="140">
        <v>22859</v>
      </c>
      <c r="AK4" s="140">
        <v>22890</v>
      </c>
      <c r="AL4" s="140">
        <v>22920</v>
      </c>
      <c r="AM4" s="140">
        <v>22951</v>
      </c>
      <c r="AN4" s="140">
        <v>22981</v>
      </c>
      <c r="AO4" s="140">
        <v>23012</v>
      </c>
      <c r="AP4" s="140">
        <v>23043</v>
      </c>
      <c r="AQ4" s="140">
        <v>23071</v>
      </c>
      <c r="AR4" s="140">
        <v>23102</v>
      </c>
      <c r="AS4" s="140">
        <v>23132</v>
      </c>
      <c r="AT4" s="140">
        <v>23163</v>
      </c>
      <c r="AU4" s="140">
        <v>23193</v>
      </c>
      <c r="AV4" s="140">
        <v>23224</v>
      </c>
      <c r="AW4" s="140">
        <v>23255</v>
      </c>
      <c r="AX4" s="140">
        <v>23285</v>
      </c>
      <c r="AY4" s="140">
        <v>23316</v>
      </c>
      <c r="AZ4" s="140">
        <v>23346</v>
      </c>
      <c r="BA4" s="140">
        <v>23377</v>
      </c>
      <c r="BB4" s="140">
        <v>23408</v>
      </c>
      <c r="BC4" s="140">
        <v>23437</v>
      </c>
      <c r="BD4" s="140">
        <v>23468</v>
      </c>
      <c r="BE4" s="140">
        <v>23498</v>
      </c>
      <c r="BF4" s="140">
        <v>23529</v>
      </c>
      <c r="BG4" s="140">
        <v>23559</v>
      </c>
      <c r="BH4" s="140">
        <v>23590</v>
      </c>
      <c r="BI4" s="140">
        <v>23621</v>
      </c>
      <c r="BJ4" s="140">
        <v>23651</v>
      </c>
      <c r="BK4" s="140">
        <v>23682</v>
      </c>
      <c r="BL4" s="140">
        <v>23712</v>
      </c>
      <c r="BM4" s="140">
        <v>23743</v>
      </c>
      <c r="BO4" s="139" t="s">
        <v>43</v>
      </c>
      <c r="BP4" s="139"/>
      <c r="BQ4" s="191">
        <v>21916</v>
      </c>
      <c r="BR4" s="140">
        <v>21947</v>
      </c>
      <c r="BS4" s="140">
        <v>21976</v>
      </c>
      <c r="BT4" s="290">
        <v>22007</v>
      </c>
      <c r="BU4" s="290">
        <v>22037</v>
      </c>
      <c r="BV4" s="290">
        <v>22068</v>
      </c>
      <c r="BW4" s="290">
        <v>22098</v>
      </c>
      <c r="BX4" s="290">
        <v>22129</v>
      </c>
      <c r="BY4" s="290">
        <v>22160</v>
      </c>
      <c r="BZ4" s="290">
        <v>22190</v>
      </c>
      <c r="CA4" s="290">
        <v>22221</v>
      </c>
      <c r="CB4" s="290">
        <v>22251</v>
      </c>
      <c r="CC4" s="290">
        <v>22282</v>
      </c>
      <c r="CD4" s="290">
        <v>22313</v>
      </c>
      <c r="CE4" s="290">
        <v>22341</v>
      </c>
      <c r="CF4" s="290">
        <v>22372</v>
      </c>
      <c r="CG4" s="290">
        <v>22402</v>
      </c>
      <c r="CH4" s="290">
        <v>22433</v>
      </c>
      <c r="CI4" s="290">
        <v>22463</v>
      </c>
      <c r="CJ4" s="290">
        <v>22494</v>
      </c>
      <c r="CK4" s="290">
        <v>22525</v>
      </c>
      <c r="CL4" s="290">
        <v>22555</v>
      </c>
      <c r="CM4" s="290">
        <v>22586</v>
      </c>
      <c r="CN4" s="290">
        <v>22616</v>
      </c>
      <c r="CO4" s="290">
        <v>22647</v>
      </c>
      <c r="CP4" s="290">
        <v>22678</v>
      </c>
      <c r="CQ4" s="290">
        <v>22706</v>
      </c>
      <c r="CR4" s="290">
        <v>22737</v>
      </c>
      <c r="CS4" s="290">
        <v>22767</v>
      </c>
      <c r="CT4" s="290">
        <v>22798</v>
      </c>
      <c r="CU4" s="290">
        <v>22828</v>
      </c>
      <c r="CV4"/>
      <c r="CW4"/>
      <c r="CX4"/>
      <c r="CY4"/>
      <c r="CZ4"/>
    </row>
    <row r="5" spans="1:115">
      <c r="A5" s="885" t="s">
        <v>58</v>
      </c>
      <c r="B5" s="886"/>
      <c r="C5" s="887"/>
      <c r="D5" s="413" t="s">
        <v>37</v>
      </c>
      <c r="E5" s="129">
        <f>Ability!C25</f>
        <v>46.084543449143702</v>
      </c>
      <c r="F5" s="129">
        <f>Ability!D25</f>
        <v>43.729496850075037</v>
      </c>
      <c r="G5" s="129">
        <f>Ability!E25</f>
        <v>48.414800084011645</v>
      </c>
      <c r="H5" s="129">
        <f>Ability!F25</f>
        <v>45.000476190476192</v>
      </c>
      <c r="I5" s="129">
        <f>Ability!G25</f>
        <v>48.4168903822018</v>
      </c>
      <c r="J5" s="129">
        <f>Ability!H25</f>
        <v>46.855354892910725</v>
      </c>
      <c r="K5" s="129">
        <f>Ability!I25</f>
        <v>48.417122637556261</v>
      </c>
      <c r="L5" s="129">
        <f>Ability!J25</f>
        <v>46.520408351841986</v>
      </c>
      <c r="M5" s="129">
        <f>Ability!K25</f>
        <v>46.86</v>
      </c>
      <c r="N5" s="129">
        <f>Ability!L25</f>
        <v>48.421999999999997</v>
      </c>
      <c r="O5" s="129">
        <f>Ability!M25</f>
        <v>46.86</v>
      </c>
      <c r="P5" s="129">
        <f>Ability!N25</f>
        <v>42.917809523809538</v>
      </c>
      <c r="Q5" s="129">
        <f>Ability!O25</f>
        <v>45.298000000000002</v>
      </c>
      <c r="R5" s="129">
        <f>Ability!P25</f>
        <v>43.735999999999997</v>
      </c>
      <c r="S5" s="129">
        <f>Ability!Q25</f>
        <v>48.421999999999997</v>
      </c>
      <c r="T5" s="129">
        <f>Ability!R25</f>
        <v>43.512857142857136</v>
      </c>
      <c r="U5" s="129">
        <f>Ability!S25</f>
        <v>48.4</v>
      </c>
      <c r="V5" s="129">
        <f>Ability!T25</f>
        <v>46.86</v>
      </c>
      <c r="W5" s="129">
        <f>Ability!U25</f>
        <v>48.421999999999997</v>
      </c>
      <c r="X5" s="129">
        <f>Ability!V25</f>
        <v>48.421999999999997</v>
      </c>
      <c r="Y5" s="129">
        <f>Ability!W25</f>
        <v>45</v>
      </c>
      <c r="Z5" s="129">
        <f>Ability!X25</f>
        <v>46.5</v>
      </c>
      <c r="AA5" s="129">
        <f>Ability!Y25</f>
        <v>45</v>
      </c>
      <c r="AB5" s="129">
        <f>Ability!Z25</f>
        <v>29.725000000000001</v>
      </c>
      <c r="AC5" s="129">
        <f>Ability!AA25</f>
        <v>28.864285714285717</v>
      </c>
      <c r="AD5" s="129">
        <f>Ability!AB25</f>
        <v>24.271428571428576</v>
      </c>
      <c r="AE5" s="129">
        <f>Ability!AC25</f>
        <v>26.65</v>
      </c>
      <c r="AF5" s="129">
        <f>Ability!AD25</f>
        <v>44.1</v>
      </c>
      <c r="AG5" s="129">
        <f>Ability!AE25</f>
        <v>46.5</v>
      </c>
      <c r="AH5" s="129">
        <f>Ability!AF25</f>
        <v>45</v>
      </c>
      <c r="AI5" s="147">
        <f>Ability!AG25</f>
        <v>46.5</v>
      </c>
      <c r="AJ5" s="147">
        <f>Ability!AH25</f>
        <v>46.5</v>
      </c>
      <c r="AK5" s="147">
        <f>Ability!AI25</f>
        <v>45</v>
      </c>
      <c r="AL5" s="147">
        <f>Ability!AJ25</f>
        <v>46.5</v>
      </c>
      <c r="AM5" s="147">
        <f>Ability!AK25</f>
        <v>45</v>
      </c>
      <c r="AN5" s="147">
        <f>Ability!AL25</f>
        <v>41.85</v>
      </c>
      <c r="AO5" s="147">
        <f>Ability!AM25</f>
        <v>46.5</v>
      </c>
      <c r="AP5" s="147">
        <f>Ability!AN25</f>
        <v>43.5</v>
      </c>
      <c r="AQ5" s="147">
        <f>Ability!AO25</f>
        <v>46.5</v>
      </c>
      <c r="AR5" s="147">
        <f>Ability!AP25</f>
        <v>37.655000000000001</v>
      </c>
      <c r="AS5" s="147">
        <f>Ability!AQ25</f>
        <v>20.925000000000001</v>
      </c>
      <c r="AT5" s="147">
        <f>Ability!AR25</f>
        <v>0</v>
      </c>
      <c r="AU5" s="147">
        <f>Ability!AS25</f>
        <v>0</v>
      </c>
      <c r="AV5" s="147">
        <f>Ability!AT25</f>
        <v>21.6</v>
      </c>
      <c r="AW5" s="147">
        <f>Ability!AU25</f>
        <v>39</v>
      </c>
      <c r="AX5" s="147">
        <f>Ability!AV25</f>
        <v>39.99</v>
      </c>
      <c r="AY5" s="147">
        <f>Ability!AW25</f>
        <v>38.700000000000003</v>
      </c>
      <c r="AZ5" s="147">
        <f>Ability!AX25</f>
        <v>41.85</v>
      </c>
      <c r="BA5" s="147">
        <f>Ability!AY25</f>
        <v>42.2425</v>
      </c>
      <c r="BB5" s="147">
        <f>Ability!AZ25</f>
        <v>31.804630569848463</v>
      </c>
      <c r="BC5" s="147">
        <f>Ability!BA25</f>
        <v>35.242969009832073</v>
      </c>
      <c r="BD5" s="147">
        <f>Ability!BB25</f>
        <v>32.091158773180432</v>
      </c>
      <c r="BE5" s="147">
        <f>Ability!BC25</f>
        <v>40.299999999999997</v>
      </c>
      <c r="BF5" s="147">
        <f>Ability!BD25</f>
        <v>40.5</v>
      </c>
      <c r="BG5" s="147">
        <f>Ability!BE25</f>
        <v>40.92</v>
      </c>
      <c r="BH5" s="147">
        <f>Ability!BF25</f>
        <v>41.85</v>
      </c>
      <c r="BI5" s="147">
        <f>Ability!BG25</f>
        <v>39.6</v>
      </c>
      <c r="BJ5" s="147">
        <f>Ability!BH25</f>
        <v>40.6875</v>
      </c>
      <c r="BK5" s="147">
        <f>Ability!BI25</f>
        <v>38.25</v>
      </c>
      <c r="BL5" s="147">
        <f>Ability!BJ25</f>
        <v>39.524999999999999</v>
      </c>
      <c r="BM5" s="147">
        <f>Ability!BK25</f>
        <v>39.524999999999999</v>
      </c>
      <c r="BO5" s="132" t="s">
        <v>58</v>
      </c>
      <c r="BP5" s="192" t="s">
        <v>37</v>
      </c>
      <c r="BQ5" s="129">
        <f t="shared" ref="BQ5:CR8" si="0">(BQ79+BQ86)/1000</f>
        <v>43.521335000000001</v>
      </c>
      <c r="BR5" s="129">
        <f t="shared" si="0"/>
        <v>42.655433857999995</v>
      </c>
      <c r="BS5" s="129">
        <f t="shared" si="0"/>
        <v>46.612535403999999</v>
      </c>
      <c r="BT5" s="129">
        <f t="shared" si="0"/>
        <v>39.58879598299999</v>
      </c>
      <c r="BU5" s="129">
        <f t="shared" si="0"/>
        <v>47.461967872999999</v>
      </c>
      <c r="BV5" s="129">
        <f t="shared" si="0"/>
        <v>44.781192078999993</v>
      </c>
      <c r="BW5" s="129">
        <f t="shared" si="0"/>
        <v>48.163569000000003</v>
      </c>
      <c r="BX5" s="129">
        <f t="shared" si="0"/>
        <v>48.306441635000006</v>
      </c>
      <c r="BY5" s="129">
        <f t="shared" si="0"/>
        <v>46.56224799999999</v>
      </c>
      <c r="BZ5" s="129">
        <f t="shared" si="0"/>
        <v>48.888979194999997</v>
      </c>
      <c r="CA5" s="129">
        <f t="shared" si="0"/>
        <v>45.782445879999997</v>
      </c>
      <c r="CB5" s="129">
        <f t="shared" si="0"/>
        <v>43.301744999999997</v>
      </c>
      <c r="CC5" s="129">
        <f t="shared" si="0"/>
        <v>43.375186999999997</v>
      </c>
      <c r="CD5" s="129">
        <f t="shared" si="0"/>
        <v>33.686202999999985</v>
      </c>
      <c r="CE5" s="129">
        <f t="shared" si="0"/>
        <v>45.822874999999996</v>
      </c>
      <c r="CF5" s="129">
        <f t="shared" si="0"/>
        <v>42.084195000000008</v>
      </c>
      <c r="CG5" s="129">
        <f t="shared" si="0"/>
        <v>47.689236000000022</v>
      </c>
      <c r="CH5" s="129">
        <f t="shared" si="0"/>
        <v>42.320086000000003</v>
      </c>
      <c r="CI5" s="129">
        <f t="shared" si="0"/>
        <v>44.787466999999999</v>
      </c>
      <c r="CJ5" s="129">
        <f t="shared" si="0"/>
        <v>41.507626999999999</v>
      </c>
      <c r="CK5" s="129">
        <f t="shared" si="0"/>
        <v>41.507626999999999</v>
      </c>
      <c r="CL5" s="129">
        <f t="shared" si="0"/>
        <v>44.403384999999993</v>
      </c>
      <c r="CM5" s="129">
        <f t="shared" si="0"/>
        <v>43.958566999999995</v>
      </c>
      <c r="CN5" s="129">
        <f t="shared" si="0"/>
        <v>25.383895894999998</v>
      </c>
      <c r="CO5" s="129">
        <f t="shared" si="0"/>
        <v>27.063393000000001</v>
      </c>
      <c r="CP5" s="129">
        <f t="shared" si="0"/>
        <v>26.116028</v>
      </c>
      <c r="CQ5" s="129">
        <f t="shared" si="0"/>
        <v>36.071987999999997</v>
      </c>
      <c r="CR5" s="129">
        <f t="shared" si="0"/>
        <v>42.600339203000004</v>
      </c>
      <c r="CS5" s="129">
        <v>47.478517957188473</v>
      </c>
      <c r="CT5" s="129">
        <v>47.478517957188473</v>
      </c>
      <c r="CU5" s="129">
        <v>47.478517957188473</v>
      </c>
    </row>
    <row r="6" spans="1:115">
      <c r="A6" s="158"/>
      <c r="B6" s="122"/>
      <c r="C6" s="415"/>
      <c r="D6" s="414" t="s">
        <v>38</v>
      </c>
      <c r="E6" s="130">
        <f>Ability!C26</f>
        <v>40.337853917721731</v>
      </c>
      <c r="F6" s="130">
        <f>Ability!D26</f>
        <v>37.958515173933641</v>
      </c>
      <c r="G6" s="130">
        <f>Ability!E26</f>
        <v>42.025837686357484</v>
      </c>
      <c r="H6" s="130">
        <f>Ability!F26</f>
        <v>39.792000000000002</v>
      </c>
      <c r="I6" s="130">
        <f>Ability!G26</f>
        <v>42.027531405297907</v>
      </c>
      <c r="J6" s="130">
        <f>Ability!H26</f>
        <v>39.994039520980031</v>
      </c>
      <c r="K6" s="130">
        <f>Ability!I26</f>
        <v>42.027531405297907</v>
      </c>
      <c r="L6" s="130">
        <f>Ability!J26</f>
        <v>39.067482624810097</v>
      </c>
      <c r="M6" s="130">
        <f>Ability!K26</f>
        <v>40.68</v>
      </c>
      <c r="N6" s="130">
        <f>Ability!L26</f>
        <v>42.036000000000001</v>
      </c>
      <c r="O6" s="130">
        <f>Ability!M26</f>
        <v>40.68</v>
      </c>
      <c r="P6" s="130">
        <f>Ability!N26</f>
        <v>37.372682926829249</v>
      </c>
      <c r="Q6" s="130">
        <f>Ability!O26</f>
        <v>40.183902439024386</v>
      </c>
      <c r="R6" s="130">
        <f>Ability!P26</f>
        <v>37.968000000000004</v>
      </c>
      <c r="S6" s="130">
        <f>Ability!Q26</f>
        <v>20.34</v>
      </c>
      <c r="T6" s="130">
        <f>Ability!R26</f>
        <v>39.522439024390245</v>
      </c>
      <c r="U6" s="130">
        <f>Ability!S26</f>
        <v>42</v>
      </c>
      <c r="V6" s="130">
        <f>Ability!T26</f>
        <v>40.68</v>
      </c>
      <c r="W6" s="130">
        <f>Ability!U26</f>
        <v>42.036000000000001</v>
      </c>
      <c r="X6" s="130">
        <f>Ability!V26</f>
        <v>42.036000000000001</v>
      </c>
      <c r="Y6" s="130">
        <f>Ability!W26</f>
        <v>39</v>
      </c>
      <c r="Z6" s="130">
        <f>Ability!X26</f>
        <v>40.299999999999997</v>
      </c>
      <c r="AA6" s="130">
        <f>Ability!Y26</f>
        <v>39</v>
      </c>
      <c r="AB6" s="130">
        <f>Ability!Z26</f>
        <v>40.299999999999997</v>
      </c>
      <c r="AC6" s="130">
        <f>Ability!AA26</f>
        <v>40.299999999999997</v>
      </c>
      <c r="AD6" s="130">
        <f>Ability!AB26</f>
        <v>36.049999999999997</v>
      </c>
      <c r="AE6" s="130">
        <f>Ability!AC26</f>
        <v>38.799999999999997</v>
      </c>
      <c r="AF6" s="130">
        <f>Ability!AD26</f>
        <v>39.9</v>
      </c>
      <c r="AG6" s="130">
        <f>Ability!AE26</f>
        <v>44.95</v>
      </c>
      <c r="AH6" s="130">
        <f>Ability!AF26</f>
        <v>43.5</v>
      </c>
      <c r="AI6" s="168">
        <f>Ability!AG26</f>
        <v>43.4</v>
      </c>
      <c r="AJ6" s="168">
        <f>Ability!AH26</f>
        <v>43.4</v>
      </c>
      <c r="AK6" s="168">
        <f>Ability!AI26</f>
        <v>42</v>
      </c>
      <c r="AL6" s="168">
        <f>Ability!AJ26</f>
        <v>44.95</v>
      </c>
      <c r="AM6" s="168">
        <f>Ability!AK26</f>
        <v>43.5</v>
      </c>
      <c r="AN6" s="168">
        <f>Ability!AL26</f>
        <v>44.95</v>
      </c>
      <c r="AO6" s="168">
        <f>Ability!AM26</f>
        <v>44.95</v>
      </c>
      <c r="AP6" s="168">
        <f>Ability!AN26</f>
        <v>40.6</v>
      </c>
      <c r="AQ6" s="168">
        <f>Ability!AO26</f>
        <v>41.85</v>
      </c>
      <c r="AR6" s="168">
        <f>Ability!AP26</f>
        <v>37.5</v>
      </c>
      <c r="AS6" s="168">
        <f>Ability!AQ26</f>
        <v>37.200000000000003</v>
      </c>
      <c r="AT6" s="168">
        <f>Ability!AR26</f>
        <v>36</v>
      </c>
      <c r="AU6" s="168">
        <f>Ability!AS26</f>
        <v>37.200000000000003</v>
      </c>
      <c r="AV6" s="168">
        <f>Ability!AT26</f>
        <v>37.200000000000003</v>
      </c>
      <c r="AW6" s="168">
        <f>Ability!AU26</f>
        <v>36</v>
      </c>
      <c r="AX6" s="168">
        <f>Ability!AV26</f>
        <v>37.200000000000003</v>
      </c>
      <c r="AY6" s="168">
        <f>Ability!AW26</f>
        <v>37.337226373582716</v>
      </c>
      <c r="AZ6" s="168">
        <f>Ability!AX26</f>
        <v>19.2</v>
      </c>
      <c r="BA6" s="168">
        <f>Ability!AY26</f>
        <v>37.700000000000003</v>
      </c>
      <c r="BB6" s="168">
        <f>Ability!AZ26</f>
        <v>33.595055516059389</v>
      </c>
      <c r="BC6" s="168">
        <f>Ability!BA26</f>
        <v>37.249133805476973</v>
      </c>
      <c r="BD6" s="168">
        <f>Ability!BB26</f>
        <v>35.314340202482413</v>
      </c>
      <c r="BE6" s="168">
        <f>Ability!BC26</f>
        <v>37.200000000000003</v>
      </c>
      <c r="BF6" s="168">
        <f>Ability!BD26</f>
        <v>36</v>
      </c>
      <c r="BG6" s="168">
        <f>Ability!BE26</f>
        <v>37.200000000000003</v>
      </c>
      <c r="BH6" s="168">
        <f>Ability!BF26</f>
        <v>37.200000000000003</v>
      </c>
      <c r="BI6" s="168">
        <f>Ability!BG26</f>
        <v>33.9</v>
      </c>
      <c r="BJ6" s="168">
        <f>Ability!BH26</f>
        <v>32.4</v>
      </c>
      <c r="BK6" s="168">
        <f>Ability!BI26</f>
        <v>36</v>
      </c>
      <c r="BL6" s="168">
        <f>Ability!BJ26</f>
        <v>37.200000000000003</v>
      </c>
      <c r="BM6" s="168">
        <f>Ability!BK26</f>
        <v>37.200000000000003</v>
      </c>
      <c r="BO6" s="133"/>
      <c r="BP6" s="158" t="s">
        <v>38</v>
      </c>
      <c r="BQ6" s="130">
        <f t="shared" si="0"/>
        <v>39.768886000000009</v>
      </c>
      <c r="BR6" s="130">
        <f>(BR80+BR87)/1000</f>
        <v>36.898592000000001</v>
      </c>
      <c r="BS6" s="130">
        <f t="shared" si="0"/>
        <v>38.90406500000001</v>
      </c>
      <c r="BT6" s="130">
        <f t="shared" si="0"/>
        <v>36.290274000000004</v>
      </c>
      <c r="BU6" s="130">
        <f t="shared" si="0"/>
        <v>41.13806300000001</v>
      </c>
      <c r="BV6" s="130">
        <f t="shared" si="0"/>
        <v>38.356395999999989</v>
      </c>
      <c r="BW6" s="130">
        <f t="shared" si="0"/>
        <v>37.761614529999996</v>
      </c>
      <c r="BX6" s="130">
        <f t="shared" si="0"/>
        <v>40.919871999999998</v>
      </c>
      <c r="BY6" s="130">
        <f t="shared" si="0"/>
        <v>42.325313999999992</v>
      </c>
      <c r="BZ6" s="130">
        <f t="shared" si="0"/>
        <v>42.078607501999997</v>
      </c>
      <c r="CA6" s="130">
        <f t="shared" si="0"/>
        <v>41.77895199999999</v>
      </c>
      <c r="CB6" s="130">
        <f t="shared" si="0"/>
        <v>41.648808000000002</v>
      </c>
      <c r="CC6" s="130">
        <f t="shared" si="0"/>
        <v>42.098258000000001</v>
      </c>
      <c r="CD6" s="130">
        <f t="shared" si="0"/>
        <v>38.412279999999996</v>
      </c>
      <c r="CE6" s="130">
        <f t="shared" si="0"/>
        <v>18.661698000000001</v>
      </c>
      <c r="CF6" s="130">
        <f t="shared" si="0"/>
        <v>36.883771000000003</v>
      </c>
      <c r="CG6" s="130">
        <f t="shared" si="0"/>
        <v>41.318751999999996</v>
      </c>
      <c r="CH6" s="130">
        <f t="shared" si="0"/>
        <v>39.118612000000006</v>
      </c>
      <c r="CI6" s="130">
        <f t="shared" si="0"/>
        <v>39.952531999999998</v>
      </c>
      <c r="CJ6" s="130">
        <f t="shared" si="0"/>
        <v>40.456547000000015</v>
      </c>
      <c r="CK6" s="130">
        <f t="shared" si="0"/>
        <v>40.456547000000015</v>
      </c>
      <c r="CL6" s="130">
        <f t="shared" si="0"/>
        <v>39.655081000000003</v>
      </c>
      <c r="CM6" s="130">
        <f t="shared" si="0"/>
        <v>39.482925999999999</v>
      </c>
      <c r="CN6" s="130">
        <f>(CN80+CN87)/1000</f>
        <v>39.167936000000005</v>
      </c>
      <c r="CO6" s="130">
        <f t="shared" si="0"/>
        <v>31.919106999999997</v>
      </c>
      <c r="CP6" s="130">
        <f t="shared" si="0"/>
        <v>33.647631999999994</v>
      </c>
      <c r="CQ6" s="130">
        <f t="shared" si="0"/>
        <v>39.142246</v>
      </c>
      <c r="CR6" s="130">
        <f t="shared" si="0"/>
        <v>40.333247502000006</v>
      </c>
      <c r="CS6" s="130">
        <v>43.581619500000002</v>
      </c>
      <c r="CT6" s="130">
        <v>43.581619500000002</v>
      </c>
      <c r="CU6" s="130">
        <v>43.581619500000002</v>
      </c>
    </row>
    <row r="7" spans="1:115">
      <c r="A7" s="158"/>
      <c r="B7" s="122"/>
      <c r="C7" s="415"/>
      <c r="D7" s="414" t="s">
        <v>39</v>
      </c>
      <c r="E7" s="130">
        <f>Ability!C27</f>
        <v>54.628610617884853</v>
      </c>
      <c r="F7" s="130">
        <f>Ability!D27</f>
        <v>51.010916882865217</v>
      </c>
      <c r="G7" s="130">
        <f>Ability!E27</f>
        <v>54.737279962660573</v>
      </c>
      <c r="H7" s="130">
        <f>Ability!F27</f>
        <v>53.454000000000001</v>
      </c>
      <c r="I7" s="130">
        <f>Ability!G27</f>
        <v>56.477461502558249</v>
      </c>
      <c r="J7" s="130">
        <f>Ability!H27</f>
        <v>54.655643042455914</v>
      </c>
      <c r="K7" s="130">
        <f>Ability!I27</f>
        <v>56.477461502558249</v>
      </c>
      <c r="L7" s="130">
        <f>Ability!J27</f>
        <v>54.588802965972874</v>
      </c>
      <c r="M7" s="130">
        <f>Ability!K27</f>
        <v>54.66</v>
      </c>
      <c r="N7" s="130">
        <f>Ability!L27</f>
        <v>56.481999999999999</v>
      </c>
      <c r="O7" s="130">
        <f>Ability!M27</f>
        <v>54.66</v>
      </c>
      <c r="P7" s="130">
        <f>Ability!N27</f>
        <v>50.216097560975598</v>
      </c>
      <c r="Q7" s="130">
        <f>Ability!O27</f>
        <v>53.99341463414634</v>
      </c>
      <c r="R7" s="130">
        <f>Ability!P27</f>
        <v>51.015999999999998</v>
      </c>
      <c r="S7" s="130">
        <f>Ability!Q27</f>
        <v>56.481999999999999</v>
      </c>
      <c r="T7" s="130">
        <f>Ability!R27</f>
        <v>53.526804878048772</v>
      </c>
      <c r="U7" s="130">
        <f>Ability!S27</f>
        <v>56.5</v>
      </c>
      <c r="V7" s="130">
        <f>Ability!T27</f>
        <v>54.66</v>
      </c>
      <c r="W7" s="130">
        <f>Ability!U27</f>
        <v>56.481999999999999</v>
      </c>
      <c r="X7" s="130">
        <f>Ability!V27</f>
        <v>56.481999999999999</v>
      </c>
      <c r="Y7" s="130">
        <f>Ability!W27</f>
        <v>30.974</v>
      </c>
      <c r="Z7" s="130">
        <f>Ability!X27</f>
        <v>47.372</v>
      </c>
      <c r="AA7" s="130">
        <f>Ability!Y27</f>
        <v>54.66</v>
      </c>
      <c r="AB7" s="130">
        <f>Ability!Z27</f>
        <v>56.481999999999999</v>
      </c>
      <c r="AC7" s="130">
        <f>Ability!AA27</f>
        <v>55.8</v>
      </c>
      <c r="AD7" s="130">
        <f>Ability!AB27</f>
        <v>49.7</v>
      </c>
      <c r="AE7" s="130">
        <f>Ability!AC27</f>
        <v>55.8</v>
      </c>
      <c r="AF7" s="130">
        <f>Ability!AD27</f>
        <v>57.6</v>
      </c>
      <c r="AG7" s="130">
        <f>Ability!AE27</f>
        <v>62</v>
      </c>
      <c r="AH7" s="130">
        <f>Ability!AF27</f>
        <v>57</v>
      </c>
      <c r="AI7" s="147">
        <f>Ability!AG27</f>
        <v>60.45</v>
      </c>
      <c r="AJ7" s="147">
        <f>Ability!AH27</f>
        <v>60.45</v>
      </c>
      <c r="AK7" s="147">
        <f>Ability!AI27</f>
        <v>58.5</v>
      </c>
      <c r="AL7" s="147">
        <f>Ability!AJ27</f>
        <v>60.45</v>
      </c>
      <c r="AM7" s="147">
        <f>Ability!AK27</f>
        <v>58.5</v>
      </c>
      <c r="AN7" s="147">
        <f>Ability!AL27</f>
        <v>60.25</v>
      </c>
      <c r="AO7" s="147">
        <f>Ability!AM27</f>
        <v>58.9</v>
      </c>
      <c r="AP7" s="147">
        <f>Ability!AN27</f>
        <v>55.1</v>
      </c>
      <c r="AQ7" s="147">
        <f>Ability!AO27</f>
        <v>58.9</v>
      </c>
      <c r="AR7" s="147">
        <f>Ability!AP27</f>
        <v>54.654553803069881</v>
      </c>
      <c r="AS7" s="147">
        <f>Ability!AQ27</f>
        <v>57.35</v>
      </c>
      <c r="AT7" s="147">
        <f>Ability!AR27</f>
        <v>55.5</v>
      </c>
      <c r="AU7" s="147">
        <f>Ability!AS27</f>
        <v>57.35</v>
      </c>
      <c r="AV7" s="147">
        <f>Ability!AT27</f>
        <v>57.35</v>
      </c>
      <c r="AW7" s="147">
        <f>Ability!AU27</f>
        <v>52.5</v>
      </c>
      <c r="AX7" s="147">
        <f>Ability!AV27</f>
        <v>57.25</v>
      </c>
      <c r="AY7" s="147">
        <f>Ability!AW27</f>
        <v>50.4</v>
      </c>
      <c r="AZ7" s="147">
        <f>Ability!AX27</f>
        <v>50.22</v>
      </c>
      <c r="BA7" s="147">
        <f>Ability!AY27</f>
        <v>48.36</v>
      </c>
      <c r="BB7" s="147">
        <f>Ability!AZ27</f>
        <v>43.943364835263786</v>
      </c>
      <c r="BC7" s="147">
        <f>Ability!BA27</f>
        <v>48.7241796388995</v>
      </c>
      <c r="BD7" s="147">
        <f>Ability!BB27</f>
        <v>46.193407239700001</v>
      </c>
      <c r="BE7" s="147">
        <f>Ability!BC27</f>
        <v>52.7</v>
      </c>
      <c r="BF7" s="147">
        <f>Ability!BD27</f>
        <v>50.4</v>
      </c>
      <c r="BG7" s="147">
        <f>Ability!BE27</f>
        <v>52.08</v>
      </c>
      <c r="BH7" s="147">
        <f>Ability!BF27</f>
        <v>51.15</v>
      </c>
      <c r="BI7" s="147">
        <f>Ability!BG27</f>
        <v>37.950000000000003</v>
      </c>
      <c r="BJ7" s="147">
        <f>Ability!BH27</f>
        <v>19.5</v>
      </c>
      <c r="BK7" s="147">
        <f>Ability!BI27</f>
        <v>48</v>
      </c>
      <c r="BL7" s="147">
        <f>Ability!BJ27</f>
        <v>49.6</v>
      </c>
      <c r="BM7" s="147">
        <f>Ability!BK27</f>
        <v>49.6</v>
      </c>
      <c r="BO7" s="133"/>
      <c r="BP7" s="158" t="s">
        <v>39</v>
      </c>
      <c r="BQ7" s="130">
        <f t="shared" si="0"/>
        <v>50.292015999999997</v>
      </c>
      <c r="BR7" s="130">
        <f>(BR81+BR88)/1000</f>
        <v>46.76379430799998</v>
      </c>
      <c r="BS7" s="130">
        <f t="shared" si="0"/>
        <v>49.165406106000006</v>
      </c>
      <c r="BT7" s="130">
        <f t="shared" si="0"/>
        <v>50.621490502</v>
      </c>
      <c r="BU7" s="130">
        <f t="shared" si="0"/>
        <v>54.954656576000005</v>
      </c>
      <c r="BV7" s="130">
        <f t="shared" si="0"/>
        <v>52.881047185</v>
      </c>
      <c r="BW7" s="130">
        <f t="shared" si="0"/>
        <v>53.496967554000001</v>
      </c>
      <c r="BX7" s="130">
        <f t="shared" si="0"/>
        <v>56.501201999999999</v>
      </c>
      <c r="BY7" s="130">
        <f t="shared" si="0"/>
        <v>56.806360000000005</v>
      </c>
      <c r="BZ7" s="130">
        <f t="shared" si="0"/>
        <v>57.472976291000016</v>
      </c>
      <c r="CA7" s="130">
        <f t="shared" si="0"/>
        <v>57.183652236</v>
      </c>
      <c r="CB7" s="130">
        <f t="shared" si="0"/>
        <v>46.785043000000002</v>
      </c>
      <c r="CC7" s="130">
        <f t="shared" si="0"/>
        <v>54.741399999999992</v>
      </c>
      <c r="CD7" s="130">
        <f t="shared" si="0"/>
        <v>50.29445399999998</v>
      </c>
      <c r="CE7" s="130">
        <f t="shared" si="0"/>
        <v>57.159206999999995</v>
      </c>
      <c r="CF7" s="130">
        <f t="shared" si="0"/>
        <v>54.076146999999999</v>
      </c>
      <c r="CG7" s="130">
        <f t="shared" si="0"/>
        <v>57.616938999999995</v>
      </c>
      <c r="CH7" s="130">
        <f t="shared" si="0"/>
        <v>53.831415999999983</v>
      </c>
      <c r="CI7" s="130">
        <f t="shared" si="0"/>
        <v>55.433796999999998</v>
      </c>
      <c r="CJ7" s="130">
        <f t="shared" si="0"/>
        <v>57.736989000000001</v>
      </c>
      <c r="CK7" s="130">
        <f t="shared" si="0"/>
        <v>57.736989000000001</v>
      </c>
      <c r="CL7" s="130">
        <f t="shared" si="0"/>
        <v>46.413846999999997</v>
      </c>
      <c r="CM7" s="130">
        <f t="shared" si="0"/>
        <v>57.898548000000012</v>
      </c>
      <c r="CN7" s="130">
        <f>(CN81+CN88)/1000</f>
        <v>55.226727949999997</v>
      </c>
      <c r="CO7" s="130">
        <f t="shared" si="0"/>
        <v>51.612088000000014</v>
      </c>
      <c r="CP7" s="130">
        <f t="shared" si="0"/>
        <v>51.330306999999998</v>
      </c>
      <c r="CQ7" s="130">
        <f t="shared" si="0"/>
        <v>57.448326999999999</v>
      </c>
      <c r="CR7" s="130">
        <f t="shared" si="0"/>
        <v>60.418998672999997</v>
      </c>
      <c r="CS7" s="130">
        <v>64.230893750000007</v>
      </c>
      <c r="CT7" s="130">
        <v>64.230893750000007</v>
      </c>
      <c r="CU7" s="130">
        <v>64.230893750000007</v>
      </c>
    </row>
    <row r="8" spans="1:115">
      <c r="A8" s="158"/>
      <c r="B8" s="122"/>
      <c r="C8" s="415"/>
      <c r="D8" s="414" t="s">
        <v>40</v>
      </c>
      <c r="E8" s="130">
        <f>Ability!C28</f>
        <v>73.086167720760713</v>
      </c>
      <c r="F8" s="130">
        <f>Ability!D28</f>
        <v>60.496109618617965</v>
      </c>
      <c r="G8" s="130">
        <f>Ability!E28</f>
        <v>74.706047454859259</v>
      </c>
      <c r="H8" s="130">
        <f>Ability!F28</f>
        <v>72.3</v>
      </c>
      <c r="I8" s="130">
        <f>Ability!G28</f>
        <v>74.706812463596194</v>
      </c>
      <c r="J8" s="130">
        <f>Ability!H28</f>
        <v>72.047629620224768</v>
      </c>
      <c r="K8" s="130">
        <f>Ability!I28</f>
        <v>17.929058959692636</v>
      </c>
      <c r="L8" s="130">
        <f>Ability!J28</f>
        <v>68.593586206896589</v>
      </c>
      <c r="M8" s="130">
        <f>Ability!K28</f>
        <v>72.3</v>
      </c>
      <c r="N8" s="130">
        <f>Ability!L28</f>
        <v>74.709999999999994</v>
      </c>
      <c r="O8" s="130">
        <f>Ability!M28</f>
        <v>72.3</v>
      </c>
      <c r="P8" s="130">
        <f>Ability!N28</f>
        <v>74.710999999999999</v>
      </c>
      <c r="Q8" s="130">
        <f>Ability!O28</f>
        <v>74.709999999999994</v>
      </c>
      <c r="R8" s="130">
        <f>Ability!P28</f>
        <v>67.48</v>
      </c>
      <c r="S8" s="130">
        <f>Ability!Q28</f>
        <v>74.709999999999994</v>
      </c>
      <c r="T8" s="130">
        <f>Ability!R28</f>
        <v>70.679482758620679</v>
      </c>
      <c r="U8" s="130">
        <f>Ability!S28</f>
        <v>74.7</v>
      </c>
      <c r="V8" s="130">
        <f>Ability!T28</f>
        <v>75</v>
      </c>
      <c r="W8" s="130">
        <f>Ability!U28</f>
        <v>70</v>
      </c>
      <c r="X8" s="130">
        <f>Ability!V28</f>
        <v>70</v>
      </c>
      <c r="Y8" s="130">
        <f>Ability!W28</f>
        <v>77.55</v>
      </c>
      <c r="Z8" s="130">
        <f>Ability!X28</f>
        <v>67.209999999999994</v>
      </c>
      <c r="AA8" s="130">
        <f>Ability!Y28</f>
        <v>49.115000000000002</v>
      </c>
      <c r="AB8" s="130">
        <f>Ability!Z28</f>
        <v>80.135000000000005</v>
      </c>
      <c r="AC8" s="130">
        <f>Ability!AA28</f>
        <v>71.3</v>
      </c>
      <c r="AD8" s="130">
        <f>Ability!AB28</f>
        <v>63.12</v>
      </c>
      <c r="AE8" s="130">
        <f>Ability!AC28</f>
        <v>75.95</v>
      </c>
      <c r="AF8" s="130">
        <f>Ability!AD28</f>
        <v>68.772413793103453</v>
      </c>
      <c r="AG8" s="130">
        <f>Ability!AE28</f>
        <v>73.5</v>
      </c>
      <c r="AH8" s="130">
        <f>Ability!AF28</f>
        <v>75</v>
      </c>
      <c r="AI8" s="168">
        <f>Ability!AG28</f>
        <v>77.5</v>
      </c>
      <c r="AJ8" s="168">
        <f>Ability!AH28</f>
        <v>77.5</v>
      </c>
      <c r="AK8" s="168">
        <f>Ability!AI28</f>
        <v>75</v>
      </c>
      <c r="AL8" s="168">
        <f>Ability!AJ28</f>
        <v>67.375</v>
      </c>
      <c r="AM8" s="168">
        <f>Ability!AK28</f>
        <v>70.5</v>
      </c>
      <c r="AN8" s="168">
        <f>Ability!AL28</f>
        <v>71.3</v>
      </c>
      <c r="AO8" s="168">
        <f>Ability!AM28</f>
        <v>32.200000000000003</v>
      </c>
      <c r="AP8" s="168">
        <f>Ability!AN28</f>
        <v>41.25</v>
      </c>
      <c r="AQ8" s="168">
        <f>Ability!AO28</f>
        <v>77.5</v>
      </c>
      <c r="AR8" s="168">
        <f>Ability!AP28</f>
        <v>65.42</v>
      </c>
      <c r="AS8" s="168">
        <f>Ability!AQ28</f>
        <v>48.3</v>
      </c>
      <c r="AT8" s="168">
        <f>Ability!AR28</f>
        <v>56.59155078426334</v>
      </c>
      <c r="AU8" s="168">
        <f>Ability!AS28</f>
        <v>71.3</v>
      </c>
      <c r="AV8" s="168">
        <f>Ability!AT28</f>
        <v>71.3</v>
      </c>
      <c r="AW8" s="168">
        <f>Ability!AU28</f>
        <v>68.400000000000006</v>
      </c>
      <c r="AX8" s="168">
        <f>Ability!AV28</f>
        <v>58.5</v>
      </c>
      <c r="AY8" s="168">
        <f>Ability!AW28</f>
        <v>49.234999999999999</v>
      </c>
      <c r="AZ8" s="168">
        <f>Ability!AX28</f>
        <v>33.015000000000001</v>
      </c>
      <c r="BA8" s="168">
        <f>Ability!AY28</f>
        <v>63.349913793103447</v>
      </c>
      <c r="BB8" s="168">
        <f>Ability!AZ28</f>
        <v>59.122939211125889</v>
      </c>
      <c r="BC8" s="168">
        <f>Ability!BA28</f>
        <v>64.690096771473335</v>
      </c>
      <c r="BD8" s="168">
        <f>Ability!BB28</f>
        <v>62.993734172250427</v>
      </c>
      <c r="BE8" s="168">
        <f>Ability!BC28</f>
        <v>69.75</v>
      </c>
      <c r="BF8" s="168">
        <f>Ability!BD28</f>
        <v>69</v>
      </c>
      <c r="BG8" s="168">
        <f>Ability!BE28</f>
        <v>70.680000000000007</v>
      </c>
      <c r="BH8" s="168">
        <f>Ability!BF28</f>
        <v>69.75</v>
      </c>
      <c r="BI8" s="168">
        <f>Ability!BG28</f>
        <v>69</v>
      </c>
      <c r="BJ8" s="168">
        <f>Ability!BH28</f>
        <v>68.84137931034482</v>
      </c>
      <c r="BK8" s="168">
        <f>Ability!BI28</f>
        <v>66.041379310344794</v>
      </c>
      <c r="BL8" s="168">
        <f>Ability!BJ28</f>
        <v>70.070689655172444</v>
      </c>
      <c r="BM8" s="168">
        <f>Ability!BK28</f>
        <v>70.070689655172444</v>
      </c>
      <c r="BO8" s="133"/>
      <c r="BP8" s="158" t="s">
        <v>40</v>
      </c>
      <c r="BQ8" s="130">
        <f t="shared" si="0"/>
        <v>67.889468999999991</v>
      </c>
      <c r="BR8" s="130">
        <f>(BR82+BR89)/1000</f>
        <v>60.598607375</v>
      </c>
      <c r="BS8" s="130">
        <f t="shared" si="0"/>
        <v>77.001695999999995</v>
      </c>
      <c r="BT8" s="130">
        <f t="shared" si="0"/>
        <v>65.435143000000011</v>
      </c>
      <c r="BU8" s="130">
        <f t="shared" si="0"/>
        <v>72.705708001000005</v>
      </c>
      <c r="BV8" s="130">
        <f t="shared" si="0"/>
        <v>71.691090999999986</v>
      </c>
      <c r="BW8" s="130">
        <f t="shared" si="0"/>
        <v>19.067969999999999</v>
      </c>
      <c r="BX8" s="130">
        <f t="shared" si="0"/>
        <v>74.935597999999999</v>
      </c>
      <c r="BY8" s="130">
        <f t="shared" si="0"/>
        <v>78.437264999999996</v>
      </c>
      <c r="BZ8" s="130">
        <f t="shared" si="0"/>
        <v>75.36182100100001</v>
      </c>
      <c r="CA8" s="130">
        <f t="shared" si="0"/>
        <v>72.739131999999998</v>
      </c>
      <c r="CB8" s="130">
        <f t="shared" si="0"/>
        <v>74.857045000000014</v>
      </c>
      <c r="CC8" s="130">
        <f t="shared" si="0"/>
        <v>76.623712999999995</v>
      </c>
      <c r="CD8" s="130">
        <f t="shared" si="0"/>
        <v>70.166415999999998</v>
      </c>
      <c r="CE8" s="130">
        <f t="shared" si="0"/>
        <v>78.148928000000026</v>
      </c>
      <c r="CF8" s="130">
        <f t="shared" si="0"/>
        <v>78.002866999999995</v>
      </c>
      <c r="CG8" s="130">
        <f t="shared" si="0"/>
        <v>75.898256000000003</v>
      </c>
      <c r="CH8" s="130">
        <f t="shared" si="0"/>
        <v>76.412662999999981</v>
      </c>
      <c r="CI8" s="130">
        <f t="shared" si="0"/>
        <v>78.026799000000011</v>
      </c>
      <c r="CJ8" s="130">
        <f t="shared" si="0"/>
        <v>72.633256000000003</v>
      </c>
      <c r="CK8" s="130">
        <f t="shared" si="0"/>
        <v>72.633256000000003</v>
      </c>
      <c r="CL8" s="130">
        <f t="shared" si="0"/>
        <v>65.631648999999996</v>
      </c>
      <c r="CM8" s="130">
        <f t="shared" si="0"/>
        <v>51.628430999999999</v>
      </c>
      <c r="CN8" s="130">
        <f>(CN82+CN89)/1000</f>
        <v>72.278106000000022</v>
      </c>
      <c r="CO8" s="130">
        <f t="shared" si="0"/>
        <v>53.531083999999986</v>
      </c>
      <c r="CP8" s="130">
        <f t="shared" si="0"/>
        <v>60.810962999999987</v>
      </c>
      <c r="CQ8" s="130">
        <f t="shared" si="0"/>
        <v>70.017492000000004</v>
      </c>
      <c r="CR8" s="130">
        <f t="shared" si="0"/>
        <v>62.098974999999996</v>
      </c>
      <c r="CS8" s="130">
        <v>72.466988000000001</v>
      </c>
      <c r="CT8" s="130">
        <v>72.466988000000001</v>
      </c>
      <c r="CU8" s="130">
        <v>72.466988000000001</v>
      </c>
    </row>
    <row r="9" spans="1:115">
      <c r="A9" s="158"/>
      <c r="B9" s="122"/>
      <c r="C9" s="415"/>
      <c r="D9" s="414" t="s">
        <v>42</v>
      </c>
      <c r="E9" s="130">
        <f>Ability!C29</f>
        <v>97.245375179855969</v>
      </c>
      <c r="F9" s="130">
        <f>Ability!D29</f>
        <v>88.927224552665422</v>
      </c>
      <c r="G9" s="130">
        <f>Ability!E29</f>
        <v>98.455141469022422</v>
      </c>
      <c r="H9" s="130">
        <f>Ability!F29</f>
        <v>94.553999999999988</v>
      </c>
      <c r="I9" s="130">
        <f>Ability!G29</f>
        <v>98.455307636308405</v>
      </c>
      <c r="J9" s="130">
        <f>Ability!H29</f>
        <v>92.89736302540372</v>
      </c>
      <c r="K9" s="130">
        <f>Ability!I29</f>
        <v>98.455307636308405</v>
      </c>
      <c r="L9" s="130">
        <f>Ability!J29</f>
        <v>102.455</v>
      </c>
      <c r="M9" s="130">
        <f>Ability!K29</f>
        <v>49.575000000000003</v>
      </c>
      <c r="N9" s="130">
        <f>Ability!L29</f>
        <v>108.81</v>
      </c>
      <c r="O9" s="130">
        <f>Ability!M29</f>
        <v>105.3</v>
      </c>
      <c r="P9" s="130">
        <f>Ability!N29</f>
        <v>103.14438095238087</v>
      </c>
      <c r="Q9" s="130">
        <f>Ability!O29</f>
        <v>103.55040000000007</v>
      </c>
      <c r="R9" s="130">
        <f>Ability!P29</f>
        <v>93.49992000000006</v>
      </c>
      <c r="S9" s="130">
        <f>Ability!Q29</f>
        <v>103.55040000000007</v>
      </c>
      <c r="T9" s="130">
        <f>Ability!R29</f>
        <v>102.70480000000006</v>
      </c>
      <c r="U9" s="130">
        <f>Ability!S29</f>
        <v>106.6</v>
      </c>
      <c r="V9" s="130">
        <f>Ability!T29</f>
        <v>105</v>
      </c>
      <c r="W9" s="130">
        <f>Ability!U29</f>
        <v>106.59090909090911</v>
      </c>
      <c r="X9" s="130">
        <f>Ability!V29</f>
        <v>108.5</v>
      </c>
      <c r="Y9" s="130">
        <f>Ability!W29</f>
        <v>84.681818181818187</v>
      </c>
      <c r="Z9" s="130">
        <f>Ability!X29</f>
        <v>101.85340909090911</v>
      </c>
      <c r="AA9" s="130">
        <f>Ability!Y29</f>
        <v>96</v>
      </c>
      <c r="AB9" s="130">
        <f>Ability!Z29</f>
        <v>102.3</v>
      </c>
      <c r="AC9" s="130">
        <f>Ability!AA29</f>
        <v>94.55</v>
      </c>
      <c r="AD9" s="130">
        <f>Ability!AB29</f>
        <v>86.6</v>
      </c>
      <c r="AE9" s="130">
        <f>Ability!AC29</f>
        <v>113.15</v>
      </c>
      <c r="AF9" s="130">
        <f>Ability!AD29</f>
        <v>99</v>
      </c>
      <c r="AG9" s="130">
        <f>Ability!AE29</f>
        <v>73.2</v>
      </c>
      <c r="AH9" s="130">
        <f>Ability!AF29</f>
        <v>99</v>
      </c>
      <c r="AI9" s="147">
        <f>Ability!AG29</f>
        <v>102.3</v>
      </c>
      <c r="AJ9" s="147">
        <f>Ability!AH29</f>
        <v>102.3</v>
      </c>
      <c r="AK9" s="147">
        <f>Ability!AI29</f>
        <v>99</v>
      </c>
      <c r="AL9" s="147">
        <f>Ability!AJ29</f>
        <v>102.3</v>
      </c>
      <c r="AM9" s="147">
        <f>Ability!AK29</f>
        <v>99</v>
      </c>
      <c r="AN9" s="147">
        <f>Ability!AL29</f>
        <v>103.85</v>
      </c>
      <c r="AO9" s="147">
        <f>Ability!AM29</f>
        <v>98.34375</v>
      </c>
      <c r="AP9" s="147">
        <f>Ability!AN29</f>
        <v>91.45</v>
      </c>
      <c r="AQ9" s="147">
        <f>Ability!AO29</f>
        <v>96.72</v>
      </c>
      <c r="AR9" s="147">
        <f>Ability!AP29</f>
        <v>93</v>
      </c>
      <c r="AS9" s="147">
        <f>Ability!AQ29</f>
        <v>97.65</v>
      </c>
      <c r="AT9" s="147">
        <f>Ability!AR29</f>
        <v>90</v>
      </c>
      <c r="AU9" s="147">
        <f>Ability!AS29</f>
        <v>85.885227272727221</v>
      </c>
      <c r="AV9" s="147">
        <f>Ability!AT29</f>
        <v>89.697727272727278</v>
      </c>
      <c r="AW9" s="147">
        <f>Ability!AU29</f>
        <v>79.772727272727309</v>
      </c>
      <c r="AX9" s="147">
        <f>Ability!AV29</f>
        <v>91.636363636363626</v>
      </c>
      <c r="AY9" s="147">
        <f>Ability!AW29</f>
        <v>87</v>
      </c>
      <c r="AZ9" s="147">
        <f>Ability!AX29</f>
        <v>93.86</v>
      </c>
      <c r="BA9" s="147">
        <f>Ability!AY29</f>
        <v>93.62</v>
      </c>
      <c r="BB9" s="147">
        <f>Ability!AZ29</f>
        <v>81.090630711447119</v>
      </c>
      <c r="BC9" s="147">
        <f>Ability!BA29</f>
        <v>90.799126394809704</v>
      </c>
      <c r="BD9" s="147">
        <f>Ability!BB29</f>
        <v>93.672727272727258</v>
      </c>
      <c r="BE9" s="147">
        <f>Ability!BC29</f>
        <v>94.55</v>
      </c>
      <c r="BF9" s="147">
        <f>Ability!BD29</f>
        <v>89.7</v>
      </c>
      <c r="BG9" s="147">
        <f>Ability!BE29</f>
        <v>14.95</v>
      </c>
      <c r="BH9" s="147">
        <f>Ability!BF29</f>
        <v>94.55</v>
      </c>
      <c r="BI9" s="147">
        <f>Ability!BG29</f>
        <v>91.5</v>
      </c>
      <c r="BJ9" s="147">
        <f>Ability!BH29</f>
        <v>93.915909090909111</v>
      </c>
      <c r="BK9" s="147">
        <f>Ability!BI29</f>
        <v>91.94318181818177</v>
      </c>
      <c r="BL9" s="147">
        <f>Ability!BJ29</f>
        <v>94.55</v>
      </c>
      <c r="BM9" s="147">
        <f>Ability!BK29</f>
        <v>94.55</v>
      </c>
      <c r="BO9" s="133"/>
      <c r="BP9" s="158" t="s">
        <v>42</v>
      </c>
      <c r="BQ9" s="130">
        <f t="shared" ref="BQ9:CR9" si="1">(BQ83+BQ90+BQ85)/1000</f>
        <v>100.06167200000002</v>
      </c>
      <c r="BR9" s="130">
        <f t="shared" si="1"/>
        <v>91.152650999999977</v>
      </c>
      <c r="BS9" s="130">
        <f t="shared" si="1"/>
        <v>96.914538000000007</v>
      </c>
      <c r="BT9" s="130">
        <f t="shared" si="1"/>
        <v>90.820503999999985</v>
      </c>
      <c r="BU9" s="130">
        <f t="shared" si="1"/>
        <v>97.171243000000004</v>
      </c>
      <c r="BV9" s="130">
        <f t="shared" si="1"/>
        <v>97.813213000000005</v>
      </c>
      <c r="BW9" s="130">
        <f t="shared" si="1"/>
        <v>107.99859399999998</v>
      </c>
      <c r="BX9" s="130">
        <f t="shared" si="1"/>
        <v>98.083594000000005</v>
      </c>
      <c r="BY9" s="130">
        <f t="shared" si="1"/>
        <v>53.546055000000003</v>
      </c>
      <c r="BZ9" s="130">
        <f t="shared" si="1"/>
        <v>100.49808</v>
      </c>
      <c r="CA9" s="130">
        <f t="shared" si="1"/>
        <v>100.288792</v>
      </c>
      <c r="CB9" s="130">
        <f t="shared" si="1"/>
        <v>106.98557700000001</v>
      </c>
      <c r="CC9" s="130">
        <f t="shared" si="1"/>
        <v>107.96404799999998</v>
      </c>
      <c r="CD9" s="130">
        <f t="shared" si="1"/>
        <v>87.37656299999999</v>
      </c>
      <c r="CE9" s="130">
        <f t="shared" si="1"/>
        <v>109.68623600000001</v>
      </c>
      <c r="CF9" s="130">
        <f t="shared" si="1"/>
        <v>104.93024100000001</v>
      </c>
      <c r="CG9" s="130">
        <f t="shared" si="1"/>
        <v>107.98364800000002</v>
      </c>
      <c r="CH9" s="130">
        <f t="shared" si="1"/>
        <v>102.57178</v>
      </c>
      <c r="CI9" s="130">
        <f t="shared" si="1"/>
        <v>101.21508800000001</v>
      </c>
      <c r="CJ9" s="130">
        <f t="shared" si="1"/>
        <v>116.57194899999999</v>
      </c>
      <c r="CK9" s="130">
        <f t="shared" si="1"/>
        <v>116.57194899999999</v>
      </c>
      <c r="CL9" s="130">
        <f t="shared" si="1"/>
        <v>93.476859999999988</v>
      </c>
      <c r="CM9" s="130">
        <f t="shared" si="1"/>
        <v>62.742916000000008</v>
      </c>
      <c r="CN9" s="130">
        <f t="shared" si="1"/>
        <v>61.515436000000008</v>
      </c>
      <c r="CO9" s="130">
        <f t="shared" si="1"/>
        <v>93.773998999999975</v>
      </c>
      <c r="CP9" s="130">
        <f t="shared" si="1"/>
        <v>98.333301999999989</v>
      </c>
      <c r="CQ9" s="130">
        <f t="shared" si="1"/>
        <v>110.81229499999999</v>
      </c>
      <c r="CR9" s="130">
        <f t="shared" si="1"/>
        <v>96.88169400000001</v>
      </c>
      <c r="CS9" s="130">
        <v>65.124560250000002</v>
      </c>
      <c r="CT9" s="130">
        <v>65.124560250000002</v>
      </c>
      <c r="CU9" s="130">
        <v>65.124560250000002</v>
      </c>
    </row>
    <row r="10" spans="1:115" s="131" customFormat="1">
      <c r="A10" s="160"/>
      <c r="B10" s="417"/>
      <c r="C10" s="418"/>
      <c r="D10" s="415" t="s">
        <v>62</v>
      </c>
      <c r="E10" s="157">
        <f t="shared" ref="E10:AH10" si="2">SUM(E5:E9)</f>
        <v>311.38255088536692</v>
      </c>
      <c r="F10" s="157">
        <f t="shared" si="2"/>
        <v>282.12226307815729</v>
      </c>
      <c r="G10" s="157">
        <f t="shared" si="2"/>
        <v>318.33910665691138</v>
      </c>
      <c r="H10" s="137">
        <f t="shared" si="2"/>
        <v>305.10047619047617</v>
      </c>
      <c r="I10" s="137">
        <f t="shared" si="2"/>
        <v>320.08400338996256</v>
      </c>
      <c r="J10" s="138">
        <f t="shared" si="2"/>
        <v>306.45003010197519</v>
      </c>
      <c r="K10" s="137">
        <f t="shared" si="2"/>
        <v>263.30648214141348</v>
      </c>
      <c r="L10" s="138">
        <f t="shared" si="2"/>
        <v>311.22528014952155</v>
      </c>
      <c r="M10" s="137">
        <f t="shared" si="2"/>
        <v>264.07499999999999</v>
      </c>
      <c r="N10" s="138">
        <f t="shared" si="2"/>
        <v>330.46</v>
      </c>
      <c r="O10" s="137">
        <f t="shared" si="2"/>
        <v>319.8</v>
      </c>
      <c r="P10" s="138">
        <f t="shared" si="2"/>
        <v>308.36197096399525</v>
      </c>
      <c r="Q10" s="137">
        <f t="shared" si="2"/>
        <v>317.7357170731708</v>
      </c>
      <c r="R10" s="138">
        <f t="shared" si="2"/>
        <v>293.69992000000002</v>
      </c>
      <c r="S10" s="137">
        <f t="shared" ref="S10:AG10" si="3">SUM(S5:S9)</f>
        <v>303.50440000000009</v>
      </c>
      <c r="T10" s="137">
        <f t="shared" si="3"/>
        <v>309.94638380391689</v>
      </c>
      <c r="U10" s="137">
        <f t="shared" si="3"/>
        <v>328.20000000000005</v>
      </c>
      <c r="V10" s="137">
        <f t="shared" si="3"/>
        <v>322.2</v>
      </c>
      <c r="W10" s="137">
        <f t="shared" si="3"/>
        <v>323.53090909090912</v>
      </c>
      <c r="X10" s="137">
        <f t="shared" si="3"/>
        <v>325.44</v>
      </c>
      <c r="Y10" s="137">
        <f t="shared" si="3"/>
        <v>277.20581818181819</v>
      </c>
      <c r="Z10" s="137">
        <f>SUM(Z5:Z9)</f>
        <v>303.23540909090912</v>
      </c>
      <c r="AA10" s="137">
        <f t="shared" si="3"/>
        <v>283.77499999999998</v>
      </c>
      <c r="AB10" s="137">
        <f t="shared" si="3"/>
        <v>308.94200000000001</v>
      </c>
      <c r="AC10" s="137">
        <f t="shared" si="3"/>
        <v>290.81428571428569</v>
      </c>
      <c r="AD10" s="137">
        <f t="shared" si="3"/>
        <v>259.74142857142857</v>
      </c>
      <c r="AE10" s="137">
        <f t="shared" si="3"/>
        <v>310.35000000000002</v>
      </c>
      <c r="AF10" s="137">
        <f t="shared" si="3"/>
        <v>309.37241379310342</v>
      </c>
      <c r="AG10" s="137">
        <f t="shared" si="3"/>
        <v>300.14999999999998</v>
      </c>
      <c r="AH10" s="137">
        <f t="shared" si="2"/>
        <v>319.5</v>
      </c>
      <c r="AI10" s="390">
        <f t="shared" ref="AI10:AX10" si="4">SUM(AI5:AI9)</f>
        <v>330.15000000000003</v>
      </c>
      <c r="AJ10" s="390">
        <f t="shared" si="4"/>
        <v>330.15000000000003</v>
      </c>
      <c r="AK10" s="390">
        <f t="shared" si="4"/>
        <v>319.5</v>
      </c>
      <c r="AL10" s="390">
        <f t="shared" si="4"/>
        <v>321.57499999999999</v>
      </c>
      <c r="AM10" s="390">
        <f t="shared" si="4"/>
        <v>316.5</v>
      </c>
      <c r="AN10" s="390">
        <f t="shared" si="4"/>
        <v>322.20000000000005</v>
      </c>
      <c r="AO10" s="390">
        <f t="shared" si="4"/>
        <v>280.89375000000001</v>
      </c>
      <c r="AP10" s="390">
        <f t="shared" si="4"/>
        <v>271.89999999999998</v>
      </c>
      <c r="AQ10" s="390">
        <f t="shared" si="4"/>
        <v>321.47000000000003</v>
      </c>
      <c r="AR10" s="390">
        <f t="shared" si="4"/>
        <v>288.2295538030699</v>
      </c>
      <c r="AS10" s="390">
        <f t="shared" si="4"/>
        <v>261.42499999999995</v>
      </c>
      <c r="AT10" s="390">
        <f t="shared" si="4"/>
        <v>238.09155078426335</v>
      </c>
      <c r="AU10" s="390">
        <f t="shared" si="4"/>
        <v>251.73522727272723</v>
      </c>
      <c r="AV10" s="390">
        <f t="shared" si="4"/>
        <v>277.14772727272725</v>
      </c>
      <c r="AW10" s="390">
        <f t="shared" si="4"/>
        <v>275.67272727272734</v>
      </c>
      <c r="AX10" s="390">
        <f t="shared" si="4"/>
        <v>284.57636363636362</v>
      </c>
      <c r="AY10" s="390">
        <f t="shared" ref="AY10:BJ10" si="5">SUM(AY5:AY9)</f>
        <v>262.6722263735827</v>
      </c>
      <c r="AZ10" s="390">
        <f t="shared" si="5"/>
        <v>238.14499999999998</v>
      </c>
      <c r="BA10" s="390">
        <f t="shared" si="5"/>
        <v>285.27241379310345</v>
      </c>
      <c r="BB10" s="390">
        <f t="shared" si="5"/>
        <v>249.55662084374467</v>
      </c>
      <c r="BC10" s="390">
        <f t="shared" si="5"/>
        <v>276.70550562049158</v>
      </c>
      <c r="BD10" s="390">
        <f t="shared" si="5"/>
        <v>270.26536766034053</v>
      </c>
      <c r="BE10" s="390">
        <f t="shared" si="5"/>
        <v>294.5</v>
      </c>
      <c r="BF10" s="390">
        <f t="shared" si="5"/>
        <v>285.60000000000002</v>
      </c>
      <c r="BG10" s="390">
        <f t="shared" si="5"/>
        <v>215.82999999999998</v>
      </c>
      <c r="BH10" s="390">
        <f t="shared" si="5"/>
        <v>294.5</v>
      </c>
      <c r="BI10" s="390">
        <f t="shared" si="5"/>
        <v>271.95</v>
      </c>
      <c r="BJ10" s="390">
        <f t="shared" si="5"/>
        <v>255.34478840125394</v>
      </c>
      <c r="BK10" s="390">
        <f>SUM(BK5:BK9)</f>
        <v>280.23456112852654</v>
      </c>
      <c r="BL10" s="390">
        <f>SUM(BL5:BL9)</f>
        <v>290.94568965517243</v>
      </c>
      <c r="BM10" s="390">
        <f>SUM(BM5:BM9)</f>
        <v>290.94568965517243</v>
      </c>
      <c r="BO10" s="133"/>
      <c r="BP10" s="193" t="s">
        <v>62</v>
      </c>
      <c r="BQ10" s="157">
        <f t="shared" ref="BQ10:CU10" si="6">SUM(BQ5:BQ9)</f>
        <v>301.53337799999997</v>
      </c>
      <c r="BR10" s="157">
        <f t="shared" si="6"/>
        <v>278.06907854099995</v>
      </c>
      <c r="BS10" s="157">
        <f t="shared" si="6"/>
        <v>308.59824050999998</v>
      </c>
      <c r="BT10" s="157">
        <f t="shared" si="6"/>
        <v>282.756207485</v>
      </c>
      <c r="BU10" s="157">
        <f t="shared" si="6"/>
        <v>313.43163845000004</v>
      </c>
      <c r="BV10" s="157">
        <f t="shared" si="6"/>
        <v>305.522939264</v>
      </c>
      <c r="BW10" s="157">
        <f t="shared" si="6"/>
        <v>266.48871508399998</v>
      </c>
      <c r="BX10" s="157">
        <f t="shared" si="6"/>
        <v>318.74670763500001</v>
      </c>
      <c r="BY10" s="157">
        <f t="shared" si="6"/>
        <v>277.67724199999998</v>
      </c>
      <c r="BZ10" s="157">
        <f t="shared" si="6"/>
        <v>324.30046398900004</v>
      </c>
      <c r="CA10" s="157">
        <f t="shared" si="6"/>
        <v>317.772974116</v>
      </c>
      <c r="CB10" s="157">
        <f t="shared" si="6"/>
        <v>313.57821799999999</v>
      </c>
      <c r="CC10" s="157">
        <f t="shared" si="6"/>
        <v>324.80260599999997</v>
      </c>
      <c r="CD10" s="157">
        <f t="shared" si="6"/>
        <v>279.93591599999996</v>
      </c>
      <c r="CE10" s="157">
        <f t="shared" si="6"/>
        <v>309.47894400000001</v>
      </c>
      <c r="CF10" s="157">
        <f t="shared" si="6"/>
        <v>315.97722100000004</v>
      </c>
      <c r="CG10" s="157">
        <f t="shared" si="6"/>
        <v>330.50683100000003</v>
      </c>
      <c r="CH10" s="157">
        <f t="shared" si="6"/>
        <v>314.25455699999998</v>
      </c>
      <c r="CI10" s="157">
        <f t="shared" si="6"/>
        <v>319.415683</v>
      </c>
      <c r="CJ10" s="157">
        <f t="shared" si="6"/>
        <v>328.90636800000004</v>
      </c>
      <c r="CK10" s="157">
        <f t="shared" si="6"/>
        <v>328.90636800000004</v>
      </c>
      <c r="CL10" s="157">
        <f t="shared" si="6"/>
        <v>289.58082199999996</v>
      </c>
      <c r="CM10" s="157">
        <f t="shared" si="6"/>
        <v>255.71138800000003</v>
      </c>
      <c r="CN10" s="157">
        <f t="shared" si="6"/>
        <v>253.57210184500002</v>
      </c>
      <c r="CO10" s="157">
        <f t="shared" si="6"/>
        <v>257.89967100000001</v>
      </c>
      <c r="CP10" s="157">
        <f t="shared" si="6"/>
        <v>270.23823199999998</v>
      </c>
      <c r="CQ10" s="157">
        <f t="shared" si="6"/>
        <v>313.49234799999999</v>
      </c>
      <c r="CR10" s="157">
        <f t="shared" si="6"/>
        <v>302.33325437799999</v>
      </c>
      <c r="CS10" s="157">
        <f t="shared" si="6"/>
        <v>292.88257945718851</v>
      </c>
      <c r="CT10" s="157">
        <f t="shared" si="6"/>
        <v>292.88257945718851</v>
      </c>
      <c r="CU10" s="157">
        <f t="shared" si="6"/>
        <v>292.88257945718851</v>
      </c>
      <c r="CV10"/>
      <c r="CW10"/>
      <c r="CX10"/>
      <c r="CY10"/>
      <c r="CZ10"/>
    </row>
    <row r="11" spans="1:115" s="136" customFormat="1">
      <c r="A11" s="888" t="s">
        <v>59</v>
      </c>
      <c r="B11" s="889"/>
      <c r="C11" s="890"/>
      <c r="D11" s="416" t="s">
        <v>62</v>
      </c>
      <c r="E11" s="135">
        <f>E10*1000/E3</f>
        <v>10044.598415656998</v>
      </c>
      <c r="F11" s="135">
        <f t="shared" ref="F11:AX11" si="7">F10*1000/F3</f>
        <v>10075.795109934188</v>
      </c>
      <c r="G11" s="135">
        <f t="shared" si="7"/>
        <v>10269.003440545528</v>
      </c>
      <c r="H11" s="135">
        <f t="shared" si="7"/>
        <v>10170.015873015871</v>
      </c>
      <c r="I11" s="135">
        <f t="shared" si="7"/>
        <v>10325.290431934276</v>
      </c>
      <c r="J11" s="135">
        <f t="shared" si="7"/>
        <v>10215.001003399173</v>
      </c>
      <c r="K11" s="135">
        <f t="shared" si="7"/>
        <v>8493.7574884326932</v>
      </c>
      <c r="L11" s="135">
        <f t="shared" si="7"/>
        <v>10039.525166113597</v>
      </c>
      <c r="M11" s="135">
        <f t="shared" si="7"/>
        <v>8802.5</v>
      </c>
      <c r="N11" s="135">
        <f t="shared" si="7"/>
        <v>10660</v>
      </c>
      <c r="O11" s="135">
        <f t="shared" si="7"/>
        <v>10660</v>
      </c>
      <c r="P11" s="135">
        <f t="shared" si="7"/>
        <v>9947.1603536772673</v>
      </c>
      <c r="Q11" s="135">
        <f t="shared" si="7"/>
        <v>10249.539260424865</v>
      </c>
      <c r="R11" s="135">
        <f t="shared" si="7"/>
        <v>10489.282857142858</v>
      </c>
      <c r="S11" s="135">
        <f>S10*1000/S3</f>
        <v>9790.4645161290355</v>
      </c>
      <c r="T11" s="135">
        <f t="shared" ref="T11:AG11" si="8">T10*1000/T3</f>
        <v>10331.54612679723</v>
      </c>
      <c r="U11" s="135">
        <f t="shared" si="8"/>
        <v>10587.096774193551</v>
      </c>
      <c r="V11" s="135">
        <f t="shared" si="8"/>
        <v>10740</v>
      </c>
      <c r="W11" s="135">
        <f t="shared" si="8"/>
        <v>10436.480938416424</v>
      </c>
      <c r="X11" s="135">
        <f t="shared" si="8"/>
        <v>10498.064516129032</v>
      </c>
      <c r="Y11" s="135">
        <f t="shared" si="8"/>
        <v>9240.1939393939392</v>
      </c>
      <c r="Z11" s="135">
        <f t="shared" si="8"/>
        <v>9781.7873900293271</v>
      </c>
      <c r="AA11" s="135">
        <f t="shared" si="8"/>
        <v>9459.1666666666661</v>
      </c>
      <c r="AB11" s="135">
        <f t="shared" si="8"/>
        <v>9965.8709677419356</v>
      </c>
      <c r="AC11" s="135">
        <f t="shared" si="8"/>
        <v>9381.1059907834097</v>
      </c>
      <c r="AD11" s="135">
        <f t="shared" si="8"/>
        <v>9276.4795918367345</v>
      </c>
      <c r="AE11" s="135">
        <f t="shared" si="8"/>
        <v>10011.290322580646</v>
      </c>
      <c r="AF11" s="135">
        <f t="shared" si="8"/>
        <v>10312.413793103447</v>
      </c>
      <c r="AG11" s="135">
        <f t="shared" si="8"/>
        <v>9682.2580645161288</v>
      </c>
      <c r="AH11" s="135">
        <f t="shared" si="7"/>
        <v>10650</v>
      </c>
      <c r="AI11" s="135">
        <f t="shared" si="7"/>
        <v>10650.000000000002</v>
      </c>
      <c r="AJ11" s="135">
        <f t="shared" si="7"/>
        <v>10650.000000000002</v>
      </c>
      <c r="AK11" s="135">
        <f t="shared" si="7"/>
        <v>10306.451612903225</v>
      </c>
      <c r="AL11" s="135">
        <f t="shared" si="7"/>
        <v>10373.387096774193</v>
      </c>
      <c r="AM11" s="135">
        <f t="shared" si="7"/>
        <v>10550</v>
      </c>
      <c r="AN11" s="135">
        <f t="shared" si="7"/>
        <v>10393.548387096776</v>
      </c>
      <c r="AO11" s="135">
        <f t="shared" si="7"/>
        <v>9061.0887096774186</v>
      </c>
      <c r="AP11" s="135">
        <f t="shared" si="7"/>
        <v>9710.7142857142862</v>
      </c>
      <c r="AQ11" s="135">
        <f t="shared" si="7"/>
        <v>10370</v>
      </c>
      <c r="AR11" s="135">
        <f t="shared" si="7"/>
        <v>9607.6517934356634</v>
      </c>
      <c r="AS11" s="135">
        <f t="shared" si="7"/>
        <v>8433.0645161290304</v>
      </c>
      <c r="AT11" s="135">
        <f t="shared" si="7"/>
        <v>7936.3850261421121</v>
      </c>
      <c r="AU11" s="135">
        <f t="shared" si="7"/>
        <v>8120.4912023460402</v>
      </c>
      <c r="AV11" s="135">
        <f t="shared" si="7"/>
        <v>8940.249266862169</v>
      </c>
      <c r="AW11" s="135">
        <f t="shared" si="7"/>
        <v>9189.0909090909117</v>
      </c>
      <c r="AX11" s="135">
        <f t="shared" si="7"/>
        <v>9179.8826979472142</v>
      </c>
      <c r="AY11" s="135">
        <f t="shared" ref="AY11:BJ11" si="9">AY10*1000/AY3</f>
        <v>8755.7408791194248</v>
      </c>
      <c r="AZ11" s="135">
        <f t="shared" si="9"/>
        <v>7682.0967741935474</v>
      </c>
      <c r="BA11" s="135">
        <f t="shared" si="9"/>
        <v>9202.335928809789</v>
      </c>
      <c r="BB11" s="135">
        <f t="shared" si="9"/>
        <v>8912.736458705167</v>
      </c>
      <c r="BC11" s="135">
        <f t="shared" si="9"/>
        <v>8925.9840522739214</v>
      </c>
      <c r="BD11" s="135">
        <f t="shared" si="9"/>
        <v>9008.8455886780175</v>
      </c>
      <c r="BE11" s="135">
        <f t="shared" si="9"/>
        <v>9500</v>
      </c>
      <c r="BF11" s="135">
        <f t="shared" si="9"/>
        <v>9520</v>
      </c>
      <c r="BG11" s="135">
        <f t="shared" si="9"/>
        <v>6962.2580645161279</v>
      </c>
      <c r="BH11" s="135">
        <f t="shared" si="9"/>
        <v>9500</v>
      </c>
      <c r="BI11" s="135">
        <f t="shared" si="9"/>
        <v>9065</v>
      </c>
      <c r="BJ11" s="135">
        <f t="shared" si="9"/>
        <v>8236.9286581049655</v>
      </c>
      <c r="BK11" s="135">
        <f>BK10*1000/BK3</f>
        <v>9341.1520376175504</v>
      </c>
      <c r="BL11" s="135">
        <f>BL10*1000/BL3</f>
        <v>9385.3448275862065</v>
      </c>
      <c r="BM11" s="135">
        <f>BM10*1000/BM3</f>
        <v>9385.3448275862065</v>
      </c>
      <c r="BO11" s="134" t="s">
        <v>59</v>
      </c>
      <c r="BP11" s="134" t="s">
        <v>62</v>
      </c>
      <c r="BQ11" s="194">
        <f t="shared" ref="BQ11:CU11" si="10">BQ10*1000/BQ3</f>
        <v>9726.8831612903214</v>
      </c>
      <c r="BR11" s="135">
        <f t="shared" si="10"/>
        <v>9931.0385193214279</v>
      </c>
      <c r="BS11" s="135">
        <f t="shared" si="10"/>
        <v>9954.7819519354834</v>
      </c>
      <c r="BT11" s="135">
        <f t="shared" si="10"/>
        <v>9425.2069161666677</v>
      </c>
      <c r="BU11" s="135">
        <f t="shared" si="10"/>
        <v>10110.698014516131</v>
      </c>
      <c r="BV11" s="135">
        <f t="shared" si="10"/>
        <v>10184.097975466666</v>
      </c>
      <c r="BW11" s="135">
        <f t="shared" si="10"/>
        <v>8596.410163999999</v>
      </c>
      <c r="BX11" s="135">
        <f t="shared" si="10"/>
        <v>10282.151859193549</v>
      </c>
      <c r="BY11" s="135">
        <f t="shared" si="10"/>
        <v>9255.908066666665</v>
      </c>
      <c r="BZ11" s="135">
        <f t="shared" si="10"/>
        <v>10461.305289967742</v>
      </c>
      <c r="CA11" s="135">
        <f t="shared" si="10"/>
        <v>10592.432470533333</v>
      </c>
      <c r="CB11" s="135">
        <f t="shared" si="10"/>
        <v>10115.426387096773</v>
      </c>
      <c r="CC11" s="135">
        <f t="shared" si="10"/>
        <v>10477.503419354838</v>
      </c>
      <c r="CD11" s="135">
        <f t="shared" si="10"/>
        <v>9997.7112857142838</v>
      </c>
      <c r="CE11" s="135">
        <f t="shared" si="10"/>
        <v>9983.191741935485</v>
      </c>
      <c r="CF11" s="135">
        <f t="shared" si="10"/>
        <v>10532.574033333334</v>
      </c>
      <c r="CG11" s="135">
        <f t="shared" si="10"/>
        <v>10661.510677419355</v>
      </c>
      <c r="CH11" s="135">
        <f t="shared" si="10"/>
        <v>10475.151899999999</v>
      </c>
      <c r="CI11" s="135">
        <f t="shared" si="10"/>
        <v>10303.73170967742</v>
      </c>
      <c r="CJ11" s="135">
        <f t="shared" si="10"/>
        <v>10609.882838709678</v>
      </c>
      <c r="CK11" s="135">
        <f t="shared" si="10"/>
        <v>10963.545600000001</v>
      </c>
      <c r="CL11" s="135">
        <f t="shared" si="10"/>
        <v>9341.3168387096757</v>
      </c>
      <c r="CM11" s="135">
        <f t="shared" si="10"/>
        <v>8523.7129333333341</v>
      </c>
      <c r="CN11" s="135">
        <f t="shared" si="10"/>
        <v>8179.7452208064524</v>
      </c>
      <c r="CO11" s="135">
        <f t="shared" si="10"/>
        <v>8319.3442258064515</v>
      </c>
      <c r="CP11" s="135">
        <f t="shared" si="10"/>
        <v>9651.3654285714274</v>
      </c>
      <c r="CQ11" s="135">
        <f t="shared" si="10"/>
        <v>10112.656387096775</v>
      </c>
      <c r="CR11" s="135">
        <f t="shared" si="10"/>
        <v>10077.775145933332</v>
      </c>
      <c r="CS11" s="135">
        <f t="shared" si="10"/>
        <v>9447.8251437802737</v>
      </c>
      <c r="CT11" s="135">
        <f t="shared" si="10"/>
        <v>9762.7526485729504</v>
      </c>
      <c r="CU11" s="135">
        <f t="shared" si="10"/>
        <v>9447.8251437802737</v>
      </c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31" customFormat="1">
      <c r="A12" s="891" t="s">
        <v>47</v>
      </c>
      <c r="B12" s="892"/>
      <c r="C12" s="893"/>
      <c r="D12" s="139"/>
      <c r="E12" s="140">
        <f>E4</f>
        <v>21916</v>
      </c>
      <c r="F12" s="140">
        <f t="shared" ref="F12:AX12" si="11">F4</f>
        <v>21947</v>
      </c>
      <c r="G12" s="140">
        <f t="shared" si="11"/>
        <v>21976</v>
      </c>
      <c r="H12" s="140">
        <f t="shared" si="11"/>
        <v>22007</v>
      </c>
      <c r="I12" s="140">
        <f t="shared" si="11"/>
        <v>22037</v>
      </c>
      <c r="J12" s="140">
        <f t="shared" si="11"/>
        <v>22068</v>
      </c>
      <c r="K12" s="140">
        <f t="shared" si="11"/>
        <v>22098</v>
      </c>
      <c r="L12" s="140">
        <f t="shared" si="11"/>
        <v>22129</v>
      </c>
      <c r="M12" s="140">
        <f t="shared" si="11"/>
        <v>22160</v>
      </c>
      <c r="N12" s="140">
        <f t="shared" si="11"/>
        <v>22190</v>
      </c>
      <c r="O12" s="140">
        <f t="shared" si="11"/>
        <v>22221</v>
      </c>
      <c r="P12" s="140">
        <f t="shared" si="11"/>
        <v>22251</v>
      </c>
      <c r="Q12" s="140">
        <f t="shared" si="11"/>
        <v>22282</v>
      </c>
      <c r="R12" s="140">
        <f t="shared" si="11"/>
        <v>22313</v>
      </c>
      <c r="S12" s="140">
        <f t="shared" si="11"/>
        <v>22341</v>
      </c>
      <c r="T12" s="140">
        <f t="shared" si="11"/>
        <v>22372</v>
      </c>
      <c r="U12" s="140">
        <f t="shared" si="11"/>
        <v>22402</v>
      </c>
      <c r="V12" s="140">
        <f t="shared" si="11"/>
        <v>22433</v>
      </c>
      <c r="W12" s="140">
        <f t="shared" si="11"/>
        <v>22463</v>
      </c>
      <c r="X12" s="140">
        <f t="shared" si="11"/>
        <v>22494</v>
      </c>
      <c r="Y12" s="140">
        <f t="shared" si="11"/>
        <v>22525</v>
      </c>
      <c r="Z12" s="140">
        <f t="shared" si="11"/>
        <v>22555</v>
      </c>
      <c r="AA12" s="140">
        <f t="shared" si="11"/>
        <v>22586</v>
      </c>
      <c r="AB12" s="140">
        <f t="shared" si="11"/>
        <v>22616</v>
      </c>
      <c r="AC12" s="140">
        <f t="shared" si="11"/>
        <v>22647</v>
      </c>
      <c r="AD12" s="140">
        <f t="shared" si="11"/>
        <v>22678</v>
      </c>
      <c r="AE12" s="140">
        <f t="shared" si="11"/>
        <v>22706</v>
      </c>
      <c r="AF12" s="140">
        <f t="shared" si="11"/>
        <v>22737</v>
      </c>
      <c r="AG12" s="140">
        <f t="shared" si="11"/>
        <v>22767</v>
      </c>
      <c r="AH12" s="140">
        <f t="shared" si="11"/>
        <v>22798</v>
      </c>
      <c r="AI12" s="140">
        <f t="shared" si="11"/>
        <v>22828</v>
      </c>
      <c r="AJ12" s="140">
        <f t="shared" si="11"/>
        <v>22859</v>
      </c>
      <c r="AK12" s="140">
        <f t="shared" si="11"/>
        <v>22890</v>
      </c>
      <c r="AL12" s="140">
        <f t="shared" si="11"/>
        <v>22920</v>
      </c>
      <c r="AM12" s="140">
        <f t="shared" si="11"/>
        <v>22951</v>
      </c>
      <c r="AN12" s="140">
        <f t="shared" si="11"/>
        <v>22981</v>
      </c>
      <c r="AO12" s="140">
        <f t="shared" si="11"/>
        <v>23012</v>
      </c>
      <c r="AP12" s="140">
        <f t="shared" si="11"/>
        <v>23043</v>
      </c>
      <c r="AQ12" s="140">
        <f t="shared" si="11"/>
        <v>23071</v>
      </c>
      <c r="AR12" s="140">
        <f t="shared" si="11"/>
        <v>23102</v>
      </c>
      <c r="AS12" s="140">
        <f t="shared" si="11"/>
        <v>23132</v>
      </c>
      <c r="AT12" s="140">
        <f t="shared" si="11"/>
        <v>23163</v>
      </c>
      <c r="AU12" s="140">
        <f t="shared" si="11"/>
        <v>23193</v>
      </c>
      <c r="AV12" s="140">
        <f t="shared" si="11"/>
        <v>23224</v>
      </c>
      <c r="AW12" s="140">
        <f t="shared" si="11"/>
        <v>23255</v>
      </c>
      <c r="AX12" s="140">
        <f t="shared" si="11"/>
        <v>23285</v>
      </c>
      <c r="AY12" s="140">
        <f t="shared" ref="AY12:BJ12" si="12">AY4</f>
        <v>23316</v>
      </c>
      <c r="AZ12" s="140">
        <f t="shared" si="12"/>
        <v>23346</v>
      </c>
      <c r="BA12" s="140">
        <f t="shared" si="12"/>
        <v>23377</v>
      </c>
      <c r="BB12" s="140">
        <f t="shared" si="12"/>
        <v>23408</v>
      </c>
      <c r="BC12" s="140">
        <f t="shared" si="12"/>
        <v>23437</v>
      </c>
      <c r="BD12" s="140">
        <f t="shared" si="12"/>
        <v>23468</v>
      </c>
      <c r="BE12" s="140">
        <f t="shared" si="12"/>
        <v>23498</v>
      </c>
      <c r="BF12" s="140">
        <f t="shared" si="12"/>
        <v>23529</v>
      </c>
      <c r="BG12" s="140">
        <f t="shared" si="12"/>
        <v>23559</v>
      </c>
      <c r="BH12" s="140">
        <f t="shared" si="12"/>
        <v>23590</v>
      </c>
      <c r="BI12" s="140">
        <f t="shared" si="12"/>
        <v>23621</v>
      </c>
      <c r="BJ12" s="140">
        <f t="shared" si="12"/>
        <v>23651</v>
      </c>
      <c r="BK12" s="140">
        <f>BK4</f>
        <v>23682</v>
      </c>
      <c r="BL12" s="140">
        <f>BL4</f>
        <v>23712</v>
      </c>
      <c r="BM12" s="140">
        <f>BM4</f>
        <v>23743</v>
      </c>
      <c r="BN12"/>
      <c r="BO12" s="139" t="s">
        <v>47</v>
      </c>
      <c r="BP12" s="139"/>
      <c r="BQ12" s="140">
        <f t="shared" ref="BQ12:CU12" si="13">BQ4</f>
        <v>21916</v>
      </c>
      <c r="BR12" s="140">
        <f t="shared" si="13"/>
        <v>21947</v>
      </c>
      <c r="BS12" s="140">
        <f t="shared" si="13"/>
        <v>21976</v>
      </c>
      <c r="BT12" s="290">
        <f t="shared" si="13"/>
        <v>22007</v>
      </c>
      <c r="BU12" s="290">
        <f t="shared" si="13"/>
        <v>22037</v>
      </c>
      <c r="BV12" s="290">
        <f t="shared" si="13"/>
        <v>22068</v>
      </c>
      <c r="BW12" s="290">
        <f t="shared" si="13"/>
        <v>22098</v>
      </c>
      <c r="BX12" s="290">
        <f t="shared" si="13"/>
        <v>22129</v>
      </c>
      <c r="BY12" s="290">
        <f t="shared" si="13"/>
        <v>22160</v>
      </c>
      <c r="BZ12" s="290">
        <f t="shared" si="13"/>
        <v>22190</v>
      </c>
      <c r="CA12" s="290">
        <f t="shared" si="13"/>
        <v>22221</v>
      </c>
      <c r="CB12" s="290">
        <f t="shared" si="13"/>
        <v>22251</v>
      </c>
      <c r="CC12" s="290">
        <f t="shared" si="13"/>
        <v>22282</v>
      </c>
      <c r="CD12" s="290">
        <f t="shared" si="13"/>
        <v>22313</v>
      </c>
      <c r="CE12" s="290">
        <f t="shared" si="13"/>
        <v>22341</v>
      </c>
      <c r="CF12" s="290">
        <f t="shared" si="13"/>
        <v>22372</v>
      </c>
      <c r="CG12" s="290">
        <f t="shared" si="13"/>
        <v>22402</v>
      </c>
      <c r="CH12" s="290">
        <f t="shared" si="13"/>
        <v>22433</v>
      </c>
      <c r="CI12" s="290">
        <f t="shared" si="13"/>
        <v>22463</v>
      </c>
      <c r="CJ12" s="290">
        <f t="shared" si="13"/>
        <v>22494</v>
      </c>
      <c r="CK12" s="290">
        <f t="shared" si="13"/>
        <v>22525</v>
      </c>
      <c r="CL12" s="290">
        <f t="shared" si="13"/>
        <v>22555</v>
      </c>
      <c r="CM12" s="290">
        <f t="shared" si="13"/>
        <v>22586</v>
      </c>
      <c r="CN12" s="290">
        <f t="shared" si="13"/>
        <v>22616</v>
      </c>
      <c r="CO12" s="290">
        <f t="shared" si="13"/>
        <v>22647</v>
      </c>
      <c r="CP12" s="290">
        <f t="shared" si="13"/>
        <v>22678</v>
      </c>
      <c r="CQ12" s="290">
        <f t="shared" si="13"/>
        <v>22706</v>
      </c>
      <c r="CR12" s="290">
        <f t="shared" si="13"/>
        <v>22737</v>
      </c>
      <c r="CS12" s="290">
        <f t="shared" si="13"/>
        <v>22767</v>
      </c>
      <c r="CT12" s="290">
        <f t="shared" si="13"/>
        <v>22798</v>
      </c>
      <c r="CU12" s="290">
        <f t="shared" si="13"/>
        <v>22828</v>
      </c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69" customFormat="1">
      <c r="A13" s="878" t="s">
        <v>58</v>
      </c>
      <c r="B13" s="879"/>
      <c r="C13" s="879"/>
      <c r="D13" s="859" t="s">
        <v>497</v>
      </c>
      <c r="E13" s="420">
        <v>63.24</v>
      </c>
      <c r="F13" s="171">
        <v>43.5</v>
      </c>
      <c r="G13" s="171">
        <v>60</v>
      </c>
      <c r="H13" s="171">
        <v>53</v>
      </c>
      <c r="I13" s="171">
        <v>54</v>
      </c>
      <c r="J13" s="171">
        <v>26</v>
      </c>
      <c r="K13" s="171">
        <v>64</v>
      </c>
      <c r="L13" s="171">
        <v>60</v>
      </c>
      <c r="M13" s="171">
        <v>45</v>
      </c>
      <c r="N13" s="171">
        <v>63</v>
      </c>
      <c r="O13" s="171">
        <v>68</v>
      </c>
      <c r="P13" s="171">
        <v>74</v>
      </c>
      <c r="Q13" s="171">
        <v>80</v>
      </c>
      <c r="R13" s="171">
        <v>64.5</v>
      </c>
      <c r="S13" s="171">
        <v>76</v>
      </c>
      <c r="T13" s="171">
        <v>76</v>
      </c>
      <c r="U13" s="171">
        <v>74</v>
      </c>
      <c r="V13" s="171">
        <v>72.5</v>
      </c>
      <c r="W13" s="171">
        <v>72</v>
      </c>
      <c r="X13" s="171">
        <v>71</v>
      </c>
      <c r="Y13" s="171">
        <v>50</v>
      </c>
      <c r="Z13" s="171">
        <v>80</v>
      </c>
      <c r="AA13" s="171">
        <v>75</v>
      </c>
      <c r="AB13" s="171">
        <v>77</v>
      </c>
      <c r="AC13" s="171">
        <v>58.5</v>
      </c>
      <c r="AD13" s="171">
        <v>81</v>
      </c>
      <c r="AE13" s="171">
        <v>82</v>
      </c>
      <c r="AF13" s="171">
        <v>78</v>
      </c>
      <c r="AG13" s="171">
        <v>96</v>
      </c>
      <c r="AH13" s="171">
        <v>79</v>
      </c>
      <c r="AI13" s="171">
        <v>71</v>
      </c>
      <c r="AJ13" s="171">
        <v>69.5</v>
      </c>
      <c r="AK13" s="171">
        <v>62</v>
      </c>
      <c r="AL13" s="171">
        <v>66</v>
      </c>
      <c r="AM13" s="171">
        <v>65</v>
      </c>
      <c r="AN13" s="171">
        <v>68.5</v>
      </c>
      <c r="AO13" s="171">
        <f>720*AO3/1000</f>
        <v>22.32</v>
      </c>
      <c r="AP13" s="171">
        <v>21</v>
      </c>
      <c r="AQ13" s="171">
        <v>11</v>
      </c>
      <c r="AR13" s="171">
        <v>29</v>
      </c>
      <c r="BA13" s="864"/>
      <c r="BB13" s="864"/>
      <c r="BC13" s="864"/>
      <c r="BD13" s="864"/>
      <c r="BE13" s="864"/>
      <c r="BF13" s="864"/>
      <c r="BG13" s="865">
        <v>19.295999999999999</v>
      </c>
      <c r="BH13" s="865"/>
      <c r="BI13" s="865"/>
      <c r="BJ13" s="865">
        <v>11</v>
      </c>
      <c r="BK13" s="864"/>
      <c r="BL13" s="864"/>
      <c r="BM13" s="864"/>
      <c r="BN13"/>
      <c r="BO13" s="132" t="s">
        <v>58</v>
      </c>
      <c r="BP13" s="170" t="s">
        <v>74</v>
      </c>
      <c r="BQ13" s="171">
        <f t="shared" ref="BQ13:CR13" si="14">SUM(BQ14:BQ18)</f>
        <v>54.648462000000002</v>
      </c>
      <c r="BR13" s="171">
        <f t="shared" si="14"/>
        <v>35.120663</v>
      </c>
      <c r="BS13" s="171">
        <f t="shared" si="14"/>
        <v>49.261400000000002</v>
      </c>
      <c r="BT13" s="171">
        <f t="shared" si="14"/>
        <v>43.221652000000006</v>
      </c>
      <c r="BU13" s="171">
        <f t="shared" si="14"/>
        <v>44.439503999999999</v>
      </c>
      <c r="BV13" s="171">
        <f t="shared" si="14"/>
        <v>18.598141999999999</v>
      </c>
      <c r="BW13" s="171">
        <f t="shared" si="14"/>
        <v>46.833784999999999</v>
      </c>
      <c r="BX13" s="171">
        <f t="shared" si="14"/>
        <v>42.468035</v>
      </c>
      <c r="BY13" s="171">
        <f t="shared" si="14"/>
        <v>36.823126999999999</v>
      </c>
      <c r="BZ13" s="171">
        <f t="shared" si="14"/>
        <v>60.729713000000004</v>
      </c>
      <c r="CA13" s="171">
        <f t="shared" si="14"/>
        <v>66.287258000000008</v>
      </c>
      <c r="CB13" s="171">
        <f t="shared" si="14"/>
        <v>71.840299000000002</v>
      </c>
      <c r="CC13" s="171">
        <f t="shared" si="14"/>
        <v>73.669772999999992</v>
      </c>
      <c r="CD13" s="171">
        <f t="shared" si="14"/>
        <v>62.267364999999998</v>
      </c>
      <c r="CE13" s="171">
        <f t="shared" si="14"/>
        <v>73.798735000000008</v>
      </c>
      <c r="CF13" s="171">
        <f t="shared" si="14"/>
        <v>75.053475999999989</v>
      </c>
      <c r="CG13" s="171">
        <f t="shared" si="14"/>
        <v>73.460035000000005</v>
      </c>
      <c r="CH13" s="171">
        <f t="shared" si="14"/>
        <v>72.077567999999999</v>
      </c>
      <c r="CI13" s="171">
        <f t="shared" si="14"/>
        <v>72.751704000000004</v>
      </c>
      <c r="CJ13" s="171">
        <f t="shared" si="14"/>
        <v>72.495610999999997</v>
      </c>
      <c r="CK13" s="171">
        <f t="shared" si="14"/>
        <v>51.364157999999996</v>
      </c>
      <c r="CL13" s="171">
        <f t="shared" si="14"/>
        <v>68.792591000000002</v>
      </c>
      <c r="CM13" s="171">
        <f t="shared" si="14"/>
        <v>64.085142000000005</v>
      </c>
      <c r="CN13" s="171">
        <f t="shared" si="14"/>
        <v>63.231001999999997</v>
      </c>
      <c r="CO13" s="171">
        <f t="shared" si="14"/>
        <v>47.538066000000001</v>
      </c>
      <c r="CP13" s="171">
        <f t="shared" si="14"/>
        <v>62.401903999999995</v>
      </c>
      <c r="CQ13" s="171">
        <f t="shared" si="14"/>
        <v>59.589364000000003</v>
      </c>
      <c r="CR13" s="171">
        <f t="shared" si="14"/>
        <v>66.116694999999993</v>
      </c>
      <c r="CS13" s="171">
        <v>96.441000000000003</v>
      </c>
      <c r="CT13" s="171">
        <v>96.441000000000003</v>
      </c>
      <c r="CU13" s="171">
        <v>96.441000000000003</v>
      </c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>
      <c r="A14" s="419"/>
      <c r="B14" s="122"/>
      <c r="C14" s="122"/>
      <c r="D14" s="859" t="s">
        <v>287</v>
      </c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329"/>
      <c r="AF14" s="329"/>
      <c r="AG14" s="329"/>
      <c r="AH14" s="329"/>
      <c r="AI14" s="329"/>
      <c r="AJ14" s="329"/>
      <c r="AK14" s="329"/>
      <c r="AL14" s="329"/>
      <c r="AM14" s="329"/>
      <c r="AN14" s="329"/>
      <c r="AO14" s="474" t="e">
        <f>#REF!-AO13</f>
        <v>#REF!</v>
      </c>
      <c r="AP14" s="474" t="e">
        <f>#REF!-AP13</f>
        <v>#REF!</v>
      </c>
      <c r="AQ14" s="474" t="e">
        <f>#REF!-AQ13</f>
        <v>#REF!</v>
      </c>
      <c r="AR14" s="474">
        <v>17.5</v>
      </c>
      <c r="AS14" s="615">
        <f>AS15+AS16</f>
        <v>43.5</v>
      </c>
      <c r="AT14" s="615">
        <f t="shared" ref="AT14:BM14" si="15">AT15+AT16</f>
        <v>56</v>
      </c>
      <c r="AU14" s="615">
        <f t="shared" si="15"/>
        <v>47.93</v>
      </c>
      <c r="AV14" s="615">
        <f t="shared" si="15"/>
        <v>56.379999999999995</v>
      </c>
      <c r="AW14" s="615">
        <f t="shared" si="15"/>
        <v>42.91</v>
      </c>
      <c r="AX14" s="615">
        <f t="shared" si="15"/>
        <v>43</v>
      </c>
      <c r="AY14" s="615">
        <f t="shared" si="15"/>
        <v>48.599999999999994</v>
      </c>
      <c r="AZ14" s="615">
        <f t="shared" si="15"/>
        <v>58.5</v>
      </c>
      <c r="BA14" s="615">
        <f t="shared" si="15"/>
        <v>56.42</v>
      </c>
      <c r="BB14" s="615">
        <f t="shared" si="15"/>
        <v>45.16</v>
      </c>
      <c r="BC14" s="615">
        <f t="shared" si="15"/>
        <v>53.82</v>
      </c>
      <c r="BD14" s="615">
        <f t="shared" si="15"/>
        <v>81.687000000000012</v>
      </c>
      <c r="BE14" s="615">
        <f t="shared" si="15"/>
        <v>85.597999999999999</v>
      </c>
      <c r="BF14" s="615">
        <f t="shared" si="15"/>
        <v>78.164000000000001</v>
      </c>
      <c r="BG14" s="615">
        <f t="shared" si="15"/>
        <v>96.88300000000001</v>
      </c>
      <c r="BH14" s="615">
        <f t="shared" si="15"/>
        <v>56.42</v>
      </c>
      <c r="BI14" s="615">
        <f t="shared" si="15"/>
        <v>54.6</v>
      </c>
      <c r="BJ14" s="615">
        <f t="shared" si="15"/>
        <v>56.42</v>
      </c>
      <c r="BK14" s="615">
        <f t="shared" si="15"/>
        <v>54.6</v>
      </c>
      <c r="BL14" s="615">
        <f t="shared" si="15"/>
        <v>56.42</v>
      </c>
      <c r="BM14" s="615">
        <f t="shared" si="15"/>
        <v>56.42</v>
      </c>
      <c r="BO14" s="127"/>
      <c r="BP14" s="158" t="s">
        <v>68</v>
      </c>
      <c r="BQ14" s="130">
        <f t="shared" ref="BQ14:CF14" si="16">BQ95/1000</f>
        <v>16.142296000000002</v>
      </c>
      <c r="BR14" s="130">
        <f t="shared" si="16"/>
        <v>7.0582060000000002</v>
      </c>
      <c r="BS14" s="130">
        <f t="shared" si="16"/>
        <v>5.0031699999999999</v>
      </c>
      <c r="BT14" s="130">
        <f t="shared" si="16"/>
        <v>13.026111</v>
      </c>
      <c r="BU14" s="130">
        <f t="shared" si="16"/>
        <v>16.921326000000001</v>
      </c>
      <c r="BV14" s="130">
        <f t="shared" si="16"/>
        <v>16.191807000000001</v>
      </c>
      <c r="BW14" s="130">
        <f t="shared" si="16"/>
        <v>20.788827000000001</v>
      </c>
      <c r="BX14" s="130">
        <f t="shared" si="16"/>
        <v>19.470008999999997</v>
      </c>
      <c r="BY14" s="130">
        <f t="shared" si="16"/>
        <v>11.625118000000001</v>
      </c>
      <c r="BZ14" s="130">
        <f t="shared" si="16"/>
        <v>23.452625000000001</v>
      </c>
      <c r="CA14" s="130">
        <f t="shared" si="16"/>
        <v>21.093909</v>
      </c>
      <c r="CB14" s="130">
        <f t="shared" si="16"/>
        <v>19.890849999999997</v>
      </c>
      <c r="CC14" s="130">
        <f t="shared" si="16"/>
        <v>20.826100999999998</v>
      </c>
      <c r="CD14" s="130">
        <f t="shared" si="16"/>
        <v>20.401136999999999</v>
      </c>
      <c r="CE14" s="130">
        <f t="shared" si="16"/>
        <v>22.399818</v>
      </c>
      <c r="CF14" s="130">
        <f t="shared" si="16"/>
        <v>21.477117999999997</v>
      </c>
      <c r="CG14" s="130">
        <f t="shared" ref="CG14:CN14" si="17">(CG95+CG96)/1000</f>
        <v>24.630431999999999</v>
      </c>
      <c r="CH14" s="130">
        <f t="shared" si="17"/>
        <v>21.567053000000001</v>
      </c>
      <c r="CI14" s="130">
        <f t="shared" si="17"/>
        <v>21.617497</v>
      </c>
      <c r="CJ14" s="130">
        <f t="shared" si="17"/>
        <v>21.806024000000001</v>
      </c>
      <c r="CK14" s="130">
        <f t="shared" si="17"/>
        <v>0.73156200000000005</v>
      </c>
      <c r="CL14" s="130">
        <f t="shared" si="17"/>
        <v>12.575505999999999</v>
      </c>
      <c r="CM14" s="130">
        <f t="shared" si="17"/>
        <v>21.752171999999998</v>
      </c>
      <c r="CN14" s="130">
        <f t="shared" si="17"/>
        <v>21.315066999999999</v>
      </c>
      <c r="CO14" s="130">
        <f t="shared" ref="CO14:CU14" si="18">(CO97+CO98)/1000</f>
        <v>17.624585</v>
      </c>
      <c r="CP14" s="130">
        <f t="shared" si="18"/>
        <v>20.340505</v>
      </c>
      <c r="CQ14" s="130">
        <f t="shared" si="18"/>
        <v>24.451592999999999</v>
      </c>
      <c r="CR14" s="130">
        <f t="shared" si="18"/>
        <v>22.018360000000001</v>
      </c>
      <c r="CS14" s="130">
        <f t="shared" si="18"/>
        <v>22.568079000000001</v>
      </c>
      <c r="CT14" s="130">
        <f t="shared" si="18"/>
        <v>22.515136999999999</v>
      </c>
      <c r="CU14" s="130">
        <f t="shared" si="18"/>
        <v>22.531306000000001</v>
      </c>
    </row>
    <row r="15" spans="1:115">
      <c r="A15" s="694" t="s">
        <v>285</v>
      </c>
      <c r="B15" s="441" t="s">
        <v>286</v>
      </c>
      <c r="C15" s="696" t="s">
        <v>377</v>
      </c>
      <c r="D15" s="442" t="s">
        <v>286</v>
      </c>
      <c r="AO15" s="466"/>
      <c r="AP15" s="466"/>
      <c r="AQ15" s="466"/>
      <c r="AR15" s="466"/>
      <c r="AS15" s="184">
        <v>26</v>
      </c>
      <c r="AT15" s="697">
        <v>26</v>
      </c>
      <c r="AU15" s="184">
        <v>20.72</v>
      </c>
      <c r="AV15" s="184">
        <v>20.38</v>
      </c>
      <c r="AW15" s="184">
        <v>22.41</v>
      </c>
      <c r="AX15" s="184">
        <v>27</v>
      </c>
      <c r="AY15" s="184">
        <v>24.4</v>
      </c>
      <c r="AZ15" s="184">
        <v>29</v>
      </c>
      <c r="BA15" s="184">
        <v>22.32</v>
      </c>
      <c r="BB15" s="184">
        <v>20.16</v>
      </c>
      <c r="BC15" s="184">
        <v>22.32</v>
      </c>
      <c r="BD15" s="184">
        <v>21.6</v>
      </c>
      <c r="BE15" s="184">
        <v>22.32</v>
      </c>
      <c r="BF15" s="184">
        <v>21.6</v>
      </c>
      <c r="BG15" s="184">
        <v>22.32</v>
      </c>
      <c r="BH15" s="184">
        <v>22.32</v>
      </c>
      <c r="BI15" s="184">
        <v>21.6</v>
      </c>
      <c r="BJ15" s="184">
        <v>22.32</v>
      </c>
      <c r="BK15" s="184">
        <v>21.6</v>
      </c>
      <c r="BL15" s="184">
        <v>22.32</v>
      </c>
      <c r="BM15" s="184">
        <v>22.32</v>
      </c>
      <c r="BO15" s="127"/>
      <c r="BP15" s="158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</row>
    <row r="16" spans="1:115">
      <c r="A16" s="616"/>
      <c r="B16" s="443" t="s">
        <v>286</v>
      </c>
      <c r="C16" s="617" t="s">
        <v>378</v>
      </c>
      <c r="D16" s="444" t="s">
        <v>286</v>
      </c>
      <c r="AO16" s="466"/>
      <c r="AP16" s="466"/>
      <c r="AQ16" s="466"/>
      <c r="AR16" s="466"/>
      <c r="AS16" s="698">
        <v>17.5</v>
      </c>
      <c r="AT16" s="698">
        <v>30</v>
      </c>
      <c r="AU16" s="698">
        <v>27.21</v>
      </c>
      <c r="AV16" s="698">
        <v>36</v>
      </c>
      <c r="AW16" s="698">
        <v>20.5</v>
      </c>
      <c r="AX16" s="698">
        <v>16</v>
      </c>
      <c r="AY16" s="698">
        <v>24.2</v>
      </c>
      <c r="AZ16" s="698">
        <v>29.5</v>
      </c>
      <c r="BA16" s="698">
        <v>34.1</v>
      </c>
      <c r="BB16" s="698">
        <v>25</v>
      </c>
      <c r="BC16" s="698">
        <v>31.5</v>
      </c>
      <c r="BD16" s="698">
        <v>60.087000000000003</v>
      </c>
      <c r="BE16" s="698">
        <v>63.277999999999999</v>
      </c>
      <c r="BF16" s="698">
        <v>56.564</v>
      </c>
      <c r="BG16" s="698">
        <v>74.563000000000002</v>
      </c>
      <c r="BH16" s="698">
        <v>34.1</v>
      </c>
      <c r="BI16" s="698">
        <v>33</v>
      </c>
      <c r="BJ16" s="698">
        <v>34.1</v>
      </c>
      <c r="BK16" s="698">
        <v>33</v>
      </c>
      <c r="BL16" s="698">
        <v>34.1</v>
      </c>
      <c r="BM16" s="698">
        <v>34.1</v>
      </c>
      <c r="BO16" s="127"/>
      <c r="BP16" s="158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</row>
    <row r="17" spans="1:100">
      <c r="A17" s="616"/>
      <c r="B17" s="443" t="s">
        <v>286</v>
      </c>
      <c r="C17" s="421" t="s">
        <v>340</v>
      </c>
      <c r="D17" s="444" t="s">
        <v>286</v>
      </c>
      <c r="AO17" s="466"/>
      <c r="AP17" s="466">
        <v>0</v>
      </c>
      <c r="AQ17" s="466">
        <v>0</v>
      </c>
      <c r="AR17" s="466"/>
      <c r="AS17" s="466"/>
      <c r="AT17" s="466"/>
      <c r="AU17" s="466"/>
      <c r="AV17" s="466"/>
      <c r="AW17" s="466"/>
      <c r="AX17" s="466"/>
      <c r="AY17" s="466"/>
      <c r="AZ17" s="466"/>
      <c r="BA17" s="466">
        <v>0</v>
      </c>
      <c r="BB17" s="466">
        <v>7.2050000000000001</v>
      </c>
      <c r="BC17" s="466">
        <v>7.2050000000000001</v>
      </c>
      <c r="BD17" s="466">
        <v>12.96</v>
      </c>
      <c r="BE17" s="466">
        <v>13.391999999999999</v>
      </c>
      <c r="BF17" s="466">
        <v>19.440000000000001</v>
      </c>
      <c r="BG17" s="466">
        <v>0</v>
      </c>
      <c r="BH17" s="466">
        <v>14.151999999999999</v>
      </c>
      <c r="BI17" s="466">
        <v>15.02</v>
      </c>
      <c r="BJ17" s="466">
        <v>8.2920000000000016</v>
      </c>
      <c r="BK17" s="466">
        <v>14.22</v>
      </c>
      <c r="BL17" s="466">
        <v>15.071999999999999</v>
      </c>
      <c r="BM17" s="466">
        <v>10.8</v>
      </c>
      <c r="BO17" s="127"/>
      <c r="BP17" s="158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  <c r="CT17" s="147"/>
      <c r="CU17" s="147"/>
    </row>
    <row r="18" spans="1:100">
      <c r="A18" s="836"/>
      <c r="B18" s="834" t="s">
        <v>286</v>
      </c>
      <c r="C18" s="421" t="s">
        <v>466</v>
      </c>
      <c r="D18" s="835" t="s">
        <v>286</v>
      </c>
      <c r="AO18" s="466"/>
      <c r="AP18" s="466"/>
      <c r="AQ18" s="466"/>
      <c r="AR18" s="466"/>
      <c r="AS18" s="466"/>
      <c r="AT18" s="466"/>
      <c r="AU18" s="466"/>
      <c r="AV18" s="466"/>
      <c r="AW18" s="466"/>
      <c r="AX18" s="466"/>
      <c r="AY18" s="466"/>
      <c r="AZ18" s="466"/>
      <c r="BA18" s="466"/>
      <c r="BB18" s="466">
        <v>3.5950000000000002</v>
      </c>
      <c r="BC18" s="466">
        <v>3.5950000000000002</v>
      </c>
      <c r="BD18" s="466"/>
      <c r="BE18" s="466"/>
      <c r="BF18" s="466"/>
      <c r="BG18" s="466"/>
      <c r="BH18" s="466"/>
      <c r="BI18" s="466"/>
      <c r="BJ18" s="466"/>
      <c r="BK18" s="466"/>
      <c r="BL18" s="466"/>
      <c r="BM18" s="466"/>
      <c r="BO18" s="127"/>
      <c r="BP18" s="158" t="s">
        <v>69</v>
      </c>
      <c r="BQ18" s="147">
        <f t="shared" ref="BQ18:CJ18" si="19">BQ101/1000</f>
        <v>38.506166</v>
      </c>
      <c r="BR18" s="147">
        <f t="shared" si="19"/>
        <v>28.062456999999998</v>
      </c>
      <c r="BS18" s="147">
        <f t="shared" si="19"/>
        <v>44.258230000000005</v>
      </c>
      <c r="BT18" s="147">
        <f t="shared" si="19"/>
        <v>30.195541000000002</v>
      </c>
      <c r="BU18" s="147">
        <f t="shared" si="19"/>
        <v>27.518177999999999</v>
      </c>
      <c r="BV18" s="147">
        <f t="shared" si="19"/>
        <v>2.4063349999999999</v>
      </c>
      <c r="BW18" s="147">
        <f t="shared" si="19"/>
        <v>26.044957999999998</v>
      </c>
      <c r="BX18" s="147">
        <f t="shared" si="19"/>
        <v>22.998026000000003</v>
      </c>
      <c r="BY18" s="147">
        <f t="shared" si="19"/>
        <v>25.198008999999999</v>
      </c>
      <c r="BZ18" s="147">
        <f t="shared" si="19"/>
        <v>37.277088000000006</v>
      </c>
      <c r="CA18" s="147">
        <f t="shared" si="19"/>
        <v>45.193349000000005</v>
      </c>
      <c r="CB18" s="147">
        <f t="shared" si="19"/>
        <v>51.949449000000001</v>
      </c>
      <c r="CC18" s="147">
        <f t="shared" si="19"/>
        <v>52.843671999999998</v>
      </c>
      <c r="CD18" s="147">
        <f t="shared" si="19"/>
        <v>41.866228</v>
      </c>
      <c r="CE18" s="147">
        <f t="shared" si="19"/>
        <v>51.398917000000004</v>
      </c>
      <c r="CF18" s="147">
        <f t="shared" si="19"/>
        <v>53.576357999999999</v>
      </c>
      <c r="CG18" s="147">
        <f t="shared" si="19"/>
        <v>48.829603000000006</v>
      </c>
      <c r="CH18" s="147">
        <f t="shared" si="19"/>
        <v>50.510514999999998</v>
      </c>
      <c r="CI18" s="147">
        <f t="shared" si="19"/>
        <v>51.134207000000004</v>
      </c>
      <c r="CJ18" s="147">
        <f t="shared" si="19"/>
        <v>50.689587000000003</v>
      </c>
      <c r="CK18" s="147">
        <f>CK101/1000</f>
        <v>50.632595999999999</v>
      </c>
      <c r="CL18" s="147">
        <f>CL101/1000</f>
        <v>56.217084999999997</v>
      </c>
      <c r="CM18" s="147">
        <f>CM101/1000</f>
        <v>42.332970000000003</v>
      </c>
      <c r="CN18" s="147">
        <f>CN101/1000</f>
        <v>41.915934999999998</v>
      </c>
      <c r="CO18" s="147">
        <f t="shared" ref="CO18:CU18" si="20">CO103/1000</f>
        <v>29.913481000000001</v>
      </c>
      <c r="CP18" s="147">
        <f t="shared" si="20"/>
        <v>42.061398999999994</v>
      </c>
      <c r="CQ18" s="147">
        <f t="shared" si="20"/>
        <v>35.137771000000001</v>
      </c>
      <c r="CR18" s="147">
        <f t="shared" si="20"/>
        <v>44.098334999999999</v>
      </c>
      <c r="CS18" s="147">
        <f t="shared" si="20"/>
        <v>40.850470999999999</v>
      </c>
      <c r="CT18" s="147">
        <f t="shared" si="20"/>
        <v>53.054906000000003</v>
      </c>
      <c r="CU18" s="147">
        <f t="shared" si="20"/>
        <v>42.450766000000002</v>
      </c>
    </row>
    <row r="19" spans="1:100">
      <c r="A19" s="616"/>
      <c r="B19" s="443" t="s">
        <v>286</v>
      </c>
      <c r="C19" s="421" t="s">
        <v>341</v>
      </c>
      <c r="D19" s="444" t="s">
        <v>286</v>
      </c>
      <c r="AO19" s="466">
        <v>12</v>
      </c>
      <c r="AP19" s="466">
        <v>12</v>
      </c>
      <c r="AQ19" s="466">
        <v>37</v>
      </c>
      <c r="AR19" s="466">
        <v>32</v>
      </c>
      <c r="AS19" s="466">
        <v>0</v>
      </c>
      <c r="AT19" s="466"/>
      <c r="AU19" s="466"/>
      <c r="AV19" s="466"/>
      <c r="AW19" s="466"/>
      <c r="AX19" s="466"/>
      <c r="AY19" s="466"/>
      <c r="AZ19" s="466"/>
      <c r="BA19" s="466"/>
      <c r="BB19" s="466">
        <v>17.5</v>
      </c>
      <c r="BC19" s="466"/>
      <c r="BD19" s="466"/>
      <c r="BE19" s="466"/>
      <c r="BF19" s="466"/>
      <c r="BG19" s="466">
        <v>0</v>
      </c>
      <c r="BH19" s="466">
        <v>0</v>
      </c>
      <c r="BI19" s="466">
        <v>0</v>
      </c>
      <c r="BJ19" s="466">
        <v>0</v>
      </c>
      <c r="BK19" s="466">
        <v>0</v>
      </c>
      <c r="BL19" s="466">
        <v>0</v>
      </c>
      <c r="BM19" s="466">
        <v>0</v>
      </c>
      <c r="BO19" s="127"/>
      <c r="BP19" s="158" t="s">
        <v>70</v>
      </c>
      <c r="BQ19" s="147">
        <f t="shared" ref="BQ19:CB19" si="21">BQ106/1000</f>
        <v>0</v>
      </c>
      <c r="BR19" s="147">
        <f t="shared" si="21"/>
        <v>0</v>
      </c>
      <c r="BS19" s="147">
        <f t="shared" si="21"/>
        <v>0</v>
      </c>
      <c r="BT19" s="147">
        <f t="shared" si="21"/>
        <v>0</v>
      </c>
      <c r="BU19" s="147">
        <f t="shared" si="21"/>
        <v>0</v>
      </c>
      <c r="BV19" s="147">
        <f t="shared" si="21"/>
        <v>0</v>
      </c>
      <c r="BW19" s="147">
        <f t="shared" si="21"/>
        <v>0</v>
      </c>
      <c r="BX19" s="147">
        <f t="shared" si="21"/>
        <v>0</v>
      </c>
      <c r="BY19" s="147">
        <f t="shared" si="21"/>
        <v>0</v>
      </c>
      <c r="BZ19" s="147">
        <f t="shared" si="21"/>
        <v>0</v>
      </c>
      <c r="CA19" s="147">
        <f t="shared" si="21"/>
        <v>11.741052999999999</v>
      </c>
      <c r="CB19" s="147">
        <f t="shared" si="21"/>
        <v>7.3636119999999998</v>
      </c>
      <c r="CC19" s="147">
        <f t="shared" ref="CC19:CK19" si="22">(CC106+CC107)/1000</f>
        <v>8.0789619999999989</v>
      </c>
      <c r="CD19" s="147">
        <f t="shared" si="22"/>
        <v>0</v>
      </c>
      <c r="CE19" s="147">
        <f t="shared" si="22"/>
        <v>7.7897550000000004</v>
      </c>
      <c r="CF19" s="147">
        <f t="shared" si="22"/>
        <v>11.159566</v>
      </c>
      <c r="CG19" s="147">
        <f t="shared" si="22"/>
        <v>12.666743</v>
      </c>
      <c r="CH19" s="147">
        <f t="shared" si="22"/>
        <v>15.099997999999999</v>
      </c>
      <c r="CI19" s="147">
        <f t="shared" si="22"/>
        <v>13.560919</v>
      </c>
      <c r="CJ19" s="147">
        <f t="shared" si="22"/>
        <v>15.828645</v>
      </c>
      <c r="CK19" s="147">
        <f t="shared" si="22"/>
        <v>1.322057</v>
      </c>
      <c r="CL19" s="147">
        <f>(CL106+CL107)/1000</f>
        <v>0</v>
      </c>
      <c r="CM19" s="147">
        <f>(CM106+CM107)/1000</f>
        <v>3.82802</v>
      </c>
      <c r="CN19" s="147">
        <f>(CN106+CN107)/1000</f>
        <v>3.3285459999999998</v>
      </c>
      <c r="CO19" s="147">
        <f>(CO107+CO108)/1000</f>
        <v>11.838417</v>
      </c>
      <c r="CP19" s="147">
        <f>(CP107+CP108)/1000</f>
        <v>11.099917999999999</v>
      </c>
      <c r="CQ19" s="147">
        <f>(CQ107+CQ108)/1000</f>
        <v>2.5773640000000002</v>
      </c>
      <c r="CR19" s="147">
        <f>(CR107+CR108+CR109)/1000</f>
        <v>18.415118999999997</v>
      </c>
      <c r="CS19" s="147">
        <f>(CS107+CS108)/1000</f>
        <v>16.038291999999998</v>
      </c>
      <c r="CT19" s="147">
        <f>(CT107+CT108)/1000</f>
        <v>16.774204000000001</v>
      </c>
      <c r="CU19" s="147">
        <f>(CU107+CU108)/1000</f>
        <v>0.24015</v>
      </c>
    </row>
    <row r="20" spans="1:100">
      <c r="A20" s="616"/>
      <c r="B20" s="443" t="s">
        <v>286</v>
      </c>
      <c r="C20" s="421" t="s">
        <v>288</v>
      </c>
      <c r="D20" s="444" t="s">
        <v>286</v>
      </c>
      <c r="AO20" s="466">
        <v>32.86</v>
      </c>
      <c r="AP20" s="466">
        <v>28.82</v>
      </c>
      <c r="AQ20" s="466">
        <v>16.645</v>
      </c>
      <c r="AR20" s="466">
        <v>24</v>
      </c>
      <c r="AS20" s="466">
        <v>21.957999999999998</v>
      </c>
      <c r="AT20" s="466">
        <v>23.643999999999998</v>
      </c>
      <c r="AU20" s="466">
        <v>25.8</v>
      </c>
      <c r="AV20" s="466">
        <v>31.132362637362636</v>
      </c>
      <c r="AW20" s="466">
        <v>30.3</v>
      </c>
      <c r="AX20" s="466">
        <v>32.86</v>
      </c>
      <c r="AY20" s="466">
        <v>31.2</v>
      </c>
      <c r="AZ20" s="466">
        <v>25.774999999999999</v>
      </c>
      <c r="BA20" s="466">
        <v>32.24</v>
      </c>
      <c r="BB20" s="466">
        <v>29.12</v>
      </c>
      <c r="BC20" s="466">
        <v>32.24</v>
      </c>
      <c r="BD20" s="466">
        <v>31.2</v>
      </c>
      <c r="BE20" s="466">
        <v>32.86</v>
      </c>
      <c r="BF20" s="466">
        <v>31.8</v>
      </c>
      <c r="BG20" s="466">
        <v>19.551900859337</v>
      </c>
      <c r="BH20" s="466">
        <v>32.86</v>
      </c>
      <c r="BI20" s="466">
        <v>32.86</v>
      </c>
      <c r="BJ20" s="466">
        <v>21.7</v>
      </c>
      <c r="BK20" s="466">
        <v>0</v>
      </c>
      <c r="BL20" s="466">
        <v>32.86</v>
      </c>
      <c r="BM20" s="466">
        <v>32.86</v>
      </c>
      <c r="BO20" s="127"/>
      <c r="BP20" s="158" t="s">
        <v>71</v>
      </c>
      <c r="BQ20" s="147">
        <f t="shared" ref="BQ20:CB20" si="23">BQ103/1000</f>
        <v>0</v>
      </c>
      <c r="BR20" s="147">
        <f t="shared" si="23"/>
        <v>0</v>
      </c>
      <c r="BS20" s="147">
        <f t="shared" si="23"/>
        <v>20.054363000000002</v>
      </c>
      <c r="BT20" s="147">
        <f t="shared" si="23"/>
        <v>24.085768999999999</v>
      </c>
      <c r="BU20" s="147">
        <f t="shared" si="23"/>
        <v>22.083171999999998</v>
      </c>
      <c r="BV20" s="147">
        <f t="shared" si="23"/>
        <v>36.229452999999999</v>
      </c>
      <c r="BW20" s="147">
        <f t="shared" si="23"/>
        <v>2.1663480000000002</v>
      </c>
      <c r="BX20" s="147">
        <f t="shared" si="23"/>
        <v>12.824111</v>
      </c>
      <c r="BY20" s="147">
        <f t="shared" si="23"/>
        <v>16.156476000000001</v>
      </c>
      <c r="BZ20" s="147">
        <f t="shared" si="23"/>
        <v>22.494866999999999</v>
      </c>
      <c r="CA20" s="147">
        <f t="shared" si="23"/>
        <v>6.0654759999999994</v>
      </c>
      <c r="CB20" s="147">
        <f t="shared" si="23"/>
        <v>14.329671000000001</v>
      </c>
      <c r="CC20" s="147">
        <f t="shared" ref="CC20:CN20" si="24">(CC103+CC105)/1000</f>
        <v>6.1105210000000003</v>
      </c>
      <c r="CD20" s="147">
        <f t="shared" si="24"/>
        <v>6.2476049999999992</v>
      </c>
      <c r="CE20" s="147">
        <f t="shared" si="24"/>
        <v>1.8861539999999999</v>
      </c>
      <c r="CF20" s="147">
        <f t="shared" si="24"/>
        <v>3.7881740000000002</v>
      </c>
      <c r="CG20" s="147">
        <f t="shared" si="24"/>
        <v>18.926797999999998</v>
      </c>
      <c r="CH20" s="147">
        <f t="shared" si="24"/>
        <v>11.488098000000001</v>
      </c>
      <c r="CI20" s="147">
        <f t="shared" si="24"/>
        <v>5.8408549999999995</v>
      </c>
      <c r="CJ20" s="147">
        <f t="shared" si="24"/>
        <v>11.804720999999999</v>
      </c>
      <c r="CK20" s="147">
        <f t="shared" si="24"/>
        <v>24.228831999999997</v>
      </c>
      <c r="CL20" s="147">
        <f t="shared" si="24"/>
        <v>23.874098</v>
      </c>
      <c r="CM20" s="147">
        <f t="shared" si="24"/>
        <v>14.776976000000001</v>
      </c>
      <c r="CN20" s="147">
        <f t="shared" si="24"/>
        <v>22.793045999999997</v>
      </c>
      <c r="CO20" s="147">
        <f>(CO106+CO105)/1000</f>
        <v>1.5913349999999999</v>
      </c>
      <c r="CP20" s="147">
        <f>(CP106+CP105)/1000</f>
        <v>2.8157100000000002</v>
      </c>
      <c r="CQ20" s="147">
        <f>(CQ106+CQ105)/1000</f>
        <v>8.8891560000000016</v>
      </c>
      <c r="CR20" s="147">
        <f>(CR106+CR105)/1000</f>
        <v>1.872935</v>
      </c>
      <c r="CS20" s="147">
        <v>22.45</v>
      </c>
      <c r="CT20" s="147">
        <v>22.45</v>
      </c>
      <c r="CU20" s="147">
        <v>22.45</v>
      </c>
    </row>
    <row r="21" spans="1:100">
      <c r="A21" s="616"/>
      <c r="B21" s="443" t="s">
        <v>286</v>
      </c>
      <c r="C21" s="421" t="s">
        <v>289</v>
      </c>
      <c r="D21" s="444" t="s">
        <v>286</v>
      </c>
      <c r="AO21" s="466">
        <v>17.95</v>
      </c>
      <c r="AP21" s="466">
        <v>26.178999999999998</v>
      </c>
      <c r="AQ21" s="466">
        <v>27.604999999999997</v>
      </c>
      <c r="AR21" s="466">
        <v>20.55</v>
      </c>
      <c r="AS21" s="466">
        <v>8</v>
      </c>
      <c r="AT21" s="466">
        <v>20</v>
      </c>
      <c r="AU21" s="466">
        <v>22</v>
      </c>
      <c r="AV21" s="466">
        <v>21.2</v>
      </c>
      <c r="AW21" s="466">
        <v>21.2</v>
      </c>
      <c r="AX21" s="466">
        <v>21.2</v>
      </c>
      <c r="AY21" s="466">
        <v>21.2</v>
      </c>
      <c r="AZ21" s="466">
        <v>28.7</v>
      </c>
      <c r="BA21" s="466">
        <v>26.207000000000001</v>
      </c>
      <c r="BB21" s="466">
        <v>21.276</v>
      </c>
      <c r="BC21" s="466">
        <v>23.556000000000001</v>
      </c>
      <c r="BD21" s="466">
        <v>22.795999999999999</v>
      </c>
      <c r="BE21" s="466">
        <v>23.556000000000001</v>
      </c>
      <c r="BF21" s="466">
        <v>22.036000000000001</v>
      </c>
      <c r="BG21" s="466">
        <v>8.0449999999999999</v>
      </c>
      <c r="BH21" s="466">
        <v>13.064</v>
      </c>
      <c r="BI21" s="466">
        <v>21.884</v>
      </c>
      <c r="BJ21" s="466">
        <v>20.257999999999999</v>
      </c>
      <c r="BK21" s="466">
        <v>22.658999999999999</v>
      </c>
      <c r="BL21" s="466">
        <v>23.556000000000001</v>
      </c>
      <c r="BM21" s="466">
        <v>23.556000000000001</v>
      </c>
      <c r="BO21" s="127"/>
      <c r="BP21" s="158" t="s">
        <v>72</v>
      </c>
      <c r="BQ21" s="168">
        <f t="shared" ref="BQ21:CN22" si="25">BQ97/1000</f>
        <v>26.942807000000002</v>
      </c>
      <c r="BR21" s="168">
        <f t="shared" si="25"/>
        <v>12.569316000000001</v>
      </c>
      <c r="BS21" s="168">
        <f t="shared" si="25"/>
        <v>31.252119</v>
      </c>
      <c r="BT21" s="168">
        <f t="shared" si="25"/>
        <v>17.893129999999999</v>
      </c>
      <c r="BU21" s="168">
        <f t="shared" si="25"/>
        <v>33.033137000000004</v>
      </c>
      <c r="BV21" s="168">
        <f t="shared" si="25"/>
        <v>31.213341</v>
      </c>
      <c r="BW21" s="168">
        <f t="shared" si="25"/>
        <v>1.66005</v>
      </c>
      <c r="BX21" s="168">
        <f t="shared" si="25"/>
        <v>11.672450999999999</v>
      </c>
      <c r="BY21" s="168">
        <f t="shared" si="25"/>
        <v>30.050872999999999</v>
      </c>
      <c r="BZ21" s="168">
        <f t="shared" si="25"/>
        <v>33.792502999999996</v>
      </c>
      <c r="CA21" s="168">
        <f t="shared" si="25"/>
        <v>32.854779000000001</v>
      </c>
      <c r="CB21" s="168">
        <f t="shared" si="25"/>
        <v>33.970678999999997</v>
      </c>
      <c r="CC21" s="168">
        <f t="shared" si="25"/>
        <v>33.906444</v>
      </c>
      <c r="CD21" s="168">
        <f t="shared" si="25"/>
        <v>30.612337</v>
      </c>
      <c r="CE21" s="168">
        <f t="shared" si="25"/>
        <v>33.946815999999998</v>
      </c>
      <c r="CF21" s="168">
        <f t="shared" si="25"/>
        <v>32.716379000000003</v>
      </c>
      <c r="CG21" s="168">
        <f t="shared" si="25"/>
        <v>33.838328999999995</v>
      </c>
      <c r="CH21" s="168">
        <f t="shared" si="25"/>
        <v>28.661544999999997</v>
      </c>
      <c r="CI21" s="168">
        <f t="shared" si="25"/>
        <v>10.613408999999999</v>
      </c>
      <c r="CJ21" s="168">
        <f t="shared" si="25"/>
        <v>5.7778840000000002</v>
      </c>
      <c r="CK21" s="168">
        <f t="shared" si="25"/>
        <v>31.634996999999998</v>
      </c>
      <c r="CL21" s="168">
        <f t="shared" si="25"/>
        <v>30.897955999999997</v>
      </c>
      <c r="CM21" s="168">
        <f t="shared" si="25"/>
        <v>32.452325000000002</v>
      </c>
      <c r="CN21" s="168">
        <f t="shared" si="25"/>
        <v>32.452325000000002</v>
      </c>
      <c r="CO21" s="168">
        <f t="shared" ref="CO21:CR22" si="26">CO99/1000</f>
        <v>30.119323999999999</v>
      </c>
      <c r="CP21" s="168">
        <f t="shared" si="26"/>
        <v>29.993136999999997</v>
      </c>
      <c r="CQ21" s="168">
        <f t="shared" si="26"/>
        <v>31.116910000000001</v>
      </c>
      <c r="CR21" s="168">
        <f t="shared" si="26"/>
        <v>27.488377</v>
      </c>
      <c r="CS21" s="168">
        <v>26.588000000000001</v>
      </c>
      <c r="CT21" s="168">
        <v>26.588000000000001</v>
      </c>
      <c r="CU21" s="168">
        <v>26.588000000000001</v>
      </c>
    </row>
    <row r="22" spans="1:100">
      <c r="A22" s="695" t="s">
        <v>290</v>
      </c>
      <c r="B22" s="445" t="s">
        <v>286</v>
      </c>
      <c r="C22" s="422" t="s">
        <v>291</v>
      </c>
      <c r="D22" s="446" t="s">
        <v>286</v>
      </c>
      <c r="AO22" s="467">
        <v>0.8</v>
      </c>
      <c r="AP22" s="467">
        <v>0.54347825999999999</v>
      </c>
      <c r="AQ22" s="467">
        <v>0.65</v>
      </c>
      <c r="AR22" s="467">
        <v>0.60859381000000001</v>
      </c>
      <c r="AS22" s="467">
        <v>0.60859381000000001</v>
      </c>
      <c r="AT22" s="467">
        <v>0.37617381999999999</v>
      </c>
      <c r="AU22" s="467">
        <v>0.5</v>
      </c>
      <c r="AV22" s="467">
        <v>0.27</v>
      </c>
      <c r="AW22" s="467">
        <v>0.7</v>
      </c>
      <c r="AX22" s="467">
        <v>0.65</v>
      </c>
      <c r="AY22" s="467">
        <v>0.6</v>
      </c>
      <c r="AZ22" s="467">
        <v>0.6</v>
      </c>
      <c r="BA22" s="467">
        <v>0.6</v>
      </c>
      <c r="BB22" s="467">
        <v>0.6</v>
      </c>
      <c r="BC22" s="467">
        <v>0.37273200000000001</v>
      </c>
      <c r="BD22" s="467">
        <v>0.40701700000000002</v>
      </c>
      <c r="BE22" s="467">
        <v>0.312448</v>
      </c>
      <c r="BF22" s="467">
        <v>0.381882</v>
      </c>
      <c r="BG22" s="467">
        <v>0.34215099999999998</v>
      </c>
      <c r="BH22" s="467">
        <v>0.402171</v>
      </c>
      <c r="BI22" s="467">
        <v>0.37921100000000002</v>
      </c>
      <c r="BJ22" s="467">
        <v>0.37288300000000002</v>
      </c>
      <c r="BK22" s="467">
        <v>0.35544199999999998</v>
      </c>
      <c r="BL22" s="467">
        <v>0.35544199999999998</v>
      </c>
      <c r="BM22" s="467">
        <v>0.35544199999999998</v>
      </c>
      <c r="BO22" s="127"/>
      <c r="BP22" s="158" t="s">
        <v>73</v>
      </c>
      <c r="BQ22" s="168">
        <f t="shared" si="25"/>
        <v>28.666067999999999</v>
      </c>
      <c r="BR22" s="168">
        <f t="shared" si="25"/>
        <v>24.689295999999999</v>
      </c>
      <c r="BS22" s="168">
        <f t="shared" si="25"/>
        <v>29.443998999999998</v>
      </c>
      <c r="BT22" s="168">
        <f t="shared" si="25"/>
        <v>27.502987000000001</v>
      </c>
      <c r="BU22" s="168">
        <f t="shared" si="25"/>
        <v>29.932358000000001</v>
      </c>
      <c r="BV22" s="168">
        <f t="shared" si="25"/>
        <v>28.954258999999997</v>
      </c>
      <c r="BW22" s="168">
        <f t="shared" si="25"/>
        <v>19.024343000000002</v>
      </c>
      <c r="BX22" s="168">
        <f t="shared" si="25"/>
        <v>31.85726</v>
      </c>
      <c r="BY22" s="168">
        <f t="shared" si="25"/>
        <v>23.613662999999999</v>
      </c>
      <c r="BZ22" s="168">
        <f t="shared" si="25"/>
        <v>31.808991000000002</v>
      </c>
      <c r="CA22" s="168">
        <f t="shared" si="25"/>
        <v>26.977663</v>
      </c>
      <c r="CB22" s="168">
        <f t="shared" si="25"/>
        <v>27.74934</v>
      </c>
      <c r="CC22" s="168">
        <f t="shared" si="25"/>
        <v>28.129460999999999</v>
      </c>
      <c r="CD22" s="168">
        <f t="shared" si="25"/>
        <v>25.415171999999998</v>
      </c>
      <c r="CE22" s="168">
        <f t="shared" si="25"/>
        <v>28.005561</v>
      </c>
      <c r="CF22" s="168">
        <f t="shared" si="25"/>
        <v>27.254131000000001</v>
      </c>
      <c r="CG22" s="168">
        <f t="shared" si="25"/>
        <v>28.112128999999999</v>
      </c>
      <c r="CH22" s="168">
        <f t="shared" si="25"/>
        <v>27.374490000000002</v>
      </c>
      <c r="CI22" s="168">
        <f t="shared" si="25"/>
        <v>27.619705999999997</v>
      </c>
      <c r="CJ22" s="168">
        <f t="shared" si="25"/>
        <v>28.493866000000001</v>
      </c>
      <c r="CK22" s="168">
        <f t="shared" si="25"/>
        <v>27.334076</v>
      </c>
      <c r="CL22" s="168">
        <f t="shared" si="25"/>
        <v>26.649270000000001</v>
      </c>
      <c r="CM22" s="168">
        <f t="shared" si="25"/>
        <v>27.121919999999999</v>
      </c>
      <c r="CN22" s="168">
        <f t="shared" si="25"/>
        <v>29.145609</v>
      </c>
      <c r="CO22" s="168">
        <f t="shared" si="26"/>
        <v>28.616085999999999</v>
      </c>
      <c r="CP22" s="168">
        <f t="shared" si="26"/>
        <v>27.657430000000002</v>
      </c>
      <c r="CQ22" s="168">
        <f t="shared" si="26"/>
        <v>30.022763999999999</v>
      </c>
      <c r="CR22" s="168">
        <f t="shared" si="26"/>
        <v>29.764894999999999</v>
      </c>
      <c r="CS22" s="168">
        <v>8.0120000000000005</v>
      </c>
      <c r="CT22" s="168">
        <v>8.0120000000000005</v>
      </c>
      <c r="CU22" s="168">
        <v>8.0120000000000005</v>
      </c>
    </row>
    <row r="23" spans="1:100">
      <c r="A23" s="616"/>
      <c r="B23" s="445" t="s">
        <v>286</v>
      </c>
      <c r="C23" s="423" t="s">
        <v>292</v>
      </c>
      <c r="D23" s="446" t="s">
        <v>286</v>
      </c>
      <c r="AO23" s="467">
        <v>0.5</v>
      </c>
      <c r="AP23" s="467">
        <v>0.5</v>
      </c>
      <c r="AQ23" s="467">
        <v>0.65</v>
      </c>
      <c r="AR23" s="467">
        <v>0.75</v>
      </c>
      <c r="AS23" s="467">
        <v>0.75</v>
      </c>
      <c r="AT23" s="467">
        <v>0.75</v>
      </c>
      <c r="AU23" s="467">
        <v>0.9</v>
      </c>
      <c r="AV23" s="467">
        <v>0.75</v>
      </c>
      <c r="AW23" s="467">
        <v>1.05</v>
      </c>
      <c r="AX23" s="467">
        <v>0.8</v>
      </c>
      <c r="AY23" s="467">
        <v>0.8</v>
      </c>
      <c r="AZ23" s="467">
        <v>0.6</v>
      </c>
      <c r="BA23" s="467">
        <v>0.8</v>
      </c>
      <c r="BB23" s="467">
        <v>0.7</v>
      </c>
      <c r="BC23" s="467">
        <v>0.7</v>
      </c>
      <c r="BD23" s="467">
        <v>0.7</v>
      </c>
      <c r="BE23" s="467">
        <v>0.7</v>
      </c>
      <c r="BF23" s="467">
        <v>0.7</v>
      </c>
      <c r="BG23" s="467">
        <v>0.7</v>
      </c>
      <c r="BH23" s="467">
        <v>0.7</v>
      </c>
      <c r="BI23" s="467">
        <v>0.7</v>
      </c>
      <c r="BJ23" s="467">
        <v>0.7</v>
      </c>
      <c r="BK23" s="467">
        <v>0.7</v>
      </c>
      <c r="BL23" s="467">
        <v>0.7</v>
      </c>
      <c r="BM23" s="467">
        <v>0.7</v>
      </c>
      <c r="BO23" s="288"/>
      <c r="BP23" s="122"/>
      <c r="BQ23" s="411"/>
      <c r="BR23" s="411"/>
      <c r="BS23" s="411"/>
      <c r="BT23" s="411"/>
      <c r="BU23" s="411"/>
      <c r="BV23" s="411"/>
      <c r="BW23" s="411"/>
      <c r="BX23" s="411"/>
      <c r="BY23" s="411"/>
      <c r="BZ23" s="411"/>
      <c r="CA23" s="411"/>
      <c r="CB23" s="411"/>
      <c r="CC23" s="411"/>
      <c r="CD23" s="411"/>
      <c r="CE23" s="411"/>
      <c r="CF23" s="411"/>
      <c r="CG23" s="411"/>
      <c r="CH23" s="411"/>
      <c r="CI23" s="411"/>
      <c r="CJ23" s="411"/>
      <c r="CK23" s="411"/>
      <c r="CL23" s="411"/>
      <c r="CM23" s="411"/>
      <c r="CN23" s="411"/>
      <c r="CO23" s="411"/>
      <c r="CP23" s="411"/>
      <c r="CQ23" s="411"/>
      <c r="CR23" s="411"/>
      <c r="CS23" s="411"/>
      <c r="CT23" s="411"/>
      <c r="CU23" s="411"/>
    </row>
    <row r="24" spans="1:100">
      <c r="A24" s="463"/>
      <c r="B24" s="473" t="s">
        <v>308</v>
      </c>
      <c r="C24" s="424" t="s">
        <v>293</v>
      </c>
      <c r="D24" s="447" t="s">
        <v>294</v>
      </c>
      <c r="AO24" s="472"/>
      <c r="AP24" s="472">
        <v>3.4</v>
      </c>
      <c r="AQ24" s="472"/>
      <c r="AR24" s="472"/>
      <c r="AS24" s="472">
        <v>2</v>
      </c>
      <c r="AT24" s="472">
        <v>4.5999999999999996</v>
      </c>
      <c r="AU24" s="736">
        <v>24</v>
      </c>
      <c r="AV24" s="736">
        <v>24</v>
      </c>
      <c r="AW24" s="736">
        <v>14</v>
      </c>
      <c r="AX24" s="736">
        <v>7</v>
      </c>
      <c r="AY24" s="736">
        <v>32</v>
      </c>
      <c r="AZ24" s="736">
        <v>25</v>
      </c>
      <c r="BA24" s="736">
        <v>3</v>
      </c>
      <c r="BB24" s="736">
        <v>29</v>
      </c>
      <c r="BC24" s="736">
        <v>16</v>
      </c>
      <c r="BD24" s="736">
        <v>53</v>
      </c>
      <c r="BE24" s="736">
        <v>55</v>
      </c>
      <c r="BF24" s="736">
        <v>56.375709260000008</v>
      </c>
      <c r="BG24" s="736">
        <v>65.74157009000001</v>
      </c>
      <c r="BH24" s="736">
        <v>24</v>
      </c>
      <c r="BI24" s="736">
        <v>49</v>
      </c>
      <c r="BJ24" s="736">
        <v>50</v>
      </c>
      <c r="BK24" s="736">
        <v>12</v>
      </c>
      <c r="BL24" s="736">
        <v>40</v>
      </c>
      <c r="BM24" s="736">
        <v>33</v>
      </c>
      <c r="BO24" s="288"/>
      <c r="BP24" s="288"/>
      <c r="BQ24" s="288"/>
      <c r="BR24" s="288"/>
      <c r="BS24" s="288"/>
      <c r="CV24" s="288"/>
    </row>
    <row r="25" spans="1:100">
      <c r="A25" s="463"/>
      <c r="B25" s="473" t="s">
        <v>308</v>
      </c>
      <c r="C25" s="424" t="s">
        <v>239</v>
      </c>
      <c r="D25" s="447" t="s">
        <v>294</v>
      </c>
      <c r="AO25" s="472"/>
      <c r="AP25" s="472"/>
      <c r="AQ25" s="472"/>
      <c r="AR25" s="472"/>
      <c r="AS25" s="472"/>
      <c r="AT25" s="472"/>
      <c r="AU25" s="736"/>
      <c r="AV25" s="736"/>
      <c r="AW25" s="736"/>
      <c r="AX25" s="736"/>
      <c r="AY25" s="736"/>
      <c r="AZ25" s="736"/>
      <c r="BA25" s="736"/>
      <c r="BB25" s="736"/>
      <c r="BC25" s="736"/>
      <c r="BD25" s="736"/>
      <c r="BE25" s="736"/>
      <c r="BF25" s="736">
        <v>0.62429073999999196</v>
      </c>
      <c r="BG25" s="736">
        <v>27</v>
      </c>
      <c r="BH25" s="736"/>
      <c r="BI25" s="736"/>
      <c r="BJ25" s="736"/>
      <c r="BK25" s="736"/>
      <c r="BL25" s="736"/>
      <c r="BM25" s="736"/>
      <c r="BO25" s="288"/>
      <c r="BP25" s="288"/>
      <c r="BQ25" s="288"/>
      <c r="BR25" s="288"/>
      <c r="BS25" s="288"/>
      <c r="CV25" s="288"/>
    </row>
    <row r="26" spans="1:100">
      <c r="A26" s="463"/>
      <c r="B26" s="473" t="s">
        <v>308</v>
      </c>
      <c r="C26" s="424" t="s">
        <v>240</v>
      </c>
      <c r="D26" s="447" t="s">
        <v>294</v>
      </c>
      <c r="AO26" s="472"/>
      <c r="AP26" s="472"/>
      <c r="AQ26" s="472"/>
      <c r="AR26" s="472"/>
      <c r="AS26" s="472"/>
      <c r="AT26" s="472"/>
      <c r="AU26" s="736"/>
      <c r="AV26" s="736"/>
      <c r="AW26" s="736"/>
      <c r="AX26" s="736"/>
      <c r="AY26" s="736"/>
      <c r="AZ26" s="736"/>
      <c r="BA26" s="736"/>
      <c r="BB26" s="736"/>
      <c r="BC26" s="736"/>
      <c r="BD26" s="736"/>
      <c r="BE26" s="736"/>
      <c r="BF26" s="736"/>
      <c r="BG26" s="736">
        <v>17</v>
      </c>
      <c r="BH26" s="736"/>
      <c r="BI26" s="736"/>
      <c r="BJ26" s="736"/>
      <c r="BK26" s="736"/>
      <c r="BL26" s="736"/>
      <c r="BM26" s="736"/>
      <c r="BO26" s="288"/>
      <c r="BP26" s="288"/>
      <c r="BQ26" s="288"/>
      <c r="BR26" s="288"/>
      <c r="BS26" s="288"/>
      <c r="CV26" s="288"/>
    </row>
    <row r="27" spans="1:100">
      <c r="A27" s="463"/>
      <c r="B27" s="473" t="s">
        <v>308</v>
      </c>
      <c r="C27" s="424" t="s">
        <v>266</v>
      </c>
      <c r="D27" s="447" t="s">
        <v>294</v>
      </c>
      <c r="AO27" s="472"/>
      <c r="AP27" s="472"/>
      <c r="AQ27" s="472"/>
      <c r="AR27" s="472"/>
      <c r="AS27" s="472"/>
      <c r="AT27" s="472"/>
      <c r="AU27" s="736"/>
      <c r="AV27" s="736"/>
      <c r="AW27" s="736"/>
      <c r="AX27" s="736"/>
      <c r="AY27" s="736"/>
      <c r="AZ27" s="736"/>
      <c r="BA27" s="736"/>
      <c r="BB27" s="736"/>
      <c r="BC27" s="736"/>
      <c r="BD27" s="736"/>
      <c r="BE27" s="736"/>
      <c r="BF27" s="736"/>
      <c r="BG27" s="736">
        <v>4.2584299099999896</v>
      </c>
      <c r="BH27" s="736"/>
      <c r="BI27" s="736"/>
      <c r="BJ27" s="736"/>
      <c r="BK27" s="736"/>
      <c r="BL27" s="736"/>
      <c r="BM27" s="736"/>
      <c r="BO27" s="288"/>
      <c r="BP27" s="288"/>
      <c r="BQ27" s="288"/>
      <c r="BR27" s="288"/>
      <c r="BS27" s="288"/>
      <c r="CV27" s="288"/>
    </row>
    <row r="28" spans="1:100">
      <c r="A28" s="463"/>
      <c r="B28" s="443" t="s">
        <v>286</v>
      </c>
      <c r="C28" s="424" t="s">
        <v>293</v>
      </c>
      <c r="D28" s="447" t="s">
        <v>294</v>
      </c>
      <c r="AO28" s="466">
        <v>70.308482029999993</v>
      </c>
      <c r="AP28" s="466">
        <v>64.170128779999985</v>
      </c>
      <c r="AQ28" s="466">
        <v>69.896789119999994</v>
      </c>
      <c r="AR28" s="466">
        <v>57.08</v>
      </c>
      <c r="AS28" s="466">
        <v>45.18</v>
      </c>
      <c r="AT28" s="466">
        <v>46.37</v>
      </c>
      <c r="AU28" s="737">
        <v>32.54</v>
      </c>
      <c r="AV28" s="737">
        <v>32.35</v>
      </c>
      <c r="AW28" s="737">
        <v>43.42</v>
      </c>
      <c r="AX28" s="737">
        <v>53.89</v>
      </c>
      <c r="AY28" s="737">
        <v>27.382407709999995</v>
      </c>
      <c r="AZ28" s="737">
        <v>36.369999999999997</v>
      </c>
      <c r="BA28" s="737">
        <v>53.011188760000003</v>
      </c>
      <c r="BB28" s="737">
        <v>23.348116449999999</v>
      </c>
      <c r="BC28" s="737">
        <v>39.627490120000004</v>
      </c>
      <c r="BD28" s="737">
        <v>4.2338907099999972</v>
      </c>
      <c r="BE28" s="737">
        <v>2.8278655400000048</v>
      </c>
      <c r="BF28" s="737"/>
      <c r="BG28" s="737"/>
      <c r="BH28" s="737">
        <v>38.130839930000008</v>
      </c>
      <c r="BI28" s="737">
        <v>9.9014537600000097</v>
      </c>
      <c r="BJ28" s="737">
        <v>8.8998744599999924</v>
      </c>
      <c r="BK28" s="737">
        <v>47.800127540000005</v>
      </c>
      <c r="BL28" s="737">
        <v>20.055908079999995</v>
      </c>
      <c r="BM28" s="737">
        <v>25.83829059</v>
      </c>
      <c r="BO28" s="288"/>
      <c r="BP28" s="288"/>
      <c r="BQ28" s="288"/>
      <c r="BR28" s="288"/>
      <c r="BS28" s="288"/>
      <c r="CV28" s="288"/>
    </row>
    <row r="29" spans="1:100">
      <c r="A29" s="463"/>
      <c r="B29" s="443" t="s">
        <v>286</v>
      </c>
      <c r="C29" s="424" t="s">
        <v>293</v>
      </c>
      <c r="D29" s="448" t="s">
        <v>295</v>
      </c>
      <c r="AO29" s="466">
        <v>67.334808789999997</v>
      </c>
      <c r="AP29" s="466">
        <v>64.025330750000009</v>
      </c>
      <c r="AQ29" s="466">
        <v>64.083340100000001</v>
      </c>
      <c r="AR29" s="466">
        <v>51.91</v>
      </c>
      <c r="AS29" s="466">
        <v>54.68</v>
      </c>
      <c r="AT29" s="466">
        <v>54.17</v>
      </c>
      <c r="AU29" s="466">
        <v>60.69</v>
      </c>
      <c r="AV29" s="466">
        <v>59.18</v>
      </c>
      <c r="AW29" s="466">
        <v>60.42</v>
      </c>
      <c r="AX29" s="466">
        <v>62.720807560000004</v>
      </c>
      <c r="AY29" s="466">
        <v>58.323313939999991</v>
      </c>
      <c r="AZ29" s="466">
        <v>56.1</v>
      </c>
      <c r="BA29" s="466">
        <v>60.124494650000003</v>
      </c>
      <c r="BB29" s="466">
        <v>56.777439450000003</v>
      </c>
      <c r="BC29" s="466">
        <v>58.876937979999994</v>
      </c>
      <c r="BD29" s="466">
        <v>57.530315359999996</v>
      </c>
      <c r="BE29" s="466">
        <v>58.413842259999996</v>
      </c>
      <c r="BF29" s="466">
        <v>56.957644789999996</v>
      </c>
      <c r="BG29" s="466">
        <v>59.861027320000005</v>
      </c>
      <c r="BH29" s="466">
        <v>60.777805110000003</v>
      </c>
      <c r="BI29" s="466">
        <v>58.972000780000002</v>
      </c>
      <c r="BJ29" s="466">
        <v>60.018297270000005</v>
      </c>
      <c r="BK29" s="466">
        <v>59.326656630000009</v>
      </c>
      <c r="BL29" s="466">
        <v>60.825879229999991</v>
      </c>
      <c r="BM29" s="466">
        <v>60.121824199999999</v>
      </c>
      <c r="BO29" s="288"/>
      <c r="BP29" s="288"/>
      <c r="BQ29" s="288"/>
      <c r="BR29" s="288"/>
      <c r="BS29" s="288"/>
      <c r="CV29" s="288"/>
    </row>
    <row r="30" spans="1:100">
      <c r="A30" s="463"/>
      <c r="B30" s="449" t="s">
        <v>286</v>
      </c>
      <c r="C30" s="425" t="s">
        <v>293</v>
      </c>
      <c r="D30" s="450" t="s">
        <v>296</v>
      </c>
      <c r="AO30" s="468">
        <v>0.41</v>
      </c>
      <c r="AP30" s="468">
        <v>1.27</v>
      </c>
      <c r="AQ30" s="468">
        <v>3.8000000000000003</v>
      </c>
      <c r="AR30" s="468"/>
      <c r="AS30" s="468">
        <v>1.55</v>
      </c>
      <c r="AT30" s="468">
        <v>4.8959999999999999</v>
      </c>
      <c r="AU30" s="468">
        <v>7.4</v>
      </c>
      <c r="AV30" s="468">
        <v>15.2</v>
      </c>
      <c r="AW30" s="468">
        <v>12</v>
      </c>
      <c r="AX30" s="468">
        <v>8.99</v>
      </c>
      <c r="AY30" s="468">
        <v>13</v>
      </c>
      <c r="AZ30" s="468">
        <v>12</v>
      </c>
      <c r="BA30" s="468">
        <v>4.5</v>
      </c>
      <c r="BB30" s="468">
        <v>17</v>
      </c>
      <c r="BC30" s="468">
        <v>15</v>
      </c>
      <c r="BD30" s="468">
        <v>15</v>
      </c>
      <c r="BE30" s="468">
        <v>15</v>
      </c>
      <c r="BF30" s="468">
        <v>15</v>
      </c>
      <c r="BG30" s="468">
        <v>15</v>
      </c>
      <c r="BH30" s="468">
        <v>15</v>
      </c>
      <c r="BI30" s="468">
        <v>15</v>
      </c>
      <c r="BJ30" s="468">
        <v>15</v>
      </c>
      <c r="BK30" s="468">
        <v>15</v>
      </c>
      <c r="BL30" s="468">
        <v>15</v>
      </c>
      <c r="BM30" s="468">
        <v>15</v>
      </c>
      <c r="BO30" s="288"/>
      <c r="BP30" s="288"/>
      <c r="BQ30" s="288"/>
      <c r="BR30" s="288"/>
      <c r="BS30" s="288"/>
      <c r="CV30" s="288"/>
    </row>
    <row r="31" spans="1:100">
      <c r="A31" s="463"/>
      <c r="B31" s="761" t="s">
        <v>286</v>
      </c>
      <c r="C31" s="425" t="s">
        <v>293</v>
      </c>
      <c r="D31" s="762" t="s">
        <v>303</v>
      </c>
      <c r="AO31" s="466"/>
      <c r="AP31" s="466"/>
      <c r="AQ31" s="466"/>
      <c r="AR31" s="466"/>
      <c r="AS31" s="466"/>
      <c r="AT31" s="466"/>
      <c r="AU31" s="466"/>
      <c r="AV31" s="466"/>
      <c r="AW31" s="466">
        <v>0.3</v>
      </c>
      <c r="AX31" s="466">
        <v>0.6</v>
      </c>
      <c r="AY31" s="466">
        <v>0.6</v>
      </c>
      <c r="AZ31" s="466">
        <v>0.6</v>
      </c>
      <c r="BA31" s="466">
        <v>0.25</v>
      </c>
      <c r="BB31" s="466">
        <v>0.2</v>
      </c>
      <c r="BC31" s="466">
        <v>0.3</v>
      </c>
      <c r="BD31" s="466">
        <v>0.4</v>
      </c>
      <c r="BE31" s="466">
        <v>0.5</v>
      </c>
      <c r="BF31" s="466">
        <v>0.5</v>
      </c>
      <c r="BG31" s="466">
        <v>0.5</v>
      </c>
      <c r="BH31" s="466">
        <v>0.5</v>
      </c>
      <c r="BI31" s="466">
        <v>0.5</v>
      </c>
      <c r="BJ31" s="466">
        <v>0.5</v>
      </c>
      <c r="BK31" s="466">
        <v>0.6</v>
      </c>
      <c r="BL31" s="466">
        <v>0.6</v>
      </c>
      <c r="BM31" s="466">
        <v>0.6</v>
      </c>
      <c r="BO31" s="288"/>
      <c r="BP31" s="288"/>
      <c r="BQ31" s="288"/>
      <c r="BR31" s="288"/>
      <c r="BS31" s="288"/>
      <c r="CV31" s="288"/>
    </row>
    <row r="32" spans="1:100">
      <c r="A32" s="463"/>
      <c r="B32" s="441" t="s">
        <v>286</v>
      </c>
      <c r="C32" s="426" t="s">
        <v>239</v>
      </c>
      <c r="D32" s="451" t="s">
        <v>294</v>
      </c>
      <c r="AO32" s="465">
        <v>32</v>
      </c>
      <c r="AP32" s="465">
        <v>32</v>
      </c>
      <c r="AQ32" s="465">
        <v>27</v>
      </c>
      <c r="AR32" s="465">
        <v>20</v>
      </c>
      <c r="AS32" s="465">
        <v>20</v>
      </c>
      <c r="AT32" s="465">
        <v>23</v>
      </c>
      <c r="AU32" s="465">
        <v>27</v>
      </c>
      <c r="AV32" s="465">
        <v>26</v>
      </c>
      <c r="AW32" s="465">
        <v>26</v>
      </c>
      <c r="AX32" s="465">
        <v>26</v>
      </c>
      <c r="AY32" s="465">
        <v>27</v>
      </c>
      <c r="AZ32" s="465">
        <v>26</v>
      </c>
      <c r="BA32" s="465">
        <v>25</v>
      </c>
      <c r="BB32" s="465">
        <v>24</v>
      </c>
      <c r="BC32" s="465">
        <v>26</v>
      </c>
      <c r="BD32" s="465">
        <v>26</v>
      </c>
      <c r="BE32" s="465">
        <v>27</v>
      </c>
      <c r="BF32" s="857">
        <v>26.375709260000008</v>
      </c>
      <c r="BG32" s="857">
        <v>0</v>
      </c>
      <c r="BH32" s="465">
        <v>27</v>
      </c>
      <c r="BI32" s="465">
        <v>27</v>
      </c>
      <c r="BJ32" s="465">
        <v>27</v>
      </c>
      <c r="BK32" s="465">
        <v>27</v>
      </c>
      <c r="BL32" s="465">
        <v>27</v>
      </c>
      <c r="BM32" s="465">
        <v>27</v>
      </c>
      <c r="BO32" s="288"/>
      <c r="BP32" s="288"/>
      <c r="BQ32" s="288"/>
      <c r="BR32" s="288"/>
      <c r="BS32" s="288"/>
      <c r="CV32" s="288"/>
    </row>
    <row r="33" spans="1:100">
      <c r="A33" s="463"/>
      <c r="B33" s="449" t="s">
        <v>286</v>
      </c>
      <c r="C33" s="427" t="s">
        <v>240</v>
      </c>
      <c r="D33" s="452" t="s">
        <v>294</v>
      </c>
      <c r="AO33" s="468">
        <v>12</v>
      </c>
      <c r="AP33" s="468">
        <v>12</v>
      </c>
      <c r="AQ33" s="468">
        <v>10</v>
      </c>
      <c r="AR33" s="468">
        <v>10</v>
      </c>
      <c r="AS33" s="468">
        <v>11</v>
      </c>
      <c r="AT33" s="468">
        <v>12</v>
      </c>
      <c r="AU33" s="468">
        <v>12</v>
      </c>
      <c r="AV33" s="468">
        <v>14</v>
      </c>
      <c r="AW33" s="468">
        <v>15</v>
      </c>
      <c r="AX33" s="468">
        <v>17</v>
      </c>
      <c r="AY33" s="468">
        <v>14</v>
      </c>
      <c r="AZ33" s="468">
        <v>16</v>
      </c>
      <c r="BA33" s="468">
        <v>15</v>
      </c>
      <c r="BB33" s="468">
        <v>16</v>
      </c>
      <c r="BC33" s="468">
        <v>17</v>
      </c>
      <c r="BD33" s="468">
        <v>16</v>
      </c>
      <c r="BE33" s="468">
        <v>17</v>
      </c>
      <c r="BF33" s="468">
        <v>17</v>
      </c>
      <c r="BG33" s="858">
        <v>0</v>
      </c>
      <c r="BH33" s="468">
        <v>17</v>
      </c>
      <c r="BI33" s="468">
        <v>17</v>
      </c>
      <c r="BJ33" s="468">
        <v>17</v>
      </c>
      <c r="BK33" s="468">
        <v>17</v>
      </c>
      <c r="BL33" s="468">
        <v>17</v>
      </c>
      <c r="BM33" s="468">
        <v>17</v>
      </c>
      <c r="BN33" s="466"/>
      <c r="BO33" s="288"/>
      <c r="BP33" s="288"/>
      <c r="BQ33" s="288"/>
      <c r="BR33" s="288"/>
      <c r="BS33" s="288"/>
      <c r="CV33" s="288"/>
    </row>
    <row r="34" spans="1:100">
      <c r="A34" s="463"/>
      <c r="B34" s="441" t="s">
        <v>286</v>
      </c>
      <c r="C34" s="428" t="s">
        <v>297</v>
      </c>
      <c r="D34" s="451" t="s">
        <v>294</v>
      </c>
      <c r="AO34" s="465"/>
      <c r="AP34" s="465"/>
      <c r="AQ34" s="465"/>
      <c r="AR34" s="465"/>
      <c r="AS34" s="465"/>
      <c r="AT34" s="465"/>
      <c r="AU34" s="465"/>
      <c r="AV34" s="465"/>
      <c r="AW34" s="465"/>
      <c r="AX34" s="465"/>
      <c r="AY34" s="465"/>
      <c r="AZ34" s="465"/>
      <c r="BA34" s="465"/>
      <c r="BB34" s="465"/>
      <c r="BC34" s="465"/>
      <c r="BD34" s="465"/>
      <c r="BE34" s="465"/>
      <c r="BF34" s="465"/>
      <c r="BG34" s="465"/>
      <c r="BH34" s="465"/>
      <c r="BI34" s="465"/>
      <c r="BJ34" s="465"/>
      <c r="BK34" s="465"/>
      <c r="BL34" s="465"/>
      <c r="BM34" s="465"/>
      <c r="BO34" s="288"/>
      <c r="BP34" s="288"/>
      <c r="BQ34" s="288"/>
      <c r="BR34" s="288"/>
      <c r="BS34" s="288"/>
      <c r="CV34" s="288"/>
    </row>
    <row r="35" spans="1:100">
      <c r="A35" s="463"/>
      <c r="B35" s="449" t="s">
        <v>286</v>
      </c>
      <c r="C35" s="429" t="s">
        <v>297</v>
      </c>
      <c r="D35" s="450" t="s">
        <v>296</v>
      </c>
      <c r="AO35" s="468"/>
      <c r="AP35" s="468"/>
      <c r="AQ35" s="468"/>
      <c r="AR35" s="468"/>
      <c r="AS35" s="468"/>
      <c r="AT35" s="468"/>
      <c r="AU35" s="468"/>
      <c r="AV35" s="468"/>
      <c r="AW35" s="468"/>
      <c r="AX35" s="468"/>
      <c r="AY35" s="468"/>
      <c r="AZ35" s="468">
        <v>0</v>
      </c>
      <c r="BA35" s="468">
        <v>0</v>
      </c>
      <c r="BB35" s="468"/>
      <c r="BC35" s="468"/>
      <c r="BD35" s="468">
        <v>0</v>
      </c>
      <c r="BE35" s="468">
        <v>0</v>
      </c>
      <c r="BF35" s="468">
        <v>0</v>
      </c>
      <c r="BG35" s="468">
        <v>0</v>
      </c>
      <c r="BH35" s="468">
        <v>0</v>
      </c>
      <c r="BI35" s="468">
        <v>0</v>
      </c>
      <c r="BJ35" s="468">
        <v>0</v>
      </c>
      <c r="BK35" s="468">
        <v>0</v>
      </c>
      <c r="BL35" s="468">
        <v>0</v>
      </c>
      <c r="BM35" s="468">
        <v>0</v>
      </c>
      <c r="BO35" s="288"/>
      <c r="BP35" s="288"/>
      <c r="BQ35" s="288"/>
      <c r="BR35" s="288"/>
      <c r="BS35" s="288"/>
      <c r="CV35" s="288"/>
    </row>
    <row r="36" spans="1:100">
      <c r="A36" s="463"/>
      <c r="B36" s="441" t="s">
        <v>286</v>
      </c>
      <c r="C36" s="430" t="s">
        <v>298</v>
      </c>
      <c r="D36" s="451" t="s">
        <v>294</v>
      </c>
      <c r="AO36" s="465"/>
      <c r="AP36" s="465"/>
      <c r="AQ36" s="465"/>
      <c r="AR36" s="465"/>
      <c r="AS36" s="465"/>
      <c r="AT36" s="465"/>
      <c r="AU36" s="465"/>
      <c r="AV36" s="465"/>
      <c r="AW36" s="465"/>
      <c r="AX36" s="465"/>
      <c r="AY36" s="465"/>
      <c r="AZ36" s="465"/>
      <c r="BA36" s="465"/>
      <c r="BB36" s="465"/>
      <c r="BC36" s="465"/>
      <c r="BD36" s="465"/>
      <c r="BE36" s="465"/>
      <c r="BF36" s="465"/>
      <c r="BG36" s="465"/>
      <c r="BH36" s="465"/>
      <c r="BI36" s="465"/>
      <c r="BJ36" s="465"/>
      <c r="BK36" s="465"/>
      <c r="BL36" s="465"/>
      <c r="BM36" s="465"/>
      <c r="BO36" s="288"/>
      <c r="BP36" s="288"/>
      <c r="BQ36" s="288"/>
      <c r="BR36" s="288"/>
      <c r="BS36" s="288"/>
      <c r="CV36" s="288"/>
    </row>
    <row r="37" spans="1:100">
      <c r="A37" s="463"/>
      <c r="B37" s="443" t="s">
        <v>286</v>
      </c>
      <c r="C37" s="791" t="s">
        <v>298</v>
      </c>
      <c r="D37" s="453" t="s">
        <v>296</v>
      </c>
      <c r="AO37" s="468"/>
      <c r="AP37" s="468"/>
      <c r="AQ37" s="468"/>
      <c r="AR37" s="468"/>
      <c r="AS37" s="468"/>
      <c r="AT37" s="468"/>
      <c r="AU37" s="468"/>
      <c r="AV37" s="468"/>
      <c r="AW37" s="468"/>
      <c r="AX37" s="468"/>
      <c r="AY37" s="468"/>
      <c r="AZ37" s="468"/>
      <c r="BA37" s="468"/>
      <c r="BB37" s="468"/>
      <c r="BC37" s="468"/>
      <c r="BD37" s="468"/>
      <c r="BE37" s="468"/>
      <c r="BF37" s="468"/>
      <c r="BG37" s="468"/>
      <c r="BH37" s="468"/>
      <c r="BI37" s="468"/>
      <c r="BJ37" s="468"/>
      <c r="BK37" s="468"/>
      <c r="BL37" s="468"/>
      <c r="BM37" s="468"/>
      <c r="BO37" s="288"/>
      <c r="BP37" s="288"/>
      <c r="BQ37" s="288"/>
      <c r="BR37" s="288"/>
      <c r="BS37" s="288"/>
      <c r="CV37" s="288"/>
    </row>
    <row r="38" spans="1:100">
      <c r="A38" s="616"/>
      <c r="B38" s="441" t="s">
        <v>286</v>
      </c>
      <c r="C38" s="431" t="s">
        <v>299</v>
      </c>
      <c r="D38" s="451" t="s">
        <v>294</v>
      </c>
      <c r="AO38" s="465"/>
      <c r="AP38" s="465"/>
      <c r="AQ38" s="465"/>
      <c r="AR38" s="465"/>
      <c r="AS38" s="465"/>
      <c r="AT38" s="465"/>
      <c r="AU38" s="465"/>
      <c r="AV38" s="465"/>
      <c r="AW38" s="465"/>
      <c r="AX38" s="465"/>
      <c r="AY38" s="465"/>
      <c r="AZ38" s="465"/>
      <c r="BA38" s="465"/>
      <c r="BB38" s="465"/>
      <c r="BC38" s="465"/>
      <c r="BD38" s="465"/>
      <c r="BE38" s="465"/>
      <c r="BF38" s="465"/>
      <c r="BG38" s="465"/>
      <c r="BH38" s="465"/>
      <c r="BI38" s="465"/>
      <c r="BJ38" s="465"/>
      <c r="BK38" s="465"/>
      <c r="BL38" s="465"/>
      <c r="BM38" s="465"/>
      <c r="BO38" s="288"/>
      <c r="BP38" s="288"/>
      <c r="BQ38" s="288"/>
      <c r="BR38" s="288"/>
      <c r="BS38" s="288"/>
      <c r="CV38" s="288"/>
    </row>
    <row r="39" spans="1:100">
      <c r="A39" s="616"/>
      <c r="B39" s="443" t="s">
        <v>286</v>
      </c>
      <c r="C39" s="790" t="s">
        <v>299</v>
      </c>
      <c r="D39" s="453" t="s">
        <v>296</v>
      </c>
      <c r="AO39" s="468"/>
      <c r="AP39" s="468"/>
      <c r="AQ39" s="468"/>
      <c r="AR39" s="468"/>
      <c r="AS39" s="468"/>
      <c r="AT39" s="468">
        <v>1.8</v>
      </c>
      <c r="AU39" s="468">
        <v>0.40000000000000013</v>
      </c>
      <c r="AV39" s="468">
        <v>1.8</v>
      </c>
      <c r="AW39" s="468">
        <v>2.4</v>
      </c>
      <c r="AX39" s="468">
        <v>2.6</v>
      </c>
      <c r="AY39" s="468">
        <v>3.6</v>
      </c>
      <c r="AZ39" s="468">
        <v>3.6</v>
      </c>
      <c r="BA39" s="468"/>
      <c r="BB39" s="468">
        <v>4.2</v>
      </c>
      <c r="BC39" s="468">
        <v>4.2</v>
      </c>
      <c r="BD39" s="468">
        <v>3.6</v>
      </c>
      <c r="BE39" s="468">
        <v>3.6</v>
      </c>
      <c r="BF39" s="468">
        <v>3.6</v>
      </c>
      <c r="BG39" s="468">
        <v>3.6</v>
      </c>
      <c r="BH39" s="468">
        <v>3.6</v>
      </c>
      <c r="BI39" s="468">
        <v>3.6</v>
      </c>
      <c r="BJ39" s="468">
        <v>3.6</v>
      </c>
      <c r="BK39" s="468">
        <v>3.6</v>
      </c>
      <c r="BL39" s="468">
        <v>3.6</v>
      </c>
      <c r="BM39" s="468">
        <v>3.6</v>
      </c>
      <c r="BO39" s="288"/>
      <c r="BP39" s="288"/>
      <c r="BQ39" s="288"/>
      <c r="BR39" s="288"/>
      <c r="BS39" s="288"/>
      <c r="CV39" s="288"/>
    </row>
    <row r="40" spans="1:100">
      <c r="A40" s="616"/>
      <c r="B40" s="449" t="s">
        <v>286</v>
      </c>
      <c r="C40" s="432" t="s">
        <v>299</v>
      </c>
      <c r="D40" s="450" t="s">
        <v>303</v>
      </c>
      <c r="AO40" s="466"/>
      <c r="AP40" s="466"/>
      <c r="AQ40" s="466"/>
      <c r="AR40" s="466"/>
      <c r="AS40" s="466"/>
      <c r="AT40" s="466"/>
      <c r="AU40" s="466"/>
      <c r="AV40" s="466"/>
      <c r="AW40" s="466"/>
      <c r="AX40" s="466"/>
      <c r="AY40" s="466">
        <v>0.6</v>
      </c>
      <c r="AZ40" s="466">
        <v>0.6</v>
      </c>
      <c r="BA40" s="466"/>
      <c r="BB40" s="466">
        <v>0.8</v>
      </c>
      <c r="BC40" s="466">
        <v>0.8</v>
      </c>
      <c r="BD40" s="466">
        <v>0.6</v>
      </c>
      <c r="BE40" s="466">
        <v>0.6</v>
      </c>
      <c r="BF40" s="466">
        <v>0.6</v>
      </c>
      <c r="BG40" s="466">
        <v>0.6</v>
      </c>
      <c r="BH40" s="466">
        <v>0.6</v>
      </c>
      <c r="BI40" s="466">
        <v>0.6</v>
      </c>
      <c r="BJ40" s="466">
        <v>0.6</v>
      </c>
      <c r="BK40" s="466">
        <v>0.6</v>
      </c>
      <c r="BL40" s="466">
        <v>0.6</v>
      </c>
      <c r="BM40" s="466">
        <v>0.6</v>
      </c>
      <c r="BO40" s="288"/>
      <c r="BP40" s="288"/>
      <c r="BQ40" s="288"/>
      <c r="BR40" s="288"/>
      <c r="BS40" s="288"/>
      <c r="CV40" s="288"/>
    </row>
    <row r="41" spans="1:100">
      <c r="A41" s="463"/>
      <c r="B41" s="443" t="s">
        <v>286</v>
      </c>
      <c r="C41" s="433" t="s">
        <v>266</v>
      </c>
      <c r="D41" s="447" t="s">
        <v>294</v>
      </c>
      <c r="AO41" s="466">
        <v>1.05</v>
      </c>
      <c r="AP41" s="466"/>
      <c r="AQ41" s="466"/>
      <c r="AR41" s="466"/>
      <c r="AS41" s="466"/>
      <c r="AT41" s="466"/>
      <c r="AU41" s="466"/>
      <c r="AV41" s="466"/>
      <c r="AW41" s="466"/>
      <c r="AX41" s="466"/>
      <c r="AY41" s="466"/>
      <c r="AZ41" s="466"/>
      <c r="BA41" s="466"/>
      <c r="BB41" s="466"/>
      <c r="BC41" s="466"/>
      <c r="BD41" s="466"/>
      <c r="BE41" s="466"/>
      <c r="BF41" s="466"/>
      <c r="BG41" s="466"/>
      <c r="BH41" s="466"/>
      <c r="BI41" s="466"/>
      <c r="BJ41" s="466"/>
      <c r="BK41" s="466"/>
      <c r="BL41" s="466"/>
      <c r="BM41" s="466"/>
      <c r="BO41" s="288"/>
      <c r="BP41" s="288"/>
      <c r="BQ41" s="288"/>
      <c r="BR41" s="288"/>
      <c r="BS41" s="288"/>
      <c r="CV41" s="288"/>
    </row>
    <row r="42" spans="1:100">
      <c r="A42" s="463"/>
      <c r="B42" s="443" t="s">
        <v>286</v>
      </c>
      <c r="C42" s="433" t="s">
        <v>266</v>
      </c>
      <c r="D42" s="453" t="s">
        <v>296</v>
      </c>
      <c r="AO42" s="466">
        <v>1.05</v>
      </c>
      <c r="AP42" s="466">
        <v>0.82000000000000206</v>
      </c>
      <c r="AQ42" s="466">
        <v>6.52</v>
      </c>
      <c r="AR42" s="466">
        <v>3.6</v>
      </c>
      <c r="AS42" s="466">
        <v>5.15</v>
      </c>
      <c r="AT42" s="466">
        <v>11.4</v>
      </c>
      <c r="AU42" s="466">
        <v>11.4</v>
      </c>
      <c r="AV42" s="466">
        <v>13.8</v>
      </c>
      <c r="AW42" s="466">
        <v>13.8</v>
      </c>
      <c r="AX42" s="466">
        <v>18</v>
      </c>
      <c r="AY42" s="466">
        <v>1.4</v>
      </c>
      <c r="AZ42" s="466">
        <v>2.9</v>
      </c>
      <c r="BA42" s="466">
        <v>1.3</v>
      </c>
      <c r="BB42" s="466">
        <v>4.32</v>
      </c>
      <c r="BC42" s="466">
        <v>7.93</v>
      </c>
      <c r="BD42" s="466">
        <v>9.93</v>
      </c>
      <c r="BE42" s="466">
        <v>11.22</v>
      </c>
      <c r="BF42" s="466">
        <v>11.53</v>
      </c>
      <c r="BG42" s="737">
        <v>7.2715700900000098</v>
      </c>
      <c r="BH42" s="466">
        <v>11.53</v>
      </c>
      <c r="BI42" s="466">
        <v>11.53</v>
      </c>
      <c r="BJ42" s="466">
        <v>11.53</v>
      </c>
      <c r="BK42" s="466">
        <v>11.53</v>
      </c>
      <c r="BL42" s="466">
        <v>11.53</v>
      </c>
      <c r="BM42" s="466">
        <v>11.53</v>
      </c>
      <c r="BO42" s="288"/>
      <c r="BP42" s="288"/>
      <c r="BQ42" s="288"/>
      <c r="BR42" s="288"/>
      <c r="BS42" s="288"/>
      <c r="CV42" s="288"/>
    </row>
    <row r="43" spans="1:100" s="131" customFormat="1">
      <c r="A43" s="463"/>
      <c r="B43" s="773" t="s">
        <v>286</v>
      </c>
      <c r="C43" s="771" t="s">
        <v>420</v>
      </c>
      <c r="D43" s="774" t="s">
        <v>296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 s="466"/>
      <c r="AP43" s="466"/>
      <c r="AQ43" s="466"/>
      <c r="AR43" s="466"/>
      <c r="AS43" s="466"/>
      <c r="AT43" s="466"/>
      <c r="AU43" s="466"/>
      <c r="AV43" s="466"/>
      <c r="AW43" s="466"/>
      <c r="AX43" s="466"/>
      <c r="AY43" s="466"/>
      <c r="AZ43" s="466"/>
      <c r="BA43" s="466"/>
      <c r="BB43" s="466"/>
      <c r="BC43" s="466"/>
      <c r="BD43" s="466"/>
      <c r="BE43" s="466"/>
      <c r="BF43" s="466"/>
      <c r="BG43" s="466"/>
      <c r="BH43" s="466"/>
      <c r="BI43" s="466"/>
      <c r="BJ43" s="466"/>
      <c r="BK43" s="466"/>
      <c r="BL43" s="466"/>
      <c r="BM43" s="466"/>
      <c r="BN43"/>
      <c r="BO43" s="288"/>
      <c r="BP43" s="288"/>
      <c r="BQ43" s="288"/>
      <c r="BR43" s="288"/>
      <c r="BS43" s="288"/>
      <c r="BT43" s="288"/>
      <c r="BU43" s="288"/>
      <c r="BV43" s="288"/>
      <c r="BW43" s="288"/>
      <c r="BX43" s="288"/>
      <c r="BY43" s="288"/>
      <c r="BZ43" s="288"/>
      <c r="CA43" s="288"/>
      <c r="CB43" s="288"/>
      <c r="CC43" s="288"/>
      <c r="CD43" s="288"/>
      <c r="CE43" s="288"/>
      <c r="CF43" s="288"/>
      <c r="CG43" s="288"/>
      <c r="CH43" s="288"/>
      <c r="CI43" s="288"/>
      <c r="CJ43" s="288"/>
      <c r="CK43" s="288"/>
      <c r="CL43" s="288"/>
      <c r="CM43" s="288"/>
      <c r="CN43" s="288"/>
      <c r="CO43" s="288"/>
      <c r="CP43" s="288"/>
      <c r="CQ43" s="288"/>
      <c r="CR43" s="288"/>
      <c r="CS43" s="288"/>
      <c r="CT43" s="288"/>
      <c r="CU43" s="288"/>
      <c r="CV43" s="288"/>
    </row>
    <row r="44" spans="1:100">
      <c r="A44" s="463"/>
      <c r="B44" s="441" t="s">
        <v>286</v>
      </c>
      <c r="C44" s="434" t="s">
        <v>267</v>
      </c>
      <c r="D44" s="451" t="s">
        <v>294</v>
      </c>
      <c r="AO44" s="465"/>
      <c r="AP44" s="465"/>
      <c r="AQ44" s="465"/>
      <c r="AR44" s="465"/>
      <c r="AS44" s="465"/>
      <c r="AT44" s="465"/>
      <c r="AU44" s="465"/>
      <c r="AV44" s="465"/>
      <c r="AW44" s="465"/>
      <c r="AX44" s="465"/>
      <c r="AY44" s="465"/>
      <c r="AZ44" s="465"/>
      <c r="BA44" s="465"/>
      <c r="BB44" s="465"/>
      <c r="BC44" s="465"/>
      <c r="BD44" s="465"/>
      <c r="BE44" s="465"/>
      <c r="BF44" s="465"/>
      <c r="BG44" s="465"/>
      <c r="BH44" s="465"/>
      <c r="BI44" s="465"/>
      <c r="BJ44" s="465"/>
      <c r="BK44" s="465"/>
      <c r="BL44" s="465"/>
      <c r="BM44" s="465"/>
      <c r="BO44" s="288"/>
      <c r="BP44" s="288"/>
      <c r="BQ44" s="288"/>
      <c r="BR44" s="288"/>
      <c r="BS44" s="288"/>
      <c r="CV44" s="288"/>
    </row>
    <row r="45" spans="1:100">
      <c r="A45" s="463"/>
      <c r="B45" s="449" t="s">
        <v>286</v>
      </c>
      <c r="C45" s="435" t="s">
        <v>267</v>
      </c>
      <c r="D45" s="450" t="s">
        <v>296</v>
      </c>
      <c r="AO45" s="468">
        <v>1.2</v>
      </c>
      <c r="AP45" s="468"/>
      <c r="AQ45" s="468"/>
      <c r="AR45" s="468"/>
      <c r="AS45" s="468"/>
      <c r="AT45" s="468"/>
      <c r="AU45" s="468"/>
      <c r="AV45" s="468"/>
      <c r="AW45" s="468"/>
      <c r="AX45" s="468">
        <v>1.2</v>
      </c>
      <c r="AY45" s="468"/>
      <c r="AZ45" s="468"/>
      <c r="BA45" s="468"/>
      <c r="BB45" s="468"/>
      <c r="BC45" s="468"/>
      <c r="BD45" s="468"/>
      <c r="BE45" s="468"/>
      <c r="BF45" s="468"/>
      <c r="BG45" s="468"/>
      <c r="BH45" s="468"/>
      <c r="BI45" s="468"/>
      <c r="BJ45" s="468"/>
      <c r="BK45" s="468"/>
      <c r="BL45" s="468"/>
      <c r="BM45" s="468"/>
      <c r="BO45" s="288"/>
      <c r="BP45" s="288"/>
      <c r="BQ45" s="288"/>
      <c r="BR45" s="288"/>
      <c r="BS45" s="288"/>
      <c r="CV45" s="288"/>
    </row>
    <row r="46" spans="1:100">
      <c r="A46" s="463"/>
      <c r="B46" s="441" t="s">
        <v>286</v>
      </c>
      <c r="C46" s="434" t="s">
        <v>465</v>
      </c>
      <c r="D46" s="451" t="s">
        <v>294</v>
      </c>
      <c r="AO46" s="465"/>
      <c r="AP46" s="465"/>
      <c r="AQ46" s="465"/>
      <c r="AR46" s="465"/>
      <c r="AS46" s="465"/>
      <c r="AT46" s="465"/>
      <c r="AU46" s="465"/>
      <c r="AV46" s="465"/>
      <c r="AW46" s="465"/>
      <c r="AX46" s="465"/>
      <c r="AY46" s="465"/>
      <c r="AZ46" s="465"/>
      <c r="BA46" s="465"/>
      <c r="BB46" s="465"/>
      <c r="BC46" s="465"/>
      <c r="BD46" s="465"/>
      <c r="BE46" s="465"/>
      <c r="BF46" s="465"/>
      <c r="BG46" s="465"/>
      <c r="BH46" s="465"/>
      <c r="BI46" s="465"/>
      <c r="BJ46" s="465"/>
      <c r="BK46" s="465"/>
      <c r="BL46" s="465"/>
      <c r="BM46" s="465"/>
      <c r="BO46" s="288"/>
      <c r="BP46" s="288"/>
      <c r="BQ46" s="288"/>
      <c r="BR46" s="288"/>
      <c r="BS46" s="288"/>
      <c r="CV46" s="288"/>
    </row>
    <row r="47" spans="1:100">
      <c r="A47" s="463"/>
      <c r="B47" s="449" t="s">
        <v>286</v>
      </c>
      <c r="C47" s="435" t="s">
        <v>465</v>
      </c>
      <c r="D47" s="450" t="s">
        <v>296</v>
      </c>
      <c r="AO47" s="468"/>
      <c r="AP47" s="468"/>
      <c r="AQ47" s="468"/>
      <c r="AR47" s="468">
        <v>0.65</v>
      </c>
      <c r="AS47" s="468"/>
      <c r="AT47" s="468"/>
      <c r="AU47" s="468"/>
      <c r="AV47" s="468"/>
      <c r="AW47" s="468"/>
      <c r="AX47" s="468"/>
      <c r="AY47" s="468"/>
      <c r="AZ47" s="468"/>
      <c r="BA47" s="468">
        <v>0</v>
      </c>
      <c r="BB47" s="468">
        <v>0</v>
      </c>
      <c r="BC47" s="468">
        <v>1.4</v>
      </c>
      <c r="BD47" s="468">
        <v>2.1</v>
      </c>
      <c r="BE47" s="468">
        <v>2.1</v>
      </c>
      <c r="BF47" s="468">
        <v>1.4</v>
      </c>
      <c r="BG47" s="468">
        <v>2.1</v>
      </c>
      <c r="BH47" s="468">
        <v>2.1</v>
      </c>
      <c r="BI47" s="468">
        <v>2.8</v>
      </c>
      <c r="BJ47" s="468">
        <v>4.9000000000000004</v>
      </c>
      <c r="BK47" s="468">
        <v>4.9000000000000004</v>
      </c>
      <c r="BL47" s="468">
        <v>4.9000000000000004</v>
      </c>
      <c r="BM47" s="468">
        <v>4.9000000000000004</v>
      </c>
      <c r="BO47" s="288"/>
      <c r="BP47" s="288"/>
      <c r="BQ47" s="288"/>
      <c r="BR47" s="288"/>
      <c r="BS47" s="288"/>
      <c r="CV47" s="288"/>
    </row>
    <row r="48" spans="1:100">
      <c r="A48" s="463"/>
      <c r="B48" s="443" t="s">
        <v>286</v>
      </c>
      <c r="C48" s="436" t="s">
        <v>300</v>
      </c>
      <c r="D48" s="447" t="s">
        <v>294</v>
      </c>
      <c r="AO48" s="466"/>
      <c r="AP48" s="466"/>
      <c r="AQ48" s="466"/>
      <c r="AR48" s="466"/>
      <c r="AS48" s="466"/>
      <c r="AT48" s="466"/>
      <c r="AU48" s="466"/>
      <c r="AV48" s="466"/>
      <c r="AW48" s="466"/>
      <c r="AX48" s="466"/>
      <c r="AY48" s="466"/>
      <c r="AZ48" s="466"/>
      <c r="BA48" s="466"/>
      <c r="BB48" s="466"/>
      <c r="BC48" s="466"/>
      <c r="BD48" s="466"/>
      <c r="BE48" s="466"/>
      <c r="BF48" s="466"/>
      <c r="BG48" s="466"/>
      <c r="BH48" s="466"/>
      <c r="BI48" s="466"/>
      <c r="BJ48" s="466"/>
      <c r="BK48" s="466"/>
      <c r="BL48" s="466"/>
      <c r="BM48" s="466"/>
      <c r="BO48" s="288"/>
      <c r="BP48" s="288"/>
      <c r="BQ48" s="288"/>
      <c r="BR48" s="288"/>
      <c r="BS48" s="288"/>
      <c r="CV48" s="288"/>
    </row>
    <row r="49" spans="1:100">
      <c r="A49" s="463"/>
      <c r="B49" s="443" t="s">
        <v>286</v>
      </c>
      <c r="C49" s="436" t="s">
        <v>300</v>
      </c>
      <c r="D49" s="448" t="s">
        <v>295</v>
      </c>
      <c r="AO49" s="466"/>
      <c r="AP49" s="466"/>
      <c r="AQ49" s="466"/>
      <c r="AR49" s="466"/>
      <c r="AS49" s="466"/>
      <c r="AT49" s="466"/>
      <c r="AU49" s="466"/>
      <c r="AV49" s="466"/>
      <c r="AW49" s="466"/>
      <c r="AX49" s="466"/>
      <c r="AY49" s="466"/>
      <c r="AZ49" s="466"/>
      <c r="BA49" s="466"/>
      <c r="BB49" s="466"/>
      <c r="BC49" s="466"/>
      <c r="BD49" s="466"/>
      <c r="BE49" s="466"/>
      <c r="BF49" s="466"/>
      <c r="BG49" s="466"/>
      <c r="BH49" s="466"/>
      <c r="BI49" s="466"/>
      <c r="BJ49" s="466"/>
      <c r="BK49" s="466"/>
      <c r="BL49" s="466"/>
      <c r="BM49" s="466"/>
      <c r="BO49" s="288"/>
      <c r="BP49" s="288"/>
      <c r="BQ49" s="288"/>
      <c r="BR49" s="288"/>
      <c r="BS49" s="288"/>
      <c r="CV49" s="288"/>
    </row>
    <row r="50" spans="1:100">
      <c r="A50" s="463"/>
      <c r="B50" s="449" t="s">
        <v>286</v>
      </c>
      <c r="C50" s="436" t="s">
        <v>300</v>
      </c>
      <c r="D50" s="453" t="s">
        <v>296</v>
      </c>
      <c r="AO50" s="466"/>
      <c r="AP50" s="466"/>
      <c r="AQ50" s="466"/>
      <c r="AR50" s="466"/>
      <c r="AS50" s="466"/>
      <c r="AT50" s="466"/>
      <c r="AU50" s="466"/>
      <c r="AV50" s="466"/>
      <c r="AW50" s="466"/>
      <c r="AX50" s="466"/>
      <c r="AY50" s="466"/>
      <c r="AZ50" s="466"/>
      <c r="BA50" s="466"/>
      <c r="BB50" s="466"/>
      <c r="BC50" s="466"/>
      <c r="BD50" s="466"/>
      <c r="BE50" s="466"/>
      <c r="BF50" s="466"/>
      <c r="BG50" s="466"/>
      <c r="BH50" s="466"/>
      <c r="BI50" s="466"/>
      <c r="BJ50" s="466"/>
      <c r="BK50" s="466"/>
      <c r="BL50" s="466"/>
      <c r="BM50" s="466"/>
      <c r="BQ50" s="172"/>
    </row>
    <row r="51" spans="1:100">
      <c r="A51" s="463"/>
      <c r="B51" s="449" t="s">
        <v>286</v>
      </c>
      <c r="C51" s="437" t="s">
        <v>301</v>
      </c>
      <c r="D51" s="454" t="s">
        <v>296</v>
      </c>
      <c r="AO51" s="467"/>
      <c r="AP51" s="467"/>
      <c r="AQ51" s="467"/>
      <c r="AR51" s="467"/>
      <c r="AS51" s="467"/>
      <c r="AT51" s="467"/>
      <c r="AU51" s="467"/>
      <c r="AV51" s="467"/>
      <c r="AW51" s="467"/>
      <c r="AX51" s="467"/>
      <c r="AY51" s="467"/>
      <c r="AZ51" s="467"/>
      <c r="BA51" s="467"/>
      <c r="BB51" s="467"/>
      <c r="BC51" s="467"/>
      <c r="BD51" s="467"/>
      <c r="BE51" s="467"/>
      <c r="BF51" s="467"/>
      <c r="BG51" s="467"/>
      <c r="BH51" s="467"/>
      <c r="BI51" s="467"/>
      <c r="BJ51" s="467"/>
      <c r="BK51" s="467"/>
      <c r="BL51" s="467"/>
      <c r="BM51" s="467"/>
      <c r="BQ51" s="172"/>
    </row>
    <row r="52" spans="1:100">
      <c r="A52" s="463"/>
      <c r="B52" s="443" t="s">
        <v>286</v>
      </c>
      <c r="C52" s="434" t="s">
        <v>268</v>
      </c>
      <c r="D52" s="633" t="s">
        <v>296</v>
      </c>
      <c r="AO52" s="467"/>
      <c r="AP52" s="467"/>
      <c r="AQ52" s="467"/>
      <c r="AR52" s="465"/>
      <c r="AS52" s="465"/>
      <c r="AT52" s="465"/>
      <c r="AU52" s="465"/>
      <c r="AV52" s="465"/>
      <c r="AW52" s="465"/>
      <c r="AX52" s="465"/>
      <c r="AY52" s="465"/>
      <c r="AZ52" s="465"/>
      <c r="BA52" s="465"/>
      <c r="BB52" s="465"/>
      <c r="BC52" s="465"/>
      <c r="BD52" s="465"/>
      <c r="BE52" s="465"/>
      <c r="BF52" s="465"/>
      <c r="BG52" s="465"/>
      <c r="BH52" s="465"/>
      <c r="BI52" s="465"/>
      <c r="BJ52" s="465"/>
      <c r="BK52" s="465"/>
      <c r="BL52" s="465"/>
      <c r="BM52" s="465"/>
      <c r="BQ52" s="172"/>
    </row>
    <row r="53" spans="1:100">
      <c r="A53" s="616"/>
      <c r="B53" s="455" t="s">
        <v>267</v>
      </c>
      <c r="C53" s="438" t="s">
        <v>293</v>
      </c>
      <c r="D53" s="456" t="s">
        <v>267</v>
      </c>
      <c r="AO53" s="469"/>
      <c r="AP53" s="469"/>
      <c r="AQ53" s="636">
        <v>0.68</v>
      </c>
      <c r="AR53" s="637">
        <v>0.7</v>
      </c>
      <c r="AS53" s="635">
        <v>0</v>
      </c>
      <c r="AT53" s="635"/>
      <c r="AU53" s="635">
        <v>0</v>
      </c>
      <c r="AV53" s="635"/>
      <c r="AW53" s="635"/>
      <c r="AX53" s="635">
        <v>0</v>
      </c>
      <c r="AY53" s="635"/>
      <c r="AZ53" s="635">
        <v>0.68</v>
      </c>
      <c r="BA53" s="635"/>
      <c r="BB53" s="635"/>
      <c r="BC53" s="635"/>
      <c r="BD53" s="635"/>
      <c r="BE53" s="635"/>
      <c r="BF53" s="635"/>
      <c r="BG53" s="635"/>
      <c r="BH53" s="635"/>
      <c r="BI53" s="635"/>
      <c r="BJ53" s="635"/>
      <c r="BK53" s="635"/>
      <c r="BL53" s="635"/>
      <c r="BM53" s="635"/>
      <c r="BQ53" s="172"/>
    </row>
    <row r="54" spans="1:100">
      <c r="A54" s="616"/>
      <c r="B54" s="457" t="s">
        <v>267</v>
      </c>
      <c r="C54" s="433" t="s">
        <v>266</v>
      </c>
      <c r="D54" s="854" t="s">
        <v>267</v>
      </c>
      <c r="AO54" s="469"/>
      <c r="AP54" s="469"/>
      <c r="AQ54" s="636"/>
      <c r="AR54" s="855"/>
      <c r="AS54" s="856"/>
      <c r="AT54" s="856"/>
      <c r="AU54" s="856"/>
      <c r="AV54" s="856"/>
      <c r="AW54" s="856"/>
      <c r="AX54" s="856"/>
      <c r="AY54" s="856"/>
      <c r="AZ54" s="856"/>
      <c r="BA54" s="856">
        <v>1.2</v>
      </c>
      <c r="BB54" s="856">
        <v>1.2</v>
      </c>
      <c r="BC54" s="856"/>
      <c r="BD54" s="856"/>
      <c r="BE54" s="856"/>
      <c r="BF54" s="856"/>
      <c r="BG54" s="856"/>
      <c r="BH54" s="856"/>
      <c r="BI54" s="856"/>
      <c r="BJ54" s="856"/>
      <c r="BK54" s="856"/>
      <c r="BL54" s="856"/>
      <c r="BM54" s="856"/>
      <c r="BQ54" s="172"/>
    </row>
    <row r="55" spans="1:100">
      <c r="A55" s="616"/>
      <c r="B55" s="458" t="s">
        <v>267</v>
      </c>
      <c r="C55" s="435" t="s">
        <v>465</v>
      </c>
      <c r="D55" s="634" t="s">
        <v>267</v>
      </c>
      <c r="AO55" s="469"/>
      <c r="AP55" s="469"/>
      <c r="AQ55" s="636"/>
      <c r="AR55" s="638"/>
      <c r="AS55" s="639">
        <v>0.6</v>
      </c>
      <c r="AT55" s="639">
        <v>0</v>
      </c>
      <c r="AU55" s="639">
        <v>0.6</v>
      </c>
      <c r="AV55" s="639">
        <v>1.2</v>
      </c>
      <c r="AW55" s="639">
        <v>0.6</v>
      </c>
      <c r="AX55" s="639"/>
      <c r="AY55" s="639">
        <v>0.6</v>
      </c>
      <c r="AZ55" s="639">
        <v>1.2</v>
      </c>
      <c r="BA55" s="639">
        <v>0</v>
      </c>
      <c r="BB55" s="639">
        <v>0</v>
      </c>
      <c r="BC55" s="639">
        <v>1.2</v>
      </c>
      <c r="BD55" s="639">
        <v>1.2</v>
      </c>
      <c r="BE55" s="639">
        <v>1.2</v>
      </c>
      <c r="BF55" s="639">
        <v>1.2</v>
      </c>
      <c r="BG55" s="639">
        <v>1.2</v>
      </c>
      <c r="BH55" s="639">
        <v>1.2</v>
      </c>
      <c r="BI55" s="639">
        <v>1.2</v>
      </c>
      <c r="BJ55" s="639">
        <v>1.2</v>
      </c>
      <c r="BK55" s="639">
        <v>1.2</v>
      </c>
      <c r="BL55" s="639">
        <v>1.2</v>
      </c>
      <c r="BM55" s="639">
        <v>0</v>
      </c>
      <c r="BQ55" s="172"/>
    </row>
    <row r="56" spans="1:100">
      <c r="A56" s="463"/>
      <c r="B56" s="457" t="s">
        <v>302</v>
      </c>
      <c r="C56" s="424" t="s">
        <v>293</v>
      </c>
      <c r="D56" s="447" t="s">
        <v>294</v>
      </c>
      <c r="AO56" s="465">
        <v>0</v>
      </c>
      <c r="AP56" s="465">
        <v>0</v>
      </c>
      <c r="AQ56" s="465">
        <v>0</v>
      </c>
      <c r="AR56" s="466">
        <v>0</v>
      </c>
      <c r="AS56" s="466">
        <v>0.59999999999999898</v>
      </c>
      <c r="AT56" s="466">
        <v>0</v>
      </c>
      <c r="AU56" s="466">
        <v>4.4408920985006262E-16</v>
      </c>
      <c r="AV56" s="466">
        <v>1.5</v>
      </c>
      <c r="AW56" s="466">
        <v>0</v>
      </c>
      <c r="AX56" s="466">
        <v>0</v>
      </c>
      <c r="AY56" s="466">
        <v>0</v>
      </c>
      <c r="AZ56" s="466">
        <v>0</v>
      </c>
      <c r="BA56" s="466">
        <v>0</v>
      </c>
      <c r="BB56" s="466">
        <v>0</v>
      </c>
      <c r="BC56" s="466">
        <v>0</v>
      </c>
      <c r="BD56" s="466">
        <v>0</v>
      </c>
      <c r="BE56" s="466">
        <v>0</v>
      </c>
      <c r="BF56" s="466">
        <v>0</v>
      </c>
      <c r="BG56" s="466">
        <v>0</v>
      </c>
      <c r="BH56" s="466">
        <v>0</v>
      </c>
      <c r="BI56" s="466">
        <v>0</v>
      </c>
      <c r="BJ56" s="466">
        <v>0</v>
      </c>
      <c r="BK56" s="466">
        <v>0</v>
      </c>
      <c r="BL56" s="466">
        <v>0</v>
      </c>
      <c r="BM56" s="466">
        <v>0</v>
      </c>
      <c r="BQ56" s="172"/>
    </row>
    <row r="57" spans="1:100">
      <c r="A57" s="463"/>
      <c r="B57" s="457" t="s">
        <v>302</v>
      </c>
      <c r="C57" s="424" t="s">
        <v>293</v>
      </c>
      <c r="D57" s="453" t="s">
        <v>296</v>
      </c>
      <c r="AO57" s="466">
        <v>5.59</v>
      </c>
      <c r="AP57" s="466">
        <v>1.7200000000000002</v>
      </c>
      <c r="AQ57" s="466"/>
      <c r="AR57" s="466">
        <v>1.2</v>
      </c>
      <c r="AS57" s="466">
        <v>2.35</v>
      </c>
      <c r="AT57" s="466"/>
      <c r="AU57" s="466">
        <v>2.5999999999999996</v>
      </c>
      <c r="AV57" s="466"/>
      <c r="AW57" s="466"/>
      <c r="AX57" s="466"/>
      <c r="AY57" s="466"/>
      <c r="AZ57" s="466"/>
      <c r="BA57" s="466">
        <v>10.93</v>
      </c>
      <c r="BB57" s="466">
        <v>3</v>
      </c>
      <c r="BC57" s="466"/>
      <c r="BD57" s="466"/>
      <c r="BE57" s="466"/>
      <c r="BF57" s="466"/>
      <c r="BG57" s="466"/>
      <c r="BH57" s="466"/>
      <c r="BI57" s="466"/>
      <c r="BJ57" s="466"/>
      <c r="BK57" s="466"/>
      <c r="BL57" s="466"/>
      <c r="BM57" s="466"/>
      <c r="BQ57" s="172"/>
    </row>
    <row r="58" spans="1:100">
      <c r="A58" s="463"/>
      <c r="B58" s="458" t="s">
        <v>302</v>
      </c>
      <c r="C58" s="425" t="s">
        <v>293</v>
      </c>
      <c r="D58" s="450" t="s">
        <v>303</v>
      </c>
      <c r="AO58" s="468">
        <v>0</v>
      </c>
      <c r="AP58" s="468">
        <v>0</v>
      </c>
      <c r="AQ58" s="468">
        <v>0</v>
      </c>
      <c r="AR58" s="468">
        <v>0</v>
      </c>
      <c r="AS58" s="468"/>
      <c r="AT58" s="468"/>
      <c r="AU58" s="468"/>
      <c r="AV58" s="468">
        <v>0.3</v>
      </c>
      <c r="AW58" s="468"/>
      <c r="AX58" s="468"/>
      <c r="AY58" s="468"/>
      <c r="AZ58" s="468"/>
      <c r="BA58" s="468"/>
      <c r="BB58" s="468"/>
      <c r="BC58" s="468"/>
      <c r="BD58" s="468"/>
      <c r="BE58" s="468"/>
      <c r="BF58" s="468"/>
      <c r="BG58" s="468"/>
      <c r="BH58" s="468"/>
      <c r="BI58" s="468"/>
      <c r="BJ58" s="468"/>
      <c r="BK58" s="468"/>
      <c r="BL58" s="468"/>
      <c r="BM58" s="468"/>
      <c r="BQ58" s="172"/>
    </row>
    <row r="59" spans="1:100">
      <c r="A59" s="463"/>
      <c r="B59" s="457" t="s">
        <v>302</v>
      </c>
      <c r="C59" s="439" t="s">
        <v>297</v>
      </c>
      <c r="D59" s="447" t="s">
        <v>294</v>
      </c>
      <c r="AO59" s="466"/>
      <c r="AP59" s="466"/>
      <c r="AQ59" s="466"/>
      <c r="AR59" s="466"/>
      <c r="AS59" s="466"/>
      <c r="AT59" s="466"/>
      <c r="AU59" s="466"/>
      <c r="AV59" s="466"/>
      <c r="AW59" s="466"/>
      <c r="AX59" s="466"/>
      <c r="AY59" s="466"/>
      <c r="AZ59" s="466"/>
      <c r="BA59" s="466"/>
      <c r="BB59" s="466"/>
      <c r="BC59" s="466"/>
      <c r="BD59" s="466"/>
      <c r="BE59" s="466"/>
      <c r="BF59" s="466"/>
      <c r="BG59" s="466"/>
      <c r="BH59" s="466"/>
      <c r="BI59" s="466"/>
      <c r="BJ59" s="466"/>
      <c r="BK59" s="466"/>
      <c r="BL59" s="466"/>
      <c r="BM59" s="466"/>
      <c r="BQ59" s="172"/>
    </row>
    <row r="60" spans="1:100">
      <c r="A60" s="463"/>
      <c r="B60" s="457" t="s">
        <v>302</v>
      </c>
      <c r="C60" s="439" t="s">
        <v>297</v>
      </c>
      <c r="D60" s="453" t="s">
        <v>296</v>
      </c>
      <c r="AO60" s="466"/>
      <c r="AP60" s="466"/>
      <c r="AQ60" s="466"/>
      <c r="AR60" s="466"/>
      <c r="AS60" s="466"/>
      <c r="AT60" s="466"/>
      <c r="AU60" s="466"/>
      <c r="AV60" s="466"/>
      <c r="AW60" s="466"/>
      <c r="AX60" s="466"/>
      <c r="AY60" s="466"/>
      <c r="AZ60" s="466"/>
      <c r="BA60" s="466"/>
      <c r="BB60" s="466"/>
      <c r="BC60" s="466"/>
      <c r="BD60" s="466"/>
      <c r="BE60" s="466"/>
      <c r="BF60" s="466"/>
      <c r="BG60" s="466"/>
      <c r="BH60" s="466"/>
      <c r="BI60" s="466"/>
      <c r="BJ60" s="466"/>
      <c r="BK60" s="466"/>
      <c r="BL60" s="466"/>
      <c r="BM60" s="466"/>
      <c r="BQ60" s="172"/>
    </row>
    <row r="61" spans="1:100">
      <c r="A61" s="463"/>
      <c r="B61" s="455" t="s">
        <v>302</v>
      </c>
      <c r="C61" s="431" t="s">
        <v>299</v>
      </c>
      <c r="D61" s="451" t="s">
        <v>294</v>
      </c>
      <c r="AO61" s="465"/>
      <c r="AP61" s="465"/>
      <c r="AQ61" s="465"/>
      <c r="AR61" s="465"/>
      <c r="AS61" s="465"/>
      <c r="AT61" s="465"/>
      <c r="AU61" s="465"/>
      <c r="AV61" s="465"/>
      <c r="AW61" s="465"/>
      <c r="AX61" s="465"/>
      <c r="AY61" s="465"/>
      <c r="AZ61" s="465"/>
      <c r="BA61" s="465"/>
      <c r="BB61" s="465"/>
      <c r="BC61" s="465"/>
      <c r="BD61" s="465"/>
      <c r="BE61" s="465"/>
      <c r="BF61" s="465"/>
      <c r="BG61" s="465"/>
      <c r="BH61" s="465"/>
      <c r="BI61" s="465"/>
      <c r="BJ61" s="465"/>
      <c r="BK61" s="465"/>
      <c r="BL61" s="465"/>
      <c r="BM61" s="465"/>
      <c r="BQ61" s="172"/>
    </row>
    <row r="62" spans="1:100">
      <c r="A62" s="463"/>
      <c r="B62" s="458" t="s">
        <v>302</v>
      </c>
      <c r="C62" s="432" t="s">
        <v>299</v>
      </c>
      <c r="D62" s="450" t="s">
        <v>296</v>
      </c>
      <c r="AO62" s="466"/>
      <c r="AP62" s="466"/>
      <c r="AQ62" s="466"/>
      <c r="AR62" s="466"/>
      <c r="AS62" s="466"/>
      <c r="AT62" s="466"/>
      <c r="AU62" s="466"/>
      <c r="AV62" s="466"/>
      <c r="AW62" s="466"/>
      <c r="AX62" s="466"/>
      <c r="AY62" s="466"/>
      <c r="AZ62" s="466"/>
      <c r="BA62" s="466">
        <v>3.6</v>
      </c>
      <c r="BB62" s="466"/>
      <c r="BC62" s="466"/>
      <c r="BD62" s="466"/>
      <c r="BE62" s="466"/>
      <c r="BF62" s="466"/>
      <c r="BG62" s="466"/>
      <c r="BH62" s="466"/>
      <c r="BI62" s="466"/>
      <c r="BJ62" s="466"/>
      <c r="BK62" s="466"/>
      <c r="BL62" s="466"/>
      <c r="BM62" s="466"/>
    </row>
    <row r="63" spans="1:100">
      <c r="A63" s="463"/>
      <c r="B63" s="458" t="s">
        <v>302</v>
      </c>
      <c r="C63" s="432" t="s">
        <v>299</v>
      </c>
      <c r="D63" s="450" t="s">
        <v>303</v>
      </c>
      <c r="AO63" s="468">
        <v>4.33</v>
      </c>
      <c r="AP63" s="468">
        <v>4.2</v>
      </c>
      <c r="AQ63" s="468">
        <v>3</v>
      </c>
      <c r="AR63" s="468">
        <v>1.8</v>
      </c>
      <c r="AS63" s="468">
        <v>1.8</v>
      </c>
      <c r="AT63" s="468"/>
      <c r="AU63" s="468">
        <v>1.4</v>
      </c>
      <c r="AV63" s="468"/>
      <c r="AW63" s="468"/>
      <c r="AX63" s="468"/>
      <c r="AY63" s="468"/>
      <c r="AZ63" s="468"/>
      <c r="BA63" s="468">
        <v>0.8</v>
      </c>
      <c r="BB63" s="468"/>
      <c r="BC63" s="468"/>
      <c r="BD63" s="468"/>
      <c r="BE63" s="468"/>
      <c r="BF63" s="468"/>
      <c r="BG63" s="468"/>
      <c r="BH63" s="468"/>
      <c r="BI63" s="468"/>
      <c r="BJ63" s="468"/>
      <c r="BK63" s="468"/>
      <c r="BL63" s="468"/>
      <c r="BM63" s="468"/>
      <c r="BO63" s="176" t="s">
        <v>75</v>
      </c>
      <c r="BP63" s="176"/>
      <c r="BQ63" s="177">
        <f t="shared" ref="BQ63:CU63" si="27">BQ4</f>
        <v>21916</v>
      </c>
      <c r="BR63" s="177">
        <f t="shared" si="27"/>
        <v>21947</v>
      </c>
      <c r="BS63" s="177">
        <f t="shared" si="27"/>
        <v>21976</v>
      </c>
      <c r="BT63" s="291">
        <f t="shared" si="27"/>
        <v>22007</v>
      </c>
      <c r="BU63" s="291">
        <f t="shared" si="27"/>
        <v>22037</v>
      </c>
      <c r="BV63" s="291">
        <f t="shared" si="27"/>
        <v>22068</v>
      </c>
      <c r="BW63" s="291">
        <f t="shared" si="27"/>
        <v>22098</v>
      </c>
      <c r="BX63" s="291">
        <f t="shared" si="27"/>
        <v>22129</v>
      </c>
      <c r="BY63" s="291">
        <f t="shared" si="27"/>
        <v>22160</v>
      </c>
      <c r="BZ63" s="291">
        <f t="shared" si="27"/>
        <v>22190</v>
      </c>
      <c r="CA63" s="291">
        <f t="shared" si="27"/>
        <v>22221</v>
      </c>
      <c r="CB63" s="291">
        <f t="shared" si="27"/>
        <v>22251</v>
      </c>
      <c r="CC63" s="291">
        <f t="shared" si="27"/>
        <v>22282</v>
      </c>
      <c r="CD63" s="291">
        <f t="shared" si="27"/>
        <v>22313</v>
      </c>
      <c r="CE63" s="291">
        <f t="shared" si="27"/>
        <v>22341</v>
      </c>
      <c r="CF63" s="291">
        <f t="shared" si="27"/>
        <v>22372</v>
      </c>
      <c r="CG63" s="291">
        <f t="shared" si="27"/>
        <v>22402</v>
      </c>
      <c r="CH63" s="291">
        <f t="shared" si="27"/>
        <v>22433</v>
      </c>
      <c r="CI63" s="291">
        <f t="shared" si="27"/>
        <v>22463</v>
      </c>
      <c r="CJ63" s="291">
        <f t="shared" si="27"/>
        <v>22494</v>
      </c>
      <c r="CK63" s="291">
        <f t="shared" si="27"/>
        <v>22525</v>
      </c>
      <c r="CL63" s="291">
        <f t="shared" si="27"/>
        <v>22555</v>
      </c>
      <c r="CM63" s="291">
        <f t="shared" si="27"/>
        <v>22586</v>
      </c>
      <c r="CN63" s="291">
        <f t="shared" si="27"/>
        <v>22616</v>
      </c>
      <c r="CO63" s="291">
        <f t="shared" si="27"/>
        <v>22647</v>
      </c>
      <c r="CP63" s="291">
        <f t="shared" si="27"/>
        <v>22678</v>
      </c>
      <c r="CQ63" s="291">
        <f t="shared" si="27"/>
        <v>22706</v>
      </c>
      <c r="CR63" s="291">
        <f t="shared" si="27"/>
        <v>22737</v>
      </c>
      <c r="CS63" s="291">
        <f t="shared" si="27"/>
        <v>22767</v>
      </c>
      <c r="CT63" s="291">
        <f t="shared" si="27"/>
        <v>22798</v>
      </c>
      <c r="CU63" s="291">
        <f t="shared" si="27"/>
        <v>22828</v>
      </c>
    </row>
    <row r="64" spans="1:100">
      <c r="A64" s="463"/>
      <c r="B64" s="457" t="s">
        <v>302</v>
      </c>
      <c r="C64" s="433" t="s">
        <v>266</v>
      </c>
      <c r="D64" s="447" t="s">
        <v>294</v>
      </c>
      <c r="AO64" s="466">
        <v>0</v>
      </c>
      <c r="AP64" s="466">
        <v>0</v>
      </c>
      <c r="AQ64" s="466">
        <v>0</v>
      </c>
      <c r="AR64" s="466">
        <v>0</v>
      </c>
      <c r="AS64" s="466">
        <v>0</v>
      </c>
      <c r="AT64" s="466">
        <v>0</v>
      </c>
      <c r="AU64" s="466"/>
      <c r="AV64" s="466"/>
      <c r="AW64" s="466"/>
      <c r="AX64" s="466"/>
      <c r="AY64" s="466"/>
      <c r="AZ64" s="466">
        <v>0</v>
      </c>
      <c r="BA64" s="466"/>
      <c r="BB64" s="466"/>
      <c r="BC64" s="466"/>
      <c r="BD64" s="466"/>
      <c r="BE64" s="466"/>
      <c r="BF64" s="466"/>
      <c r="BG64" s="466"/>
      <c r="BH64" s="466"/>
      <c r="BI64" s="466"/>
      <c r="BJ64" s="466"/>
      <c r="BK64" s="466"/>
      <c r="BL64" s="466"/>
      <c r="BM64" s="466"/>
      <c r="BO64" s="132" t="s">
        <v>58</v>
      </c>
      <c r="BP64" s="126" t="s">
        <v>61</v>
      </c>
      <c r="BQ64" s="129">
        <f t="shared" ref="BQ64:BY64" si="28">BQ93/1000</f>
        <v>7.0639270000000014</v>
      </c>
      <c r="BR64" s="129">
        <f t="shared" si="28"/>
        <v>10.993846</v>
      </c>
      <c r="BS64" s="129">
        <f t="shared" si="28"/>
        <v>14.425756999999999</v>
      </c>
      <c r="BT64" s="129">
        <f t="shared" si="28"/>
        <v>12.209838</v>
      </c>
      <c r="BU64" s="129">
        <f t="shared" si="28"/>
        <v>13.094436999999999</v>
      </c>
      <c r="BV64" s="129">
        <f t="shared" si="28"/>
        <v>12.410428999999999</v>
      </c>
      <c r="BW64" s="129">
        <f t="shared" si="28"/>
        <v>14.847294</v>
      </c>
      <c r="BX64" s="129">
        <f t="shared" si="28"/>
        <v>14.109085</v>
      </c>
      <c r="BY64" s="129">
        <f t="shared" si="28"/>
        <v>12.293502</v>
      </c>
      <c r="BZ64" s="129">
        <f>BZ93/1000</f>
        <v>3.152406</v>
      </c>
      <c r="CA64" s="129">
        <f t="shared" ref="CA64:CN64" si="29">CA93/1000</f>
        <v>14.028621999999999</v>
      </c>
      <c r="CB64" s="129">
        <f t="shared" si="29"/>
        <v>11.797798999999999</v>
      </c>
      <c r="CC64" s="129">
        <f t="shared" si="29"/>
        <v>15.531467000000001</v>
      </c>
      <c r="CD64" s="129">
        <f t="shared" si="29"/>
        <v>15.265843000000004</v>
      </c>
      <c r="CE64" s="129">
        <f t="shared" si="29"/>
        <v>17.024422000000001</v>
      </c>
      <c r="CF64" s="129">
        <f t="shared" si="29"/>
        <v>16.278400000000001</v>
      </c>
      <c r="CG64" s="129">
        <f t="shared" si="29"/>
        <v>6.7635030000000009</v>
      </c>
      <c r="CH64" s="129">
        <f t="shared" si="29"/>
        <v>8.4339330000000015</v>
      </c>
      <c r="CI64" s="129">
        <f t="shared" si="29"/>
        <v>12.265583000000003</v>
      </c>
      <c r="CJ64" s="129">
        <f t="shared" si="29"/>
        <v>14.304727999999999</v>
      </c>
      <c r="CK64" s="129">
        <f t="shared" si="29"/>
        <v>14.304727999999999</v>
      </c>
      <c r="CL64" s="129">
        <f t="shared" si="29"/>
        <v>12.175222</v>
      </c>
      <c r="CM64" s="129">
        <f t="shared" si="29"/>
        <v>13.209697999999996</v>
      </c>
      <c r="CN64" s="129">
        <f t="shared" si="29"/>
        <v>13.209697999999996</v>
      </c>
      <c r="CO64" s="129">
        <f>CO93/1000</f>
        <v>12.924873000000002</v>
      </c>
      <c r="CP64" s="129">
        <f>CP93/1000</f>
        <v>12.379835999999999</v>
      </c>
      <c r="CQ64" s="129">
        <f>CQ93/1000</f>
        <v>15.12</v>
      </c>
      <c r="CR64" s="129">
        <f>CR93/1000</f>
        <v>14.218</v>
      </c>
      <c r="CS64" s="129">
        <v>15.08</v>
      </c>
      <c r="CT64" s="129">
        <v>15.08</v>
      </c>
      <c r="CU64" s="129">
        <v>15.08</v>
      </c>
    </row>
    <row r="65" spans="1:99">
      <c r="A65" s="463"/>
      <c r="B65" s="457" t="s">
        <v>302</v>
      </c>
      <c r="C65" s="433" t="s">
        <v>266</v>
      </c>
      <c r="D65" s="453" t="s">
        <v>296</v>
      </c>
      <c r="AO65" s="466">
        <v>10.08</v>
      </c>
      <c r="AP65" s="466">
        <v>10.079999999999998</v>
      </c>
      <c r="AQ65" s="466">
        <v>4</v>
      </c>
      <c r="AR65" s="466">
        <v>4</v>
      </c>
      <c r="AS65" s="466">
        <v>1.2500000000000009</v>
      </c>
      <c r="AT65" s="466"/>
      <c r="AU65" s="466"/>
      <c r="AV65" s="466"/>
      <c r="AW65" s="466"/>
      <c r="AX65" s="466"/>
      <c r="AY65" s="466">
        <v>13</v>
      </c>
      <c r="AZ65" s="466">
        <v>11</v>
      </c>
      <c r="BA65" s="466">
        <v>3.67</v>
      </c>
      <c r="BB65" s="466"/>
      <c r="BC65" s="466"/>
      <c r="BD65" s="466"/>
      <c r="BE65" s="466"/>
      <c r="BF65" s="466"/>
      <c r="BG65" s="466"/>
      <c r="BH65" s="466"/>
      <c r="BI65" s="466"/>
      <c r="BJ65" s="466"/>
      <c r="BK65" s="466"/>
      <c r="BL65" s="466"/>
      <c r="BM65" s="466"/>
      <c r="BO65" s="181" t="s">
        <v>47</v>
      </c>
      <c r="BP65" s="181"/>
      <c r="BQ65" s="182">
        <f t="shared" ref="BQ65:CU65" si="30">BQ4</f>
        <v>21916</v>
      </c>
      <c r="BR65" s="182">
        <f t="shared" si="30"/>
        <v>21947</v>
      </c>
      <c r="BS65" s="182">
        <f t="shared" si="30"/>
        <v>21976</v>
      </c>
      <c r="BT65" s="292">
        <f t="shared" si="30"/>
        <v>22007</v>
      </c>
      <c r="BU65" s="292">
        <f t="shared" si="30"/>
        <v>22037</v>
      </c>
      <c r="BV65" s="292">
        <f t="shared" si="30"/>
        <v>22068</v>
      </c>
      <c r="BW65" s="292">
        <f t="shared" si="30"/>
        <v>22098</v>
      </c>
      <c r="BX65" s="292">
        <f t="shared" si="30"/>
        <v>22129</v>
      </c>
      <c r="BY65" s="292">
        <f t="shared" si="30"/>
        <v>22160</v>
      </c>
      <c r="BZ65" s="292">
        <f t="shared" si="30"/>
        <v>22190</v>
      </c>
      <c r="CA65" s="292">
        <f t="shared" si="30"/>
        <v>22221</v>
      </c>
      <c r="CB65" s="292">
        <f t="shared" si="30"/>
        <v>22251</v>
      </c>
      <c r="CC65" s="292">
        <f t="shared" si="30"/>
        <v>22282</v>
      </c>
      <c r="CD65" s="292">
        <f t="shared" si="30"/>
        <v>22313</v>
      </c>
      <c r="CE65" s="292">
        <f t="shared" si="30"/>
        <v>22341</v>
      </c>
      <c r="CF65" s="292">
        <f t="shared" si="30"/>
        <v>22372</v>
      </c>
      <c r="CG65" s="292">
        <f t="shared" si="30"/>
        <v>22402</v>
      </c>
      <c r="CH65" s="292">
        <f t="shared" si="30"/>
        <v>22433</v>
      </c>
      <c r="CI65" s="292">
        <f t="shared" si="30"/>
        <v>22463</v>
      </c>
      <c r="CJ65" s="292">
        <f t="shared" si="30"/>
        <v>22494</v>
      </c>
      <c r="CK65" s="292">
        <f t="shared" si="30"/>
        <v>22525</v>
      </c>
      <c r="CL65" s="292">
        <f t="shared" si="30"/>
        <v>22555</v>
      </c>
      <c r="CM65" s="292">
        <f t="shared" si="30"/>
        <v>22586</v>
      </c>
      <c r="CN65" s="292">
        <f t="shared" si="30"/>
        <v>22616</v>
      </c>
      <c r="CO65" s="292">
        <f t="shared" si="30"/>
        <v>22647</v>
      </c>
      <c r="CP65" s="292">
        <f t="shared" si="30"/>
        <v>22678</v>
      </c>
      <c r="CQ65" s="292">
        <f t="shared" si="30"/>
        <v>22706</v>
      </c>
      <c r="CR65" s="292">
        <f t="shared" si="30"/>
        <v>22737</v>
      </c>
      <c r="CS65" s="292">
        <f t="shared" si="30"/>
        <v>22767</v>
      </c>
      <c r="CT65" s="292">
        <f t="shared" si="30"/>
        <v>22798</v>
      </c>
      <c r="CU65" s="292">
        <f t="shared" si="30"/>
        <v>22828</v>
      </c>
    </row>
    <row r="66" spans="1:99">
      <c r="A66" s="463"/>
      <c r="B66" s="455" t="s">
        <v>302</v>
      </c>
      <c r="C66" s="434" t="s">
        <v>267</v>
      </c>
      <c r="D66" s="451" t="s">
        <v>294</v>
      </c>
      <c r="AO66" s="465"/>
      <c r="AP66" s="465"/>
      <c r="AQ66" s="465"/>
      <c r="AR66" s="465"/>
      <c r="AS66" s="465"/>
      <c r="AT66" s="465"/>
      <c r="AU66" s="465"/>
      <c r="AV66" s="465"/>
      <c r="AW66" s="465"/>
      <c r="AX66" s="465"/>
      <c r="AY66" s="465"/>
      <c r="AZ66" s="465"/>
      <c r="BA66" s="465"/>
      <c r="BB66" s="465"/>
      <c r="BC66" s="465"/>
      <c r="BD66" s="465"/>
      <c r="BE66" s="465"/>
      <c r="BF66" s="465"/>
      <c r="BG66" s="465"/>
      <c r="BH66" s="465"/>
      <c r="BI66" s="465"/>
      <c r="BJ66" s="465"/>
      <c r="BK66" s="465"/>
      <c r="BL66" s="465"/>
      <c r="BM66" s="465"/>
      <c r="BO66" s="132" t="s">
        <v>58</v>
      </c>
      <c r="BP66" s="187" t="s">
        <v>224</v>
      </c>
      <c r="BQ66" s="184">
        <f t="shared" ref="BQ66:CN66" si="31">BQ120/1000</f>
        <v>7.9855299999999998</v>
      </c>
      <c r="BR66" s="184">
        <f t="shared" si="31"/>
        <v>10.504770000000001</v>
      </c>
      <c r="BS66" s="184">
        <f t="shared" si="31"/>
        <v>14.338535</v>
      </c>
      <c r="BT66" s="184">
        <f t="shared" si="31"/>
        <v>13.494674000000002</v>
      </c>
      <c r="BU66" s="184">
        <f t="shared" si="31"/>
        <v>12.651643</v>
      </c>
      <c r="BV66" s="184">
        <f t="shared" si="31"/>
        <v>12.757959999999999</v>
      </c>
      <c r="BW66" s="184">
        <f t="shared" si="31"/>
        <v>14.00024</v>
      </c>
      <c r="BX66" s="184">
        <f t="shared" si="31"/>
        <v>14.109084999999999</v>
      </c>
      <c r="BY66" s="184">
        <f t="shared" si="31"/>
        <v>12.649960999999999</v>
      </c>
      <c r="BZ66" s="184">
        <f t="shared" si="31"/>
        <v>1.4605189999999999</v>
      </c>
      <c r="CA66" s="184">
        <f t="shared" si="31"/>
        <v>15.284677</v>
      </c>
      <c r="CB66" s="184">
        <f t="shared" si="31"/>
        <v>12.418638000000001</v>
      </c>
      <c r="CC66" s="184">
        <f t="shared" si="31"/>
        <v>13.428217</v>
      </c>
      <c r="CD66" s="184">
        <f t="shared" si="31"/>
        <v>14.833690000000001</v>
      </c>
      <c r="CE66" s="184">
        <f t="shared" si="31"/>
        <v>18.690463000000001</v>
      </c>
      <c r="CF66" s="184">
        <f t="shared" si="31"/>
        <v>15.514933999999998</v>
      </c>
      <c r="CG66" s="184">
        <f t="shared" si="31"/>
        <v>7.7620889999999996</v>
      </c>
      <c r="CH66" s="184">
        <f t="shared" si="31"/>
        <v>6.5218350000000003</v>
      </c>
      <c r="CI66" s="184">
        <f t="shared" si="31"/>
        <v>12.758421</v>
      </c>
      <c r="CJ66" s="184">
        <f t="shared" si="31"/>
        <v>12.414132</v>
      </c>
      <c r="CK66" s="184">
        <f t="shared" si="31"/>
        <v>13.981881</v>
      </c>
      <c r="CL66" s="184">
        <f t="shared" si="31"/>
        <v>11.353985</v>
      </c>
      <c r="CM66" s="184">
        <f t="shared" si="31"/>
        <v>13.488299000000001</v>
      </c>
      <c r="CN66" s="184">
        <f t="shared" si="31"/>
        <v>13.368862999999999</v>
      </c>
      <c r="CO66" s="184">
        <f>CO151/1000</f>
        <v>0</v>
      </c>
      <c r="CP66" s="184">
        <f>CP151/1000</f>
        <v>0</v>
      </c>
      <c r="CQ66" s="184">
        <f>CQ151/1000</f>
        <v>0</v>
      </c>
      <c r="CR66" s="184">
        <f>CR151/1000</f>
        <v>0</v>
      </c>
      <c r="CS66" s="184">
        <v>15.08</v>
      </c>
      <c r="CT66" s="184">
        <v>15.08</v>
      </c>
      <c r="CU66" s="184">
        <v>15.08</v>
      </c>
    </row>
    <row r="67" spans="1:99">
      <c r="A67" s="463"/>
      <c r="B67" s="458" t="s">
        <v>302</v>
      </c>
      <c r="C67" s="435" t="s">
        <v>267</v>
      </c>
      <c r="D67" s="450" t="s">
        <v>296</v>
      </c>
      <c r="AO67" s="468"/>
      <c r="AP67" s="468"/>
      <c r="AQ67" s="468"/>
      <c r="AR67" s="468"/>
      <c r="AS67" s="468"/>
      <c r="AT67" s="468"/>
      <c r="AU67" s="468"/>
      <c r="AV67" s="468"/>
      <c r="AW67" s="468"/>
      <c r="AX67" s="468"/>
      <c r="AY67" s="468"/>
      <c r="AZ67" s="468"/>
      <c r="BA67" s="468"/>
      <c r="BB67" s="468"/>
      <c r="BC67" s="468"/>
      <c r="BD67" s="468"/>
      <c r="BE67" s="468"/>
      <c r="BF67" s="468"/>
      <c r="BG67" s="468"/>
      <c r="BH67" s="468"/>
      <c r="BI67" s="468"/>
      <c r="BJ67" s="468"/>
      <c r="BK67" s="468"/>
      <c r="BL67" s="468"/>
      <c r="BM67" s="468"/>
      <c r="BO67" s="128"/>
      <c r="BP67" s="180"/>
      <c r="BQ67" s="190">
        <v>0</v>
      </c>
      <c r="BR67" s="190">
        <v>0</v>
      </c>
      <c r="BS67" s="190">
        <v>0</v>
      </c>
      <c r="BT67" s="293">
        <v>0</v>
      </c>
      <c r="BU67" s="293">
        <v>0</v>
      </c>
      <c r="BV67" s="293">
        <v>0</v>
      </c>
      <c r="BW67" s="293">
        <v>0</v>
      </c>
      <c r="BX67" s="293">
        <v>0</v>
      </c>
      <c r="BY67" s="293">
        <v>0</v>
      </c>
      <c r="BZ67" s="293">
        <v>0</v>
      </c>
      <c r="CA67" s="293">
        <v>0</v>
      </c>
      <c r="CB67" s="293">
        <v>0</v>
      </c>
      <c r="CC67" s="293">
        <v>0</v>
      </c>
      <c r="CD67" s="293">
        <v>0</v>
      </c>
      <c r="CE67" s="293">
        <v>0</v>
      </c>
      <c r="CF67" s="293">
        <v>0</v>
      </c>
      <c r="CG67" s="293">
        <v>0</v>
      </c>
      <c r="CH67" s="293">
        <v>0</v>
      </c>
      <c r="CI67" s="293">
        <v>0</v>
      </c>
      <c r="CJ67" s="293">
        <v>0</v>
      </c>
      <c r="CK67" s="293">
        <v>0</v>
      </c>
      <c r="CL67" s="293">
        <v>0</v>
      </c>
      <c r="CM67" s="293">
        <v>0</v>
      </c>
      <c r="CN67" s="293">
        <v>0</v>
      </c>
      <c r="CO67" s="293"/>
      <c r="CP67" s="293"/>
      <c r="CQ67" s="293"/>
      <c r="CR67" s="293"/>
      <c r="CS67" s="293"/>
      <c r="CT67" s="293"/>
      <c r="CU67" s="293"/>
    </row>
    <row r="68" spans="1:99">
      <c r="A68" s="463"/>
      <c r="B68" s="455" t="s">
        <v>302</v>
      </c>
      <c r="C68" s="434" t="s">
        <v>465</v>
      </c>
      <c r="D68" s="451" t="s">
        <v>294</v>
      </c>
      <c r="AO68" s="465"/>
      <c r="AP68" s="465"/>
      <c r="AQ68" s="465"/>
      <c r="AR68" s="465"/>
      <c r="AS68" s="465"/>
      <c r="AT68" s="465"/>
      <c r="AU68" s="465"/>
      <c r="AV68" s="465"/>
      <c r="AW68" s="465"/>
      <c r="AX68" s="465"/>
      <c r="AY68" s="465"/>
      <c r="AZ68" s="465"/>
      <c r="BA68" s="465"/>
      <c r="BB68" s="465"/>
      <c r="BC68" s="465"/>
      <c r="BD68" s="465"/>
      <c r="BE68" s="465"/>
      <c r="BF68" s="465"/>
      <c r="BG68" s="465"/>
      <c r="BH68" s="465"/>
      <c r="BI68" s="465"/>
      <c r="BJ68" s="465"/>
      <c r="BK68" s="465"/>
      <c r="BL68" s="465"/>
      <c r="BM68" s="465"/>
    </row>
    <row r="69" spans="1:99">
      <c r="A69" s="463"/>
      <c r="B69" s="458" t="s">
        <v>302</v>
      </c>
      <c r="C69" s="435" t="s">
        <v>465</v>
      </c>
      <c r="D69" s="450" t="s">
        <v>296</v>
      </c>
      <c r="AO69" s="468"/>
      <c r="AP69" s="468"/>
      <c r="AQ69" s="468"/>
      <c r="AR69" s="468"/>
      <c r="AS69" s="468"/>
      <c r="AT69" s="468"/>
      <c r="AU69" s="468"/>
      <c r="AV69" s="468"/>
      <c r="AW69" s="468"/>
      <c r="AX69" s="468"/>
      <c r="AY69" s="468"/>
      <c r="AZ69" s="468"/>
      <c r="BA69" s="468"/>
      <c r="BB69" s="468"/>
      <c r="BC69" s="468"/>
      <c r="BD69" s="468"/>
      <c r="BE69" s="468"/>
      <c r="BF69" s="468"/>
      <c r="BG69" s="468"/>
      <c r="BH69" s="468"/>
      <c r="BI69" s="468"/>
      <c r="BJ69" s="468"/>
      <c r="BK69" s="468"/>
      <c r="BL69" s="468"/>
      <c r="BM69" s="468"/>
    </row>
    <row r="70" spans="1:99">
      <c r="A70" s="463"/>
      <c r="B70" s="455" t="s">
        <v>302</v>
      </c>
      <c r="C70" s="436" t="s">
        <v>300</v>
      </c>
      <c r="D70" s="451" t="s">
        <v>294</v>
      </c>
      <c r="AO70" s="465"/>
      <c r="AP70" s="465"/>
      <c r="AQ70" s="465"/>
      <c r="AR70" s="465"/>
      <c r="AS70" s="465"/>
      <c r="AT70" s="465"/>
      <c r="AU70" s="465"/>
      <c r="AV70" s="465"/>
      <c r="AW70" s="465"/>
      <c r="AX70" s="465"/>
      <c r="AY70" s="465"/>
      <c r="AZ70" s="465"/>
      <c r="BA70" s="465"/>
      <c r="BB70" s="465"/>
      <c r="BC70" s="465"/>
      <c r="BD70" s="465"/>
      <c r="BE70" s="465"/>
      <c r="BF70" s="465"/>
      <c r="BG70" s="465"/>
      <c r="BH70" s="465"/>
      <c r="BI70" s="465"/>
      <c r="BJ70" s="465"/>
      <c r="BK70" s="465"/>
      <c r="BL70" s="465"/>
      <c r="BM70" s="465"/>
      <c r="BO70" s="185" t="s">
        <v>77</v>
      </c>
      <c r="BP70" s="185"/>
      <c r="BQ70" s="186">
        <f t="shared" ref="BQ70:CU70" si="32">BQ4</f>
        <v>21916</v>
      </c>
      <c r="BR70" s="186">
        <f t="shared" si="32"/>
        <v>21947</v>
      </c>
      <c r="BS70" s="186">
        <f t="shared" si="32"/>
        <v>21976</v>
      </c>
      <c r="BT70" s="294">
        <f t="shared" si="32"/>
        <v>22007</v>
      </c>
      <c r="BU70" s="294">
        <f t="shared" si="32"/>
        <v>22037</v>
      </c>
      <c r="BV70" s="294">
        <f t="shared" si="32"/>
        <v>22068</v>
      </c>
      <c r="BW70" s="294">
        <f t="shared" si="32"/>
        <v>22098</v>
      </c>
      <c r="BX70" s="294">
        <f t="shared" si="32"/>
        <v>22129</v>
      </c>
      <c r="BY70" s="294">
        <f t="shared" si="32"/>
        <v>22160</v>
      </c>
      <c r="BZ70" s="294">
        <f t="shared" si="32"/>
        <v>22190</v>
      </c>
      <c r="CA70" s="294">
        <f t="shared" si="32"/>
        <v>22221</v>
      </c>
      <c r="CB70" s="294">
        <f t="shared" si="32"/>
        <v>22251</v>
      </c>
      <c r="CC70" s="294">
        <f t="shared" si="32"/>
        <v>22282</v>
      </c>
      <c r="CD70" s="294">
        <f t="shared" si="32"/>
        <v>22313</v>
      </c>
      <c r="CE70" s="294">
        <f t="shared" si="32"/>
        <v>22341</v>
      </c>
      <c r="CF70" s="294">
        <f t="shared" si="32"/>
        <v>22372</v>
      </c>
      <c r="CG70" s="294">
        <f t="shared" si="32"/>
        <v>22402</v>
      </c>
      <c r="CH70" s="294">
        <f t="shared" si="32"/>
        <v>22433</v>
      </c>
      <c r="CI70" s="294">
        <f t="shared" si="32"/>
        <v>22463</v>
      </c>
      <c r="CJ70" s="294">
        <f t="shared" si="32"/>
        <v>22494</v>
      </c>
      <c r="CK70" s="294">
        <f t="shared" si="32"/>
        <v>22525</v>
      </c>
      <c r="CL70" s="294">
        <f t="shared" si="32"/>
        <v>22555</v>
      </c>
      <c r="CM70" s="294">
        <f t="shared" si="32"/>
        <v>22586</v>
      </c>
      <c r="CN70" s="294">
        <f t="shared" si="32"/>
        <v>22616</v>
      </c>
      <c r="CO70" s="294">
        <f t="shared" si="32"/>
        <v>22647</v>
      </c>
      <c r="CP70" s="294">
        <f t="shared" si="32"/>
        <v>22678</v>
      </c>
      <c r="CQ70" s="294">
        <f t="shared" si="32"/>
        <v>22706</v>
      </c>
      <c r="CR70" s="294">
        <f t="shared" si="32"/>
        <v>22737</v>
      </c>
      <c r="CS70" s="294">
        <f t="shared" si="32"/>
        <v>22767</v>
      </c>
      <c r="CT70" s="294">
        <f t="shared" si="32"/>
        <v>22798</v>
      </c>
      <c r="CU70" s="294">
        <f t="shared" si="32"/>
        <v>22828</v>
      </c>
    </row>
    <row r="71" spans="1:99">
      <c r="A71" s="463"/>
      <c r="B71" s="458" t="s">
        <v>302</v>
      </c>
      <c r="C71" s="436" t="s">
        <v>300</v>
      </c>
      <c r="D71" s="450" t="s">
        <v>296</v>
      </c>
      <c r="AO71" s="468"/>
      <c r="AP71" s="468"/>
      <c r="AQ71" s="468"/>
      <c r="AR71" s="468"/>
      <c r="AS71" s="468"/>
      <c r="AT71" s="468"/>
      <c r="AU71" s="468"/>
      <c r="AV71" s="468"/>
      <c r="AW71" s="468"/>
      <c r="AX71" s="468"/>
      <c r="AY71" s="468"/>
      <c r="AZ71" s="468"/>
      <c r="BA71" s="468"/>
      <c r="BB71" s="468"/>
      <c r="BC71" s="468"/>
      <c r="BD71" s="468"/>
      <c r="BE71" s="468"/>
      <c r="BF71" s="468"/>
      <c r="BG71" s="468"/>
      <c r="BH71" s="468"/>
      <c r="BI71" s="468"/>
      <c r="BJ71" s="468"/>
      <c r="BK71" s="468"/>
      <c r="BL71" s="468"/>
      <c r="BM71" s="468"/>
      <c r="BO71" s="175" t="s">
        <v>58</v>
      </c>
      <c r="BP71" s="188" t="s">
        <v>63</v>
      </c>
      <c r="BQ71" s="189">
        <f t="shared" ref="BQ71:CU71" si="33">BQ10+BQ64</f>
        <v>308.59730499999995</v>
      </c>
      <c r="BR71" s="189">
        <f t="shared" si="33"/>
        <v>289.06292454099997</v>
      </c>
      <c r="BS71" s="189">
        <f t="shared" si="33"/>
        <v>323.02399750999996</v>
      </c>
      <c r="BT71" s="295">
        <f t="shared" si="33"/>
        <v>294.966045485</v>
      </c>
      <c r="BU71" s="295">
        <f t="shared" si="33"/>
        <v>326.52607545000001</v>
      </c>
      <c r="BV71" s="295">
        <f t="shared" si="33"/>
        <v>317.93336826400002</v>
      </c>
      <c r="BW71" s="295">
        <f t="shared" si="33"/>
        <v>281.33600908399995</v>
      </c>
      <c r="BX71" s="295">
        <f t="shared" si="33"/>
        <v>332.855792635</v>
      </c>
      <c r="BY71" s="295">
        <f t="shared" si="33"/>
        <v>289.97074399999997</v>
      </c>
      <c r="BZ71" s="295">
        <f t="shared" si="33"/>
        <v>327.45286998900002</v>
      </c>
      <c r="CA71" s="295">
        <f t="shared" si="33"/>
        <v>331.80159611599998</v>
      </c>
      <c r="CB71" s="295">
        <f t="shared" si="33"/>
        <v>325.37601699999999</v>
      </c>
      <c r="CC71" s="295">
        <f t="shared" si="33"/>
        <v>340.33407299999999</v>
      </c>
      <c r="CD71" s="295">
        <f t="shared" si="33"/>
        <v>295.20175899999998</v>
      </c>
      <c r="CE71" s="295">
        <f t="shared" si="33"/>
        <v>326.50336600000003</v>
      </c>
      <c r="CF71" s="295">
        <f t="shared" si="33"/>
        <v>332.25562100000002</v>
      </c>
      <c r="CG71" s="295">
        <f t="shared" si="33"/>
        <v>337.27033400000005</v>
      </c>
      <c r="CH71" s="295">
        <f t="shared" si="33"/>
        <v>322.68849</v>
      </c>
      <c r="CI71" s="295">
        <f t="shared" si="33"/>
        <v>331.68126599999999</v>
      </c>
      <c r="CJ71" s="295">
        <f t="shared" si="33"/>
        <v>343.21109600000005</v>
      </c>
      <c r="CK71" s="295">
        <f t="shared" si="33"/>
        <v>343.21109600000005</v>
      </c>
      <c r="CL71" s="295">
        <f t="shared" si="33"/>
        <v>301.75604399999997</v>
      </c>
      <c r="CM71" s="295">
        <f t="shared" si="33"/>
        <v>268.921086</v>
      </c>
      <c r="CN71" s="295">
        <f t="shared" si="33"/>
        <v>266.78179984500002</v>
      </c>
      <c r="CO71" s="295">
        <f t="shared" si="33"/>
        <v>270.824544</v>
      </c>
      <c r="CP71" s="295">
        <f t="shared" si="33"/>
        <v>282.61806799999999</v>
      </c>
      <c r="CQ71" s="295">
        <f t="shared" si="33"/>
        <v>328.612348</v>
      </c>
      <c r="CR71" s="295">
        <f t="shared" si="33"/>
        <v>316.55125437800001</v>
      </c>
      <c r="CS71" s="295">
        <f t="shared" si="33"/>
        <v>307.9625794571885</v>
      </c>
      <c r="CT71" s="295">
        <f t="shared" si="33"/>
        <v>307.9625794571885</v>
      </c>
      <c r="CU71" s="295">
        <f t="shared" si="33"/>
        <v>307.9625794571885</v>
      </c>
    </row>
    <row r="72" spans="1:99">
      <c r="A72" s="463"/>
      <c r="B72" s="458" t="s">
        <v>302</v>
      </c>
      <c r="C72" s="437" t="s">
        <v>268</v>
      </c>
      <c r="D72" s="450" t="s">
        <v>296</v>
      </c>
      <c r="AO72" s="468"/>
      <c r="AP72" s="468"/>
      <c r="AQ72" s="468"/>
      <c r="AR72" s="468"/>
      <c r="AS72" s="468"/>
      <c r="AT72" s="468"/>
      <c r="AU72" s="468"/>
      <c r="AV72" s="468"/>
      <c r="AW72" s="468"/>
      <c r="AX72" s="468"/>
      <c r="AY72" s="468"/>
      <c r="AZ72" s="468"/>
      <c r="BA72" s="468"/>
      <c r="BB72" s="468"/>
      <c r="BC72" s="468"/>
      <c r="BD72" s="468"/>
      <c r="BE72" s="468"/>
      <c r="BF72" s="468"/>
      <c r="BG72" s="468"/>
      <c r="BH72" s="468"/>
      <c r="BI72" s="468"/>
      <c r="BJ72" s="468"/>
      <c r="BK72" s="468"/>
      <c r="BL72" s="468"/>
      <c r="BM72" s="468"/>
      <c r="BO72" s="606"/>
      <c r="BP72" s="607"/>
      <c r="BQ72" s="608"/>
      <c r="BR72" s="608"/>
      <c r="BS72" s="608"/>
      <c r="BT72" s="609"/>
      <c r="BU72" s="609"/>
      <c r="BV72" s="609"/>
      <c r="BW72" s="609"/>
      <c r="BX72" s="609"/>
      <c r="BY72" s="609"/>
      <c r="BZ72" s="609"/>
      <c r="CA72" s="609"/>
      <c r="CB72" s="609"/>
      <c r="CC72" s="609"/>
      <c r="CD72" s="609"/>
      <c r="CE72" s="609"/>
      <c r="CF72" s="609"/>
      <c r="CG72" s="609"/>
      <c r="CH72" s="609"/>
      <c r="CI72" s="609"/>
      <c r="CJ72" s="609"/>
      <c r="CK72" s="609"/>
      <c r="CL72" s="609"/>
      <c r="CM72" s="609"/>
      <c r="CN72" s="609"/>
      <c r="CO72" s="609"/>
      <c r="CP72" s="609"/>
      <c r="CQ72" s="609"/>
      <c r="CR72" s="609"/>
      <c r="CS72" s="609"/>
      <c r="CT72" s="609"/>
      <c r="CU72" s="609"/>
    </row>
    <row r="73" spans="1:99">
      <c r="A73" s="463"/>
      <c r="B73" s="455" t="s">
        <v>91</v>
      </c>
      <c r="C73" s="438" t="s">
        <v>293</v>
      </c>
      <c r="D73" s="451" t="s">
        <v>294</v>
      </c>
      <c r="AO73" s="466"/>
      <c r="AP73" s="466"/>
      <c r="AQ73" s="466"/>
      <c r="AR73" s="466"/>
      <c r="AS73" s="466"/>
      <c r="AT73" s="466"/>
      <c r="AU73" s="466"/>
      <c r="AV73" s="466"/>
      <c r="AW73" s="466"/>
      <c r="AX73" s="466"/>
      <c r="AY73" s="466"/>
      <c r="AZ73" s="466"/>
      <c r="BA73" s="466"/>
      <c r="BB73" s="466">
        <v>0.6</v>
      </c>
      <c r="BC73" s="466"/>
      <c r="BD73" s="466"/>
      <c r="BE73" s="466"/>
      <c r="BF73" s="466"/>
      <c r="BG73" s="466"/>
      <c r="BH73" s="466"/>
      <c r="BI73" s="466"/>
      <c r="BJ73" s="466"/>
      <c r="BK73" s="466"/>
      <c r="BL73" s="466"/>
      <c r="BM73" s="466"/>
      <c r="BO73" s="606"/>
      <c r="BP73" s="607"/>
      <c r="BQ73" s="608"/>
      <c r="BR73" s="608"/>
      <c r="BS73" s="608"/>
      <c r="BT73" s="609"/>
      <c r="BU73" s="609"/>
      <c r="BV73" s="609"/>
      <c r="BW73" s="609"/>
      <c r="BX73" s="609"/>
      <c r="BY73" s="609"/>
      <c r="BZ73" s="609"/>
      <c r="CA73" s="609"/>
      <c r="CB73" s="609"/>
      <c r="CC73" s="609"/>
      <c r="CD73" s="609"/>
      <c r="CE73" s="609"/>
      <c r="CF73" s="609"/>
      <c r="CG73" s="609"/>
      <c r="CH73" s="609"/>
      <c r="CI73" s="609"/>
      <c r="CJ73" s="609"/>
      <c r="CK73" s="609"/>
      <c r="CL73" s="609"/>
      <c r="CM73" s="609"/>
      <c r="CN73" s="609"/>
      <c r="CO73" s="609"/>
      <c r="CP73" s="609"/>
      <c r="CQ73" s="609"/>
      <c r="CR73" s="609"/>
      <c r="CS73" s="609"/>
      <c r="CT73" s="609"/>
      <c r="CU73" s="609"/>
    </row>
    <row r="74" spans="1:99">
      <c r="A74" s="463"/>
      <c r="B74" s="455" t="s">
        <v>91</v>
      </c>
      <c r="C74" s="438" t="s">
        <v>293</v>
      </c>
      <c r="D74" s="459" t="s">
        <v>304</v>
      </c>
      <c r="AO74" s="466"/>
      <c r="AP74" s="466"/>
      <c r="AQ74" s="466">
        <v>2</v>
      </c>
      <c r="AR74" s="466">
        <v>1.4</v>
      </c>
      <c r="AS74" s="466">
        <v>0</v>
      </c>
      <c r="AT74" s="466">
        <v>0</v>
      </c>
      <c r="AU74" s="466">
        <v>0</v>
      </c>
      <c r="AV74" s="466">
        <v>3</v>
      </c>
      <c r="AW74" s="466">
        <v>3.64</v>
      </c>
      <c r="AX74" s="466">
        <v>6.0600000000000005</v>
      </c>
      <c r="AY74" s="466">
        <v>6.06</v>
      </c>
      <c r="AZ74" s="466">
        <v>6.07</v>
      </c>
      <c r="BA74" s="466">
        <v>3.5399999999999991</v>
      </c>
      <c r="BB74" s="466">
        <v>1.9999999999999996</v>
      </c>
      <c r="BC74" s="466">
        <v>2</v>
      </c>
      <c r="BD74" s="466">
        <v>2</v>
      </c>
      <c r="BE74" s="466">
        <v>2.0000000000000004</v>
      </c>
      <c r="BF74" s="466">
        <v>1.9999999999999996</v>
      </c>
      <c r="BG74" s="466">
        <v>1.9999999999999996</v>
      </c>
      <c r="BH74" s="466">
        <v>1.9999999999999996</v>
      </c>
      <c r="BI74" s="466">
        <v>1.9999999999999996</v>
      </c>
      <c r="BJ74" s="466">
        <v>1.9999999999999996</v>
      </c>
      <c r="BK74" s="466">
        <v>1.9999999999999996</v>
      </c>
      <c r="BL74" s="466">
        <v>1.9999999999999996</v>
      </c>
      <c r="BM74" s="466">
        <v>1.9999999999999996</v>
      </c>
    </row>
    <row r="75" spans="1:99">
      <c r="A75" s="463"/>
      <c r="B75" s="610" t="s">
        <v>91</v>
      </c>
      <c r="C75" s="611" t="s">
        <v>299</v>
      </c>
      <c r="D75" s="612" t="s">
        <v>304</v>
      </c>
      <c r="AO75" s="465">
        <v>2.5</v>
      </c>
      <c r="AP75" s="465">
        <v>2</v>
      </c>
      <c r="AQ75" s="615"/>
      <c r="AR75" s="467">
        <v>0</v>
      </c>
      <c r="AS75" s="467">
        <v>0</v>
      </c>
      <c r="AT75" s="467">
        <v>0</v>
      </c>
      <c r="AU75" s="467">
        <v>0</v>
      </c>
      <c r="AV75" s="467">
        <v>0</v>
      </c>
      <c r="AW75" s="467">
        <v>0</v>
      </c>
      <c r="AX75" s="467">
        <v>0</v>
      </c>
      <c r="AY75" s="467">
        <v>0</v>
      </c>
      <c r="AZ75" s="467">
        <v>0</v>
      </c>
      <c r="BA75" s="467">
        <v>0</v>
      </c>
      <c r="BB75" s="467"/>
      <c r="BC75" s="467"/>
      <c r="BD75" s="467"/>
      <c r="BE75" s="467"/>
      <c r="BF75" s="467"/>
      <c r="BG75" s="467"/>
      <c r="BH75" s="467"/>
      <c r="BI75" s="467"/>
      <c r="BJ75" s="467"/>
      <c r="BK75" s="467"/>
      <c r="BL75" s="467"/>
      <c r="BM75" s="467"/>
    </row>
    <row r="76" spans="1:99">
      <c r="A76" s="463"/>
      <c r="B76" s="458" t="s">
        <v>91</v>
      </c>
      <c r="C76" s="440" t="s">
        <v>266</v>
      </c>
      <c r="D76" s="460" t="s">
        <v>304</v>
      </c>
      <c r="AO76" s="470">
        <v>3.87</v>
      </c>
      <c r="AP76" s="470">
        <v>4.0999999999999996</v>
      </c>
      <c r="AQ76" s="613">
        <v>4.4799999999999995</v>
      </c>
      <c r="AR76" s="614">
        <v>2.9</v>
      </c>
      <c r="AS76" s="614">
        <v>3</v>
      </c>
      <c r="AT76" s="614">
        <v>3.6</v>
      </c>
      <c r="AU76" s="614">
        <v>3.5</v>
      </c>
      <c r="AV76" s="614">
        <v>0</v>
      </c>
      <c r="AW76" s="614">
        <v>0.6</v>
      </c>
      <c r="AX76" s="614">
        <v>0</v>
      </c>
      <c r="AY76" s="614">
        <v>0</v>
      </c>
      <c r="AZ76" s="614">
        <v>0.6</v>
      </c>
      <c r="BA76" s="614">
        <v>4.83</v>
      </c>
      <c r="BB76" s="614">
        <v>4.4800000000000004</v>
      </c>
      <c r="BC76" s="614">
        <v>5.07</v>
      </c>
      <c r="BD76" s="614">
        <v>5.07</v>
      </c>
      <c r="BE76" s="614">
        <v>3.78</v>
      </c>
      <c r="BF76" s="614">
        <v>3.47</v>
      </c>
      <c r="BG76" s="614">
        <v>3.47</v>
      </c>
      <c r="BH76" s="614">
        <v>3.47</v>
      </c>
      <c r="BI76" s="614">
        <v>3.47</v>
      </c>
      <c r="BJ76" s="614">
        <v>3.47</v>
      </c>
      <c r="BK76" s="614">
        <v>3.47</v>
      </c>
      <c r="BL76" s="614">
        <v>3.47</v>
      </c>
      <c r="BM76" s="614">
        <v>3.47</v>
      </c>
    </row>
    <row r="77" spans="1:99">
      <c r="A77" s="616"/>
      <c r="B77" s="610" t="s">
        <v>91</v>
      </c>
      <c r="C77" s="435" t="s">
        <v>465</v>
      </c>
      <c r="D77" s="772" t="s">
        <v>304</v>
      </c>
      <c r="AO77" s="470"/>
      <c r="AP77" s="470"/>
      <c r="AQ77" s="470"/>
      <c r="AR77" s="470"/>
      <c r="AS77" s="470"/>
      <c r="AT77" s="470"/>
      <c r="AU77" s="470"/>
      <c r="AV77" s="470"/>
      <c r="AW77" s="470">
        <v>0</v>
      </c>
      <c r="AX77" s="470">
        <v>0</v>
      </c>
      <c r="AY77" s="470">
        <v>0</v>
      </c>
      <c r="AZ77" s="470">
        <v>0</v>
      </c>
      <c r="BA77" s="470">
        <v>0</v>
      </c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</row>
    <row r="78" spans="1:99">
      <c r="A78" s="616"/>
      <c r="B78" s="458" t="s">
        <v>305</v>
      </c>
      <c r="C78" s="425" t="s">
        <v>293</v>
      </c>
      <c r="D78" s="461" t="s">
        <v>306</v>
      </c>
      <c r="AO78" s="471">
        <v>6.2</v>
      </c>
      <c r="AP78" s="471">
        <v>5.66</v>
      </c>
      <c r="AQ78" s="471">
        <v>6.0449999999999999</v>
      </c>
      <c r="AR78" s="471">
        <v>5.25</v>
      </c>
      <c r="AS78" s="471">
        <v>4.5999999999999996</v>
      </c>
      <c r="AT78" s="471">
        <v>5.4</v>
      </c>
      <c r="AU78" s="471">
        <v>5.7</v>
      </c>
      <c r="AV78" s="471">
        <v>5.58</v>
      </c>
      <c r="AW78" s="471">
        <v>5.4</v>
      </c>
      <c r="AX78" s="471">
        <v>5.58</v>
      </c>
      <c r="AY78" s="471">
        <v>5.4</v>
      </c>
      <c r="AZ78" s="471">
        <v>5.58</v>
      </c>
      <c r="BA78" s="471">
        <v>5.89</v>
      </c>
      <c r="BB78" s="471">
        <v>5.32</v>
      </c>
      <c r="BC78" s="471">
        <v>5.89</v>
      </c>
      <c r="BD78" s="471">
        <v>5.7</v>
      </c>
      <c r="BE78" s="471">
        <v>5.89</v>
      </c>
      <c r="BF78" s="471">
        <v>5.7</v>
      </c>
      <c r="BG78" s="471">
        <v>5.83</v>
      </c>
      <c r="BH78" s="471">
        <v>5.83</v>
      </c>
      <c r="BI78" s="471">
        <v>5.83</v>
      </c>
      <c r="BJ78" s="471">
        <v>5.83</v>
      </c>
      <c r="BK78" s="471">
        <v>5.83</v>
      </c>
      <c r="BL78" s="471">
        <v>5.83</v>
      </c>
      <c r="BM78" s="471">
        <v>5.7</v>
      </c>
      <c r="CL78" s="331"/>
      <c r="CM78" s="331"/>
      <c r="CN78" s="331"/>
      <c r="CO78" s="331"/>
      <c r="CP78" s="331"/>
      <c r="CQ78" s="331"/>
      <c r="CR78" s="331"/>
      <c r="CS78" s="331"/>
      <c r="CT78" s="331"/>
      <c r="CU78" s="331"/>
    </row>
    <row r="79" spans="1:99">
      <c r="A79" s="464"/>
      <c r="B79" s="445" t="s">
        <v>307</v>
      </c>
      <c r="C79" s="422" t="s">
        <v>293</v>
      </c>
      <c r="D79" s="462" t="s">
        <v>307</v>
      </c>
      <c r="AO79" s="467">
        <v>17</v>
      </c>
      <c r="AP79" s="467">
        <v>17.5</v>
      </c>
      <c r="AQ79" s="467">
        <v>17</v>
      </c>
      <c r="AR79" s="467">
        <v>16.5</v>
      </c>
      <c r="AS79" s="467">
        <v>15</v>
      </c>
      <c r="AT79" s="467">
        <v>14.5</v>
      </c>
      <c r="AU79" s="467">
        <v>15.5</v>
      </c>
      <c r="AV79" s="467">
        <v>13.04</v>
      </c>
      <c r="AW79" s="467">
        <v>17.2</v>
      </c>
      <c r="AX79" s="467">
        <v>16.739999999999998</v>
      </c>
      <c r="AY79" s="467">
        <v>16.2</v>
      </c>
      <c r="AZ79" s="467">
        <v>16.12</v>
      </c>
      <c r="BA79" s="467">
        <v>11</v>
      </c>
      <c r="BB79" s="467">
        <v>6.72</v>
      </c>
      <c r="BC79" s="467">
        <v>15.56</v>
      </c>
      <c r="BD79" s="467">
        <v>15</v>
      </c>
      <c r="BE79" s="467">
        <v>15.5</v>
      </c>
      <c r="BF79" s="467">
        <v>15</v>
      </c>
      <c r="BG79" s="467">
        <v>9.41</v>
      </c>
      <c r="BH79" s="467">
        <v>13.19</v>
      </c>
      <c r="BI79" s="467">
        <v>15</v>
      </c>
      <c r="BJ79" s="467">
        <v>15.5</v>
      </c>
      <c r="BK79" s="467">
        <v>15</v>
      </c>
      <c r="BL79" s="467">
        <v>15.08</v>
      </c>
      <c r="BM79" s="467">
        <v>14.87</v>
      </c>
      <c r="BO79" s="373" t="s">
        <v>78</v>
      </c>
      <c r="BP79" s="373" t="s">
        <v>37</v>
      </c>
      <c r="BQ79" s="206">
        <v>8991.7019999999975</v>
      </c>
      <c r="BR79" s="207">
        <v>8177.5239999999994</v>
      </c>
      <c r="BS79" s="207">
        <v>8875.4920000000002</v>
      </c>
      <c r="BT79" s="207">
        <v>6488.9480000000003</v>
      </c>
      <c r="BU79" s="207">
        <v>9190.6768830000001</v>
      </c>
      <c r="BV79" s="207">
        <v>7671.1910000000016</v>
      </c>
      <c r="BW79" s="207">
        <v>8046.7260000000015</v>
      </c>
      <c r="BX79" s="207">
        <v>8456.8870000000006</v>
      </c>
      <c r="BY79" s="207">
        <v>10111.749000000002</v>
      </c>
      <c r="BZ79" s="207">
        <v>9701.5889999999999</v>
      </c>
      <c r="CA79" s="207">
        <v>8646.3519999999971</v>
      </c>
      <c r="CB79" s="206">
        <v>7994.8179999999993</v>
      </c>
      <c r="CC79" s="207">
        <v>6586.4689999999991</v>
      </c>
      <c r="CD79" s="207">
        <v>5988.9659999999985</v>
      </c>
      <c r="CE79" s="207">
        <v>8901.0579999999991</v>
      </c>
      <c r="CF79" s="207">
        <v>8389.5560000000005</v>
      </c>
      <c r="CG79" s="207">
        <v>8712.6640000000007</v>
      </c>
      <c r="CH79" s="207">
        <v>6886.688000000001</v>
      </c>
      <c r="CI79" s="207">
        <v>7754.8039999999992</v>
      </c>
      <c r="CJ79" s="207">
        <v>6853.6130000000003</v>
      </c>
      <c r="CK79" s="207">
        <v>6853.6130000000003</v>
      </c>
      <c r="CL79" s="343">
        <v>8056.101999999999</v>
      </c>
      <c r="CM79" s="343">
        <v>9401.1769999999997</v>
      </c>
      <c r="CN79" s="343">
        <v>5037.6060000000007</v>
      </c>
      <c r="CO79" s="381">
        <v>6462.4390000000012</v>
      </c>
      <c r="CP79" s="381">
        <v>4832.6380000000008</v>
      </c>
      <c r="CQ79" s="381">
        <v>6777.4299999999994</v>
      </c>
      <c r="CR79" s="381">
        <v>8071.5380000000005</v>
      </c>
      <c r="CS79" s="381">
        <v>9322.4789999999994</v>
      </c>
      <c r="CT79" s="381">
        <v>8011.7380000000012</v>
      </c>
      <c r="CU79" s="381">
        <v>9598.6479999999974</v>
      </c>
    </row>
    <row r="80" spans="1:99">
      <c r="BO80" s="374" t="s">
        <v>79</v>
      </c>
      <c r="BP80" s="374" t="s">
        <v>38</v>
      </c>
      <c r="BQ80" s="143">
        <v>2052.6480000000001</v>
      </c>
      <c r="BR80" s="208">
        <v>2028.6519999999996</v>
      </c>
      <c r="BS80" s="208">
        <v>0</v>
      </c>
      <c r="BT80" s="208">
        <v>0</v>
      </c>
      <c r="BU80" s="208">
        <v>5939.4849999999988</v>
      </c>
      <c r="BV80" s="208">
        <v>4048.3249999999998</v>
      </c>
      <c r="BW80" s="208">
        <v>2090.7945300000001</v>
      </c>
      <c r="BX80" s="208">
        <v>5382.9839999999995</v>
      </c>
      <c r="BY80" s="208">
        <v>5631.3809999999994</v>
      </c>
      <c r="BZ80" s="208">
        <v>2825.8609999999999</v>
      </c>
      <c r="CA80" s="208">
        <v>6529.7799999999988</v>
      </c>
      <c r="CB80" s="143">
        <v>5737.5910000000013</v>
      </c>
      <c r="CC80" s="208">
        <v>6039.0410000000002</v>
      </c>
      <c r="CD80" s="208">
        <v>4916.1790000000001</v>
      </c>
      <c r="CE80" s="208">
        <v>2916.136</v>
      </c>
      <c r="CF80" s="208">
        <v>4712.0520000000015</v>
      </c>
      <c r="CG80" s="208">
        <v>7232.8149999999987</v>
      </c>
      <c r="CH80" s="208">
        <v>6797.6090000000004</v>
      </c>
      <c r="CI80" s="208">
        <v>3313.8710000000001</v>
      </c>
      <c r="CJ80" s="208">
        <v>5489.2960000000003</v>
      </c>
      <c r="CK80" s="208">
        <v>5489.2960000000003</v>
      </c>
      <c r="CL80" s="344">
        <v>6315.1859999999997</v>
      </c>
      <c r="CM80" s="344">
        <v>6432.9759999999997</v>
      </c>
      <c r="CN80" s="344">
        <v>6556.5010000000002</v>
      </c>
      <c r="CO80" s="382">
        <v>5099.2629999999999</v>
      </c>
      <c r="CP80" s="382">
        <v>5539.45</v>
      </c>
      <c r="CQ80" s="382">
        <v>6532.2700000000013</v>
      </c>
      <c r="CR80" s="382">
        <v>5287.3489999999993</v>
      </c>
      <c r="CS80" s="382">
        <v>6542.5</v>
      </c>
      <c r="CT80" s="382">
        <v>5264.0479999999989</v>
      </c>
      <c r="CU80" s="382">
        <v>6615.6369999999997</v>
      </c>
    </row>
    <row r="81" spans="67:99">
      <c r="BO81" s="374"/>
      <c r="BP81" s="374" t="s">
        <v>39</v>
      </c>
      <c r="BQ81" s="143">
        <v>8884.0990000000002</v>
      </c>
      <c r="BR81" s="208">
        <v>7296.7649999999976</v>
      </c>
      <c r="BS81" s="208">
        <v>2467.58</v>
      </c>
      <c r="BT81" s="208">
        <v>0</v>
      </c>
      <c r="BU81" s="208">
        <v>9771.5692860000017</v>
      </c>
      <c r="BV81" s="208">
        <v>7968.4019999999982</v>
      </c>
      <c r="BW81" s="208">
        <v>4119.3028169999998</v>
      </c>
      <c r="BX81" s="208">
        <v>11655.440999999997</v>
      </c>
      <c r="BY81" s="208">
        <v>13502.347</v>
      </c>
      <c r="BZ81" s="208">
        <v>12162.701000000001</v>
      </c>
      <c r="CA81" s="208">
        <v>11912.628999999999</v>
      </c>
      <c r="CB81" s="143">
        <v>9184.0110000000004</v>
      </c>
      <c r="CC81" s="208">
        <v>11582.227999999999</v>
      </c>
      <c r="CD81" s="208">
        <v>7302.759</v>
      </c>
      <c r="CE81" s="208">
        <v>11590.003999999997</v>
      </c>
      <c r="CF81" s="208">
        <v>9342.505000000001</v>
      </c>
      <c r="CG81" s="208">
        <v>10611.300000000003</v>
      </c>
      <c r="CH81" s="208">
        <v>9549.7240000000002</v>
      </c>
      <c r="CI81" s="208">
        <v>4510.6950000000006</v>
      </c>
      <c r="CJ81" s="208">
        <v>9648.7209999999995</v>
      </c>
      <c r="CK81" s="208">
        <v>9648.7209999999995</v>
      </c>
      <c r="CL81" s="344">
        <v>6528.2929999999997</v>
      </c>
      <c r="CM81" s="344">
        <v>8963.494999999999</v>
      </c>
      <c r="CN81" s="344">
        <v>7535.19</v>
      </c>
      <c r="CO81" s="382">
        <v>7410.3220000000001</v>
      </c>
      <c r="CP81" s="382">
        <v>8652.5829999999987</v>
      </c>
      <c r="CQ81" s="382">
        <v>9507.5660000000007</v>
      </c>
      <c r="CR81" s="382">
        <v>9652.5679999999993</v>
      </c>
      <c r="CS81" s="382">
        <v>8459.9459999999999</v>
      </c>
      <c r="CT81" s="382">
        <v>8105.3579999999993</v>
      </c>
      <c r="CU81" s="382">
        <v>8474.3469999999979</v>
      </c>
    </row>
    <row r="82" spans="67:99">
      <c r="BO82" s="374"/>
      <c r="BP82" s="374" t="s">
        <v>40</v>
      </c>
      <c r="BQ82" s="143">
        <v>10482.504000000001</v>
      </c>
      <c r="BR82" s="208">
        <v>8996.9760000000024</v>
      </c>
      <c r="BS82" s="208">
        <v>9805.5439999999999</v>
      </c>
      <c r="BT82" s="208">
        <v>5797.2800000000007</v>
      </c>
      <c r="BU82" s="208">
        <v>11154.490001000002</v>
      </c>
      <c r="BV82" s="208">
        <v>9333.0390000000007</v>
      </c>
      <c r="BW82" s="208">
        <v>2609.3760000000002</v>
      </c>
      <c r="BX82" s="208">
        <v>10569.279999999999</v>
      </c>
      <c r="BY82" s="208">
        <v>10567.448</v>
      </c>
      <c r="BZ82" s="208">
        <v>8189.0379999999996</v>
      </c>
      <c r="CA82" s="208">
        <v>7628.7010000000009</v>
      </c>
      <c r="CB82" s="143">
        <v>8689.6680000000015</v>
      </c>
      <c r="CC82" s="208">
        <v>9151.2839999999978</v>
      </c>
      <c r="CD82" s="208">
        <v>9722.844000000001</v>
      </c>
      <c r="CE82" s="208">
        <v>11269.176000000003</v>
      </c>
      <c r="CF82" s="208">
        <v>11930.467999999999</v>
      </c>
      <c r="CG82" s="208">
        <v>9829.5120000000006</v>
      </c>
      <c r="CH82" s="208">
        <v>8923.1679999999997</v>
      </c>
      <c r="CI82" s="208">
        <v>6993.6720000000014</v>
      </c>
      <c r="CJ82" s="208">
        <v>6223.5520000000015</v>
      </c>
      <c r="CK82" s="208">
        <v>6223.5520000000015</v>
      </c>
      <c r="CL82" s="344">
        <v>7863.1150000000016</v>
      </c>
      <c r="CM82" s="344">
        <v>6325.0770000000002</v>
      </c>
      <c r="CN82" s="344">
        <v>9930.2960000000021</v>
      </c>
      <c r="CO82" s="382">
        <v>8299.4819999999982</v>
      </c>
      <c r="CP82" s="382">
        <v>8694.9560000000001</v>
      </c>
      <c r="CQ82" s="382">
        <v>10772.939999999999</v>
      </c>
      <c r="CR82" s="382">
        <v>7852.8360000000002</v>
      </c>
      <c r="CS82" s="382">
        <v>8399.7679999999982</v>
      </c>
      <c r="CT82" s="382">
        <v>9190.5719999999983</v>
      </c>
      <c r="CU82" s="382">
        <v>10672.423999999997</v>
      </c>
    </row>
    <row r="83" spans="67:99">
      <c r="BO83" s="374"/>
      <c r="BP83" s="374" t="s">
        <v>42</v>
      </c>
      <c r="BQ83" s="143">
        <v>58487.76400000001</v>
      </c>
      <c r="BR83" s="208">
        <v>54009.747999999992</v>
      </c>
      <c r="BS83" s="208">
        <v>56350.947999999997</v>
      </c>
      <c r="BT83" s="208">
        <v>52838.004000000001</v>
      </c>
      <c r="BU83" s="208">
        <v>54912.442999999999</v>
      </c>
      <c r="BV83" s="208">
        <v>54727.123000000007</v>
      </c>
      <c r="BW83" s="208">
        <v>55258.203999999991</v>
      </c>
      <c r="BX83" s="208">
        <v>52450.483000000007</v>
      </c>
      <c r="BY83" s="208">
        <v>28749.830999999998</v>
      </c>
      <c r="BZ83" s="208">
        <v>56135.391999999993</v>
      </c>
      <c r="CA83" s="208">
        <v>56658.152000000002</v>
      </c>
      <c r="CB83" s="143">
        <v>59606.989000000016</v>
      </c>
      <c r="CC83" s="208">
        <v>60647.42</v>
      </c>
      <c r="CD83" s="208">
        <v>48282.756000000001</v>
      </c>
      <c r="CE83" s="208">
        <v>60528.40400000001</v>
      </c>
      <c r="CF83" s="208">
        <v>58108.916000000012</v>
      </c>
      <c r="CG83" s="208">
        <v>60266.112000000008</v>
      </c>
      <c r="CH83" s="208">
        <v>57375.127999999997</v>
      </c>
      <c r="CI83" s="208">
        <v>55837.555000000015</v>
      </c>
      <c r="CJ83" s="208">
        <v>41623.337999999996</v>
      </c>
      <c r="CK83" s="208">
        <v>41623.337999999996</v>
      </c>
      <c r="CL83" s="344">
        <v>48952.779999999992</v>
      </c>
      <c r="CM83" s="344">
        <v>54997.559000000001</v>
      </c>
      <c r="CN83" s="344">
        <v>56065.374000000011</v>
      </c>
      <c r="CO83" s="382">
        <v>54300.753999999994</v>
      </c>
      <c r="CP83" s="382">
        <v>56742.91</v>
      </c>
      <c r="CQ83" s="382">
        <v>62398.815000000002</v>
      </c>
      <c r="CR83" s="382">
        <v>54108.343999999997</v>
      </c>
      <c r="CS83" s="382">
        <v>34926.845000000001</v>
      </c>
      <c r="CT83" s="382">
        <v>46130.744000000013</v>
      </c>
      <c r="CU83" s="382">
        <v>54030.127000000008</v>
      </c>
    </row>
    <row r="84" spans="67:99">
      <c r="BO84" s="375"/>
      <c r="BP84" s="375" t="s">
        <v>44</v>
      </c>
      <c r="BQ84" s="143">
        <v>88898.717000000004</v>
      </c>
      <c r="BR84" s="208">
        <v>80509.664999999994</v>
      </c>
      <c r="BS84" s="208">
        <v>77499.563999999998</v>
      </c>
      <c r="BT84" s="208">
        <v>65124.232000000004</v>
      </c>
      <c r="BU84" s="208">
        <v>90968.664170000004</v>
      </c>
      <c r="BV84" s="208">
        <v>83748.08</v>
      </c>
      <c r="BW84" s="208">
        <v>72124.403346999985</v>
      </c>
      <c r="BX84" s="208">
        <v>88515.075000000012</v>
      </c>
      <c r="BY84" s="208">
        <v>68562.755999999994</v>
      </c>
      <c r="BZ84" s="208">
        <v>89014.580999999991</v>
      </c>
      <c r="CA84" s="208">
        <v>91375.614000000001</v>
      </c>
      <c r="CB84" s="143">
        <v>91213.077000000019</v>
      </c>
      <c r="CC84" s="208">
        <v>94006.441999999995</v>
      </c>
      <c r="CD84" s="208">
        <v>76213.504000000001</v>
      </c>
      <c r="CE84" s="208">
        <v>95204.778000000006</v>
      </c>
      <c r="CF84" s="208">
        <v>92483.497000000018</v>
      </c>
      <c r="CG84" s="208">
        <v>96652.40300000002</v>
      </c>
      <c r="CH84" s="208">
        <v>89532.316999999995</v>
      </c>
      <c r="CI84" s="208">
        <f>SUM(CI79:CI83)</f>
        <v>78410.597000000009</v>
      </c>
      <c r="CJ84" s="208">
        <v>69838.51999999999</v>
      </c>
      <c r="CK84" s="208">
        <v>69838.51999999999</v>
      </c>
      <c r="CL84" s="344">
        <v>77715.475999999995</v>
      </c>
      <c r="CM84" s="344">
        <v>86120.284</v>
      </c>
      <c r="CN84" s="344">
        <v>85124.967000000004</v>
      </c>
      <c r="CO84" s="382">
        <v>81572.259999999995</v>
      </c>
      <c r="CP84" s="382">
        <v>84462.537000000011</v>
      </c>
      <c r="CQ84" s="382">
        <v>95989.021000000008</v>
      </c>
      <c r="CR84" s="382">
        <v>84972.634999999995</v>
      </c>
      <c r="CS84" s="382">
        <v>67651.538</v>
      </c>
      <c r="CT84" s="382">
        <v>76702.460000000021</v>
      </c>
      <c r="CU84" s="382">
        <v>89391.18299999999</v>
      </c>
    </row>
    <row r="85" spans="67:99">
      <c r="BO85" s="376" t="s">
        <v>79</v>
      </c>
      <c r="BP85" s="376" t="s">
        <v>80</v>
      </c>
      <c r="BQ85" s="143">
        <v>35578.784000000007</v>
      </c>
      <c r="BR85" s="208">
        <v>32189.870999999999</v>
      </c>
      <c r="BS85" s="208">
        <v>35440.51</v>
      </c>
      <c r="BT85" s="208">
        <v>34109.867999999995</v>
      </c>
      <c r="BU85" s="208">
        <v>35170.031999999999</v>
      </c>
      <c r="BV85" s="208">
        <v>35728.155999999995</v>
      </c>
      <c r="BW85" s="208">
        <v>35554.06</v>
      </c>
      <c r="BX85" s="208">
        <v>33329.228999999999</v>
      </c>
      <c r="BY85" s="208">
        <v>18011.216</v>
      </c>
      <c r="BZ85" s="208">
        <v>35702.376000000011</v>
      </c>
      <c r="CA85" s="208">
        <v>36169.928</v>
      </c>
      <c r="CB85" s="143">
        <v>38463.319999999992</v>
      </c>
      <c r="CC85" s="208">
        <v>38584.927999999993</v>
      </c>
      <c r="CD85" s="208">
        <v>30541.566999999995</v>
      </c>
      <c r="CE85" s="208">
        <v>39011.095999999998</v>
      </c>
      <c r="CF85" s="208">
        <v>36166.212999999996</v>
      </c>
      <c r="CG85" s="208">
        <v>37759.075000000004</v>
      </c>
      <c r="CH85" s="208">
        <v>36108.391999999993</v>
      </c>
      <c r="CI85" s="208">
        <v>35262.678999999989</v>
      </c>
      <c r="CJ85" s="208">
        <v>35262.678999999989</v>
      </c>
      <c r="CK85" s="208">
        <v>35262.678999999989</v>
      </c>
      <c r="CL85" s="344">
        <v>30222.511999999999</v>
      </c>
      <c r="CM85" s="344"/>
      <c r="CN85" s="344"/>
      <c r="CO85" s="383">
        <v>33815.443999999996</v>
      </c>
      <c r="CP85" s="383">
        <v>36791.167999999983</v>
      </c>
      <c r="CQ85" s="383">
        <v>40412.259999999995</v>
      </c>
      <c r="CR85" s="383">
        <v>33869.612000000008</v>
      </c>
      <c r="CS85" s="383">
        <v>22076.790999999997</v>
      </c>
      <c r="CT85" s="383">
        <v>29186.272000000001</v>
      </c>
      <c r="CU85" s="383">
        <v>34605.563999999998</v>
      </c>
    </row>
    <row r="86" spans="67:99">
      <c r="BO86" s="377" t="s">
        <v>64</v>
      </c>
      <c r="BP86" s="377" t="s">
        <v>37</v>
      </c>
      <c r="BQ86" s="206">
        <v>34529.633000000002</v>
      </c>
      <c r="BR86" s="207">
        <v>34477.909857999999</v>
      </c>
      <c r="BS86" s="207">
        <v>37737.043404000004</v>
      </c>
      <c r="BT86" s="207">
        <v>33099.847982999992</v>
      </c>
      <c r="BU86" s="207">
        <v>38271.290990000001</v>
      </c>
      <c r="BV86" s="207">
        <v>37110.001078999994</v>
      </c>
      <c r="BW86" s="207">
        <v>40116.843000000001</v>
      </c>
      <c r="BX86" s="207">
        <v>39849.554635</v>
      </c>
      <c r="BY86" s="207">
        <v>36450.498999999989</v>
      </c>
      <c r="BZ86" s="207">
        <v>39187.390195</v>
      </c>
      <c r="CA86" s="207">
        <v>37136.09388</v>
      </c>
      <c r="CB86" s="206">
        <v>35306.926999999996</v>
      </c>
      <c r="CC86" s="207">
        <v>36788.718000000001</v>
      </c>
      <c r="CD86" s="207">
        <v>27697.23699999999</v>
      </c>
      <c r="CE86" s="207">
        <v>36921.816999999995</v>
      </c>
      <c r="CF86" s="207">
        <v>33694.639000000003</v>
      </c>
      <c r="CG86" s="207">
        <v>38976.572000000015</v>
      </c>
      <c r="CH86" s="207">
        <v>35433.398000000001</v>
      </c>
      <c r="CI86" s="207">
        <v>37032.663</v>
      </c>
      <c r="CJ86" s="207">
        <v>34654.014000000003</v>
      </c>
      <c r="CK86" s="207">
        <v>34654.014000000003</v>
      </c>
      <c r="CL86" s="343">
        <v>36347.282999999996</v>
      </c>
      <c r="CM86" s="343">
        <v>34557.39</v>
      </c>
      <c r="CN86" s="343">
        <v>20346.289894999998</v>
      </c>
      <c r="CO86" s="381">
        <v>20600.953999999998</v>
      </c>
      <c r="CP86" s="381">
        <v>21283.389999999996</v>
      </c>
      <c r="CQ86" s="381">
        <v>29294.558000000001</v>
      </c>
      <c r="CR86" s="381">
        <v>34528.801203000003</v>
      </c>
      <c r="CS86" s="381">
        <v>37110.131999999998</v>
      </c>
      <c r="CT86" s="381">
        <v>34210.025999999991</v>
      </c>
      <c r="CU86" s="381">
        <v>38310.630000000005</v>
      </c>
    </row>
    <row r="87" spans="67:99">
      <c r="BO87" s="378" t="s">
        <v>79</v>
      </c>
      <c r="BP87" s="378" t="s">
        <v>38</v>
      </c>
      <c r="BQ87" s="143">
        <v>37716.238000000005</v>
      </c>
      <c r="BR87" s="208">
        <v>34869.94</v>
      </c>
      <c r="BS87" s="208">
        <v>38904.06500000001</v>
      </c>
      <c r="BT87" s="208">
        <v>36290.274000000005</v>
      </c>
      <c r="BU87" s="208">
        <v>35198.578000000009</v>
      </c>
      <c r="BV87" s="208">
        <v>34308.070999999989</v>
      </c>
      <c r="BW87" s="208">
        <v>35670.82</v>
      </c>
      <c r="BX87" s="208">
        <v>35536.887999999999</v>
      </c>
      <c r="BY87" s="208">
        <v>36693.93299999999</v>
      </c>
      <c r="BZ87" s="208">
        <v>39252.746502000002</v>
      </c>
      <c r="CA87" s="208">
        <v>35249.171999999991</v>
      </c>
      <c r="CB87" s="143">
        <v>35911.217000000004</v>
      </c>
      <c r="CC87" s="208">
        <v>36059.217000000004</v>
      </c>
      <c r="CD87" s="208">
        <v>33496.100999999995</v>
      </c>
      <c r="CE87" s="208">
        <v>15745.562000000002</v>
      </c>
      <c r="CF87" s="208">
        <v>32171.719000000001</v>
      </c>
      <c r="CG87" s="208">
        <v>34085.936999999998</v>
      </c>
      <c r="CH87" s="208">
        <v>32321.003000000008</v>
      </c>
      <c r="CI87" s="208">
        <v>36638.661</v>
      </c>
      <c r="CJ87" s="208">
        <v>34967.251000000011</v>
      </c>
      <c r="CK87" s="208">
        <v>34967.251000000011</v>
      </c>
      <c r="CL87" s="344">
        <v>33339.895000000004</v>
      </c>
      <c r="CM87" s="344">
        <v>33049.949999999997</v>
      </c>
      <c r="CN87" s="344">
        <v>32611.435000000001</v>
      </c>
      <c r="CO87" s="382">
        <v>26819.843999999997</v>
      </c>
      <c r="CP87" s="382">
        <v>28108.182000000001</v>
      </c>
      <c r="CQ87" s="382">
        <v>32609.975999999999</v>
      </c>
      <c r="CR87" s="382">
        <v>35045.898502000004</v>
      </c>
      <c r="CS87" s="382">
        <v>35838.31700000001</v>
      </c>
      <c r="CT87" s="382">
        <v>34419.607999999993</v>
      </c>
      <c r="CU87" s="382">
        <v>34572.976000000002</v>
      </c>
    </row>
    <row r="88" spans="67:99">
      <c r="BO88" s="378"/>
      <c r="BP88" s="378" t="s">
        <v>39</v>
      </c>
      <c r="BQ88" s="143">
        <v>41407.916999999994</v>
      </c>
      <c r="BR88" s="208">
        <v>39467.029307999983</v>
      </c>
      <c r="BS88" s="208">
        <v>46697.826106000008</v>
      </c>
      <c r="BT88" s="208">
        <v>50621.490502000001</v>
      </c>
      <c r="BU88" s="208">
        <v>45183.087290000003</v>
      </c>
      <c r="BV88" s="208">
        <v>44912.645185000001</v>
      </c>
      <c r="BW88" s="208">
        <v>49377.664737000006</v>
      </c>
      <c r="BX88" s="208">
        <v>44845.760999999999</v>
      </c>
      <c r="BY88" s="208">
        <v>43304.013000000006</v>
      </c>
      <c r="BZ88" s="208">
        <v>45310.275291000013</v>
      </c>
      <c r="CA88" s="208">
        <v>45271.023236000001</v>
      </c>
      <c r="CB88" s="143">
        <v>37601.032000000007</v>
      </c>
      <c r="CC88" s="208">
        <v>43159.171999999991</v>
      </c>
      <c r="CD88" s="208">
        <v>42991.694999999985</v>
      </c>
      <c r="CE88" s="208">
        <v>45569.203000000001</v>
      </c>
      <c r="CF88" s="208">
        <v>44733.642</v>
      </c>
      <c r="CG88" s="208">
        <v>47005.638999999996</v>
      </c>
      <c r="CH88" s="208">
        <v>44281.691999999981</v>
      </c>
      <c r="CI88" s="208">
        <v>50923.101999999999</v>
      </c>
      <c r="CJ88" s="208">
        <v>48088.268000000004</v>
      </c>
      <c r="CK88" s="208">
        <v>48088.268000000004</v>
      </c>
      <c r="CL88" s="344">
        <v>39885.553999999996</v>
      </c>
      <c r="CM88" s="344">
        <v>48935.053000000007</v>
      </c>
      <c r="CN88" s="344">
        <v>47691.537949999998</v>
      </c>
      <c r="CO88" s="382">
        <v>44201.766000000011</v>
      </c>
      <c r="CP88" s="382">
        <v>42677.724000000002</v>
      </c>
      <c r="CQ88" s="382">
        <v>47940.760999999999</v>
      </c>
      <c r="CR88" s="382">
        <v>50766.430672999995</v>
      </c>
      <c r="CS88" s="382">
        <v>55453.329999999987</v>
      </c>
      <c r="CT88" s="382">
        <v>51488.045999999995</v>
      </c>
      <c r="CU88" s="382">
        <v>43637.517999999996</v>
      </c>
    </row>
    <row r="89" spans="67:99">
      <c r="BO89" s="378"/>
      <c r="BP89" s="378" t="s">
        <v>40</v>
      </c>
      <c r="BQ89" s="143">
        <v>57406.964999999997</v>
      </c>
      <c r="BR89" s="208">
        <v>51601.631374999997</v>
      </c>
      <c r="BS89" s="208">
        <v>67196.152000000002</v>
      </c>
      <c r="BT89" s="208">
        <v>59637.863000000012</v>
      </c>
      <c r="BU89" s="208">
        <v>61551.218000000001</v>
      </c>
      <c r="BV89" s="208">
        <v>62358.051999999989</v>
      </c>
      <c r="BW89" s="208">
        <v>16458.593999999997</v>
      </c>
      <c r="BX89" s="208">
        <v>64366.317999999992</v>
      </c>
      <c r="BY89" s="208">
        <v>67869.816999999995</v>
      </c>
      <c r="BZ89" s="208">
        <v>67172.783001000003</v>
      </c>
      <c r="CA89" s="208">
        <v>65110.430999999997</v>
      </c>
      <c r="CB89" s="143">
        <v>66167.377000000008</v>
      </c>
      <c r="CC89" s="208">
        <v>67472.428999999989</v>
      </c>
      <c r="CD89" s="208">
        <v>60443.572</v>
      </c>
      <c r="CE89" s="208">
        <v>66879.752000000022</v>
      </c>
      <c r="CF89" s="208">
        <v>66072.399000000005</v>
      </c>
      <c r="CG89" s="208">
        <v>66068.744000000006</v>
      </c>
      <c r="CH89" s="208">
        <v>67489.494999999981</v>
      </c>
      <c r="CI89" s="208">
        <v>71033.127000000008</v>
      </c>
      <c r="CJ89" s="208">
        <v>66409.704000000012</v>
      </c>
      <c r="CK89" s="208">
        <v>66409.704000000012</v>
      </c>
      <c r="CL89" s="344">
        <v>57768.533999999985</v>
      </c>
      <c r="CM89" s="344">
        <v>45303.353999999999</v>
      </c>
      <c r="CN89" s="344">
        <v>62347.810000000019</v>
      </c>
      <c r="CO89" s="382">
        <v>45231.601999999992</v>
      </c>
      <c r="CP89" s="382">
        <v>52116.006999999991</v>
      </c>
      <c r="CQ89" s="382">
        <v>59244.552000000003</v>
      </c>
      <c r="CR89" s="382">
        <v>54246.138999999996</v>
      </c>
      <c r="CS89" s="382">
        <v>63159.354000000007</v>
      </c>
      <c r="CT89" s="382">
        <v>59594.937000000005</v>
      </c>
      <c r="CU89" s="382">
        <v>61559.570999999996</v>
      </c>
    </row>
    <row r="90" spans="67:99">
      <c r="BO90" s="378"/>
      <c r="BP90" s="378" t="s">
        <v>42</v>
      </c>
      <c r="BQ90" s="143">
        <v>5995.123999999998</v>
      </c>
      <c r="BR90" s="208">
        <v>4953.0320000000002</v>
      </c>
      <c r="BS90" s="208">
        <v>5123.079999999999</v>
      </c>
      <c r="BT90" s="208">
        <v>3872.6320000000001</v>
      </c>
      <c r="BU90" s="208">
        <v>7088.7680000000009</v>
      </c>
      <c r="BV90" s="208">
        <v>7357.9340000000002</v>
      </c>
      <c r="BW90" s="208">
        <v>17186.330000000002</v>
      </c>
      <c r="BX90" s="208">
        <v>12303.881999999998</v>
      </c>
      <c r="BY90" s="208">
        <v>6785.0080000000007</v>
      </c>
      <c r="BZ90" s="208">
        <v>8660.3119999999981</v>
      </c>
      <c r="CA90" s="208">
        <v>7460.7120000000004</v>
      </c>
      <c r="CB90" s="143">
        <v>8915.268</v>
      </c>
      <c r="CC90" s="208">
        <v>8731.7000000000007</v>
      </c>
      <c r="CD90" s="208">
        <v>8552.24</v>
      </c>
      <c r="CE90" s="208">
        <v>10146.736000000001</v>
      </c>
      <c r="CF90" s="208">
        <v>10655.112000000001</v>
      </c>
      <c r="CG90" s="208">
        <v>9958.4609999999975</v>
      </c>
      <c r="CH90" s="208">
        <v>9088.260000000002</v>
      </c>
      <c r="CI90" s="208">
        <v>10114.854000000001</v>
      </c>
      <c r="CJ90" s="208">
        <v>39685.932000000008</v>
      </c>
      <c r="CK90" s="208">
        <v>39685.932000000008</v>
      </c>
      <c r="CL90" s="344">
        <v>14301.568000000001</v>
      </c>
      <c r="CM90" s="344">
        <v>7745.3570000000009</v>
      </c>
      <c r="CN90" s="344">
        <v>5450.0620000000008</v>
      </c>
      <c r="CO90" s="382">
        <v>5657.8010000000004</v>
      </c>
      <c r="CP90" s="382">
        <v>4799.2240000000002</v>
      </c>
      <c r="CQ90" s="382">
        <v>8001.22</v>
      </c>
      <c r="CR90" s="382">
        <v>8903.7379999999976</v>
      </c>
      <c r="CS90" s="382">
        <v>6628.2239999999993</v>
      </c>
      <c r="CT90" s="382">
        <v>15865.155999999997</v>
      </c>
      <c r="CU90" s="382">
        <v>15372.712000000001</v>
      </c>
    </row>
    <row r="91" spans="67:99">
      <c r="BO91" s="379"/>
      <c r="BP91" s="379" t="s">
        <v>81</v>
      </c>
      <c r="BQ91" s="143">
        <v>177055.87700000001</v>
      </c>
      <c r="BR91" s="208">
        <v>165369.542541</v>
      </c>
      <c r="BS91" s="208">
        <v>195658.16651000001</v>
      </c>
      <c r="BT91" s="208">
        <v>183522.10748500002</v>
      </c>
      <c r="BU91" s="208">
        <v>187292.94228000002</v>
      </c>
      <c r="BV91" s="208">
        <v>186046.70326399998</v>
      </c>
      <c r="BW91" s="208">
        <v>158810.25173700001</v>
      </c>
      <c r="BX91" s="208">
        <v>196902.403635</v>
      </c>
      <c r="BY91" s="208">
        <v>191103.27</v>
      </c>
      <c r="BZ91" s="208">
        <v>199583.50698900004</v>
      </c>
      <c r="CA91" s="208">
        <v>190227.43211599998</v>
      </c>
      <c r="CB91" s="143">
        <v>183901.82100000003</v>
      </c>
      <c r="CC91" s="208">
        <v>192211.23599999998</v>
      </c>
      <c r="CD91" s="208">
        <v>173180.84499999997</v>
      </c>
      <c r="CE91" s="208">
        <v>175263.07000000004</v>
      </c>
      <c r="CF91" s="208">
        <v>187327.511</v>
      </c>
      <c r="CG91" s="208">
        <v>196095.35300000003</v>
      </c>
      <c r="CH91" s="208">
        <v>188613.848</v>
      </c>
      <c r="CI91" s="208">
        <f>SUM(CI86:CI90)</f>
        <v>205742.40700000001</v>
      </c>
      <c r="CJ91" s="208">
        <v>223805.16900000002</v>
      </c>
      <c r="CK91" s="208">
        <v>223805.16900000002</v>
      </c>
      <c r="CL91" s="344">
        <v>181642.83399999997</v>
      </c>
      <c r="CM91" s="344">
        <v>169591.10399999999</v>
      </c>
      <c r="CN91" s="344">
        <v>168447.13484500002</v>
      </c>
      <c r="CO91" s="382">
        <v>142511.967</v>
      </c>
      <c r="CP91" s="382">
        <v>148984.52699999997</v>
      </c>
      <c r="CQ91" s="382">
        <v>177091.06700000001</v>
      </c>
      <c r="CR91" s="382">
        <v>183491.00737800001</v>
      </c>
      <c r="CS91" s="382">
        <v>198189.35699999999</v>
      </c>
      <c r="CT91" s="382">
        <v>195577.77299999999</v>
      </c>
      <c r="CU91" s="382">
        <v>193453.40700000001</v>
      </c>
    </row>
    <row r="92" spans="67:99">
      <c r="BO92" s="379"/>
      <c r="BP92" s="379" t="s">
        <v>82</v>
      </c>
      <c r="BQ92" s="143">
        <v>265954.59400000004</v>
      </c>
      <c r="BR92" s="208">
        <v>245879.20754099998</v>
      </c>
      <c r="BS92" s="208">
        <v>273157.73051000002</v>
      </c>
      <c r="BT92" s="208">
        <v>248646.339485</v>
      </c>
      <c r="BU92" s="208">
        <v>278261.60645000002</v>
      </c>
      <c r="BV92" s="208">
        <v>269794.78326399997</v>
      </c>
      <c r="BW92" s="208">
        <v>230934.655084</v>
      </c>
      <c r="BX92" s="208">
        <v>285417.47863500001</v>
      </c>
      <c r="BY92" s="208">
        <v>259666.02599999998</v>
      </c>
      <c r="BZ92" s="208">
        <v>288598.08798900002</v>
      </c>
      <c r="CA92" s="208">
        <v>281603.04611599998</v>
      </c>
      <c r="CB92" s="143">
        <v>275114.89800000004</v>
      </c>
      <c r="CC92" s="208">
        <v>286217.67799999996</v>
      </c>
      <c r="CD92" s="208">
        <v>249394.34899999999</v>
      </c>
      <c r="CE92" s="208">
        <v>270467.84800000006</v>
      </c>
      <c r="CF92" s="208">
        <v>279811.00800000003</v>
      </c>
      <c r="CG92" s="208">
        <v>292747.75600000005</v>
      </c>
      <c r="CH92" s="208">
        <v>278146.16499999998</v>
      </c>
      <c r="CI92" s="208">
        <f>CI84+CI91</f>
        <v>284153.00400000002</v>
      </c>
      <c r="CJ92" s="208">
        <f>CJ84+CJ91</f>
        <v>293643.68900000001</v>
      </c>
      <c r="CK92" s="208">
        <f>CK84+CK91</f>
        <v>293643.68900000001</v>
      </c>
      <c r="CL92" s="344">
        <v>259358.30999999997</v>
      </c>
      <c r="CM92" s="344">
        <v>255711.38799999998</v>
      </c>
      <c r="CN92" s="344">
        <v>253572.10184500003</v>
      </c>
      <c r="CO92" s="382">
        <v>257899.671</v>
      </c>
      <c r="CP92" s="382">
        <v>270238.23199999996</v>
      </c>
      <c r="CQ92" s="382">
        <v>313492.348</v>
      </c>
      <c r="CR92" s="382">
        <v>302333.25437800004</v>
      </c>
      <c r="CS92" s="382">
        <v>287917.68599999999</v>
      </c>
      <c r="CT92" s="382">
        <v>301466.505</v>
      </c>
      <c r="CU92" s="382">
        <v>317450.15399999998</v>
      </c>
    </row>
    <row r="93" spans="67:99">
      <c r="BO93" s="378"/>
      <c r="BP93" s="378" t="s">
        <v>83</v>
      </c>
      <c r="BQ93" s="209">
        <v>7063.9270000000015</v>
      </c>
      <c r="BR93" s="210">
        <v>10993.846</v>
      </c>
      <c r="BS93" s="210">
        <v>14425.757</v>
      </c>
      <c r="BT93" s="210">
        <v>12209.838</v>
      </c>
      <c r="BU93" s="210">
        <v>13094.437</v>
      </c>
      <c r="BV93" s="210">
        <v>12410.428999999998</v>
      </c>
      <c r="BW93" s="210">
        <v>14847.294</v>
      </c>
      <c r="BX93" s="210">
        <v>14109.085000000001</v>
      </c>
      <c r="BY93" s="210">
        <v>12293.502</v>
      </c>
      <c r="BZ93" s="210">
        <v>3152.4059999999999</v>
      </c>
      <c r="CA93" s="210">
        <v>14028.621999999999</v>
      </c>
      <c r="CB93" s="209">
        <v>11797.798999999999</v>
      </c>
      <c r="CC93" s="210">
        <v>15531.467000000001</v>
      </c>
      <c r="CD93" s="210">
        <v>15265.843000000004</v>
      </c>
      <c r="CE93" s="210">
        <v>17024.422000000002</v>
      </c>
      <c r="CF93" s="210">
        <v>16278.4</v>
      </c>
      <c r="CG93" s="210">
        <v>6763.5030000000006</v>
      </c>
      <c r="CH93" s="210">
        <v>8433.9330000000009</v>
      </c>
      <c r="CI93" s="210">
        <v>12265.583000000002</v>
      </c>
      <c r="CJ93" s="328">
        <v>14304.727999999999</v>
      </c>
      <c r="CK93" s="328">
        <v>14304.727999999999</v>
      </c>
      <c r="CL93" s="345">
        <v>12175.222</v>
      </c>
      <c r="CM93" s="345">
        <v>13209.697999999997</v>
      </c>
      <c r="CN93" s="345">
        <v>13209.697999999997</v>
      </c>
      <c r="CO93" s="382">
        <v>12924.873000000001</v>
      </c>
      <c r="CP93" s="382">
        <v>12379.835999999999</v>
      </c>
      <c r="CQ93" s="382">
        <v>15120</v>
      </c>
      <c r="CR93" s="382">
        <v>14218</v>
      </c>
      <c r="CS93" s="382">
        <v>15017</v>
      </c>
      <c r="CT93" s="382">
        <v>15017</v>
      </c>
      <c r="CU93" s="382">
        <v>15439.547</v>
      </c>
    </row>
    <row r="94" spans="67:99">
      <c r="BO94" s="378"/>
      <c r="BP94" s="379" t="s">
        <v>234</v>
      </c>
      <c r="BQ94" s="195">
        <v>63238.383999999998</v>
      </c>
      <c r="BR94" s="205">
        <v>43195.082999999999</v>
      </c>
      <c r="BS94" s="205">
        <v>59251.756000000001</v>
      </c>
      <c r="BT94" s="205">
        <v>54113.960000000006</v>
      </c>
      <c r="BU94" s="205">
        <v>50868.586000000003</v>
      </c>
      <c r="BV94" s="205">
        <v>24502.412</v>
      </c>
      <c r="BW94" s="205">
        <v>64286.131000000001</v>
      </c>
      <c r="BX94" s="205">
        <v>59935.971999999994</v>
      </c>
      <c r="BY94" s="205">
        <v>48737.334000000003</v>
      </c>
      <c r="BZ94" s="205">
        <v>61521.732000000004</v>
      </c>
      <c r="CA94" s="205">
        <v>66287.258000000002</v>
      </c>
      <c r="CB94" s="205">
        <v>75273.005999999994</v>
      </c>
      <c r="CC94" s="205">
        <v>77958.027999999991</v>
      </c>
      <c r="CD94" s="205">
        <v>62267.365000000005</v>
      </c>
      <c r="CE94" s="205">
        <v>76130.263000000006</v>
      </c>
      <c r="CF94" s="205">
        <v>76111.183999999994</v>
      </c>
      <c r="CG94" s="205">
        <v>70960.035000000003</v>
      </c>
      <c r="CH94" s="205">
        <v>83565.665999999997</v>
      </c>
      <c r="CI94" s="205">
        <v>72751.703999999998</v>
      </c>
      <c r="CJ94" s="205">
        <v>72495.611000000004</v>
      </c>
      <c r="CK94" s="205">
        <v>51364.157999999996</v>
      </c>
      <c r="CL94" s="334">
        <v>70990.914999999994</v>
      </c>
      <c r="CM94" s="334">
        <v>74591.588000000003</v>
      </c>
      <c r="CN94" s="334">
        <v>76488.668999999994</v>
      </c>
      <c r="CO94" s="382">
        <v>155436.84</v>
      </c>
      <c r="CP94" s="382">
        <v>161364.36299999998</v>
      </c>
      <c r="CQ94" s="382">
        <v>192211.06700000001</v>
      </c>
      <c r="CR94" s="382">
        <v>197709.00737800001</v>
      </c>
      <c r="CS94" s="382">
        <v>213206.35699999999</v>
      </c>
      <c r="CT94" s="382">
        <v>210594.77299999999</v>
      </c>
      <c r="CU94" s="382">
        <v>208892.954</v>
      </c>
    </row>
    <row r="95" spans="67:99">
      <c r="BO95" s="380"/>
      <c r="BP95" s="380" t="s">
        <v>235</v>
      </c>
      <c r="BQ95" s="196">
        <v>16142.296</v>
      </c>
      <c r="BR95" s="196">
        <v>7058.2060000000001</v>
      </c>
      <c r="BS95" s="196">
        <v>5003.17</v>
      </c>
      <c r="BT95" s="196">
        <v>13026.111000000001</v>
      </c>
      <c r="BU95" s="196">
        <v>16921.326000000001</v>
      </c>
      <c r="BV95" s="196">
        <v>16191.807000000001</v>
      </c>
      <c r="BW95" s="196">
        <v>20788.827000000001</v>
      </c>
      <c r="BX95" s="196">
        <v>19470.008999999998</v>
      </c>
      <c r="BY95" s="196">
        <v>11625.118</v>
      </c>
      <c r="BZ95" s="196">
        <v>23452.625</v>
      </c>
      <c r="CA95" s="196">
        <v>21093.909</v>
      </c>
      <c r="CB95" s="196">
        <v>19890.849999999999</v>
      </c>
      <c r="CC95" s="196">
        <v>20826.100999999999</v>
      </c>
      <c r="CD95" s="196">
        <v>20401.136999999999</v>
      </c>
      <c r="CE95" s="196">
        <v>22399.817999999999</v>
      </c>
      <c r="CF95" s="196">
        <v>21477.117999999999</v>
      </c>
      <c r="CG95" s="196">
        <v>22130.432000000001</v>
      </c>
      <c r="CH95" s="196">
        <v>21567.053</v>
      </c>
      <c r="CI95" s="196">
        <v>21617.496999999999</v>
      </c>
      <c r="CJ95" s="196">
        <v>21806.024000000001</v>
      </c>
      <c r="CK95" s="196">
        <v>731.56200000000001</v>
      </c>
      <c r="CL95" s="335">
        <v>12575.505999999999</v>
      </c>
      <c r="CM95" s="335">
        <v>21752.171999999999</v>
      </c>
      <c r="CN95" s="335">
        <v>21315.066999999999</v>
      </c>
      <c r="CO95" s="384">
        <v>270824.54399999999</v>
      </c>
      <c r="CP95" s="384">
        <v>282618.06799999997</v>
      </c>
      <c r="CQ95" s="384">
        <v>328612.348</v>
      </c>
      <c r="CR95" s="384">
        <v>316551.25437800004</v>
      </c>
      <c r="CS95" s="384">
        <v>302934.68599999999</v>
      </c>
      <c r="CT95" s="384">
        <v>316483.505</v>
      </c>
      <c r="CU95" s="384">
        <v>332889.701</v>
      </c>
    </row>
    <row r="96" spans="67:99">
      <c r="BO96" s="370" t="s">
        <v>232</v>
      </c>
      <c r="BP96" s="371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>
        <v>2500</v>
      </c>
      <c r="CH96" s="196">
        <v>0</v>
      </c>
      <c r="CI96" s="196"/>
      <c r="CJ96" s="196"/>
      <c r="CK96" s="196"/>
      <c r="CL96" s="335"/>
      <c r="CM96" s="335">
        <v>0</v>
      </c>
      <c r="CN96" s="335"/>
      <c r="CO96" s="372"/>
      <c r="CP96" s="372"/>
      <c r="CQ96" s="372"/>
      <c r="CR96" s="372"/>
      <c r="CS96" s="372"/>
      <c r="CT96" s="372"/>
      <c r="CU96" s="372"/>
    </row>
    <row r="97" spans="67:99">
      <c r="BO97" s="364" t="s">
        <v>229</v>
      </c>
      <c r="BP97" s="356" t="s">
        <v>204</v>
      </c>
      <c r="BQ97" s="196">
        <v>26942.807000000001</v>
      </c>
      <c r="BR97" s="196">
        <v>12569.316000000001</v>
      </c>
      <c r="BS97" s="196">
        <v>31252.118999999999</v>
      </c>
      <c r="BT97" s="196">
        <v>17893.13</v>
      </c>
      <c r="BU97" s="196">
        <v>33033.137000000002</v>
      </c>
      <c r="BV97" s="196">
        <v>31213.341</v>
      </c>
      <c r="BW97" s="196">
        <v>1660.05</v>
      </c>
      <c r="BX97" s="196">
        <v>11672.450999999999</v>
      </c>
      <c r="BY97" s="196">
        <v>30050.873</v>
      </c>
      <c r="BZ97" s="196">
        <v>33792.502999999997</v>
      </c>
      <c r="CA97" s="196">
        <v>32854.779000000002</v>
      </c>
      <c r="CB97" s="196">
        <v>33970.678999999996</v>
      </c>
      <c r="CC97" s="196">
        <v>33906.444000000003</v>
      </c>
      <c r="CD97" s="196">
        <v>30612.337</v>
      </c>
      <c r="CE97" s="196">
        <v>33946.815999999999</v>
      </c>
      <c r="CF97" s="196">
        <v>32716.379000000001</v>
      </c>
      <c r="CG97" s="196">
        <v>33838.328999999998</v>
      </c>
      <c r="CH97" s="196">
        <v>28661.544999999998</v>
      </c>
      <c r="CI97" s="196">
        <v>10613.409</v>
      </c>
      <c r="CJ97" s="196">
        <v>5777.884</v>
      </c>
      <c r="CK97" s="196">
        <v>31634.996999999999</v>
      </c>
      <c r="CL97" s="335">
        <v>30897.955999999998</v>
      </c>
      <c r="CM97" s="335">
        <v>32452.325000000001</v>
      </c>
      <c r="CN97" s="335">
        <v>32452.325000000001</v>
      </c>
      <c r="CO97" s="355">
        <v>17624.584999999999</v>
      </c>
      <c r="CP97" s="355">
        <v>20340.505000000001</v>
      </c>
      <c r="CQ97" s="355">
        <v>22451.593000000001</v>
      </c>
      <c r="CR97" s="355">
        <v>22018.36</v>
      </c>
      <c r="CS97" s="355">
        <v>22568.079000000002</v>
      </c>
      <c r="CT97" s="355">
        <v>22515.136999999999</v>
      </c>
      <c r="CU97" s="355">
        <v>22531.306</v>
      </c>
    </row>
    <row r="98" spans="67:99">
      <c r="BO98" s="365" t="s">
        <v>233</v>
      </c>
      <c r="BP98" s="356" t="s">
        <v>205</v>
      </c>
      <c r="BQ98" s="196">
        <v>28666.067999999999</v>
      </c>
      <c r="BR98" s="196">
        <v>24689.295999999998</v>
      </c>
      <c r="BS98" s="196">
        <v>29443.999</v>
      </c>
      <c r="BT98" s="196">
        <v>27502.987000000001</v>
      </c>
      <c r="BU98" s="196">
        <v>29932.358</v>
      </c>
      <c r="BV98" s="196">
        <v>28954.258999999998</v>
      </c>
      <c r="BW98" s="196">
        <v>19024.343000000001</v>
      </c>
      <c r="BX98" s="196">
        <v>31857.26</v>
      </c>
      <c r="BY98" s="196">
        <v>23613.663</v>
      </c>
      <c r="BZ98" s="196">
        <v>31808.991000000002</v>
      </c>
      <c r="CA98" s="196">
        <v>26977.663</v>
      </c>
      <c r="CB98" s="196">
        <v>27749.34</v>
      </c>
      <c r="CC98" s="196">
        <v>28129.460999999999</v>
      </c>
      <c r="CD98" s="196">
        <v>25415.171999999999</v>
      </c>
      <c r="CE98" s="196">
        <v>28005.561000000002</v>
      </c>
      <c r="CF98" s="196">
        <v>27254.131000000001</v>
      </c>
      <c r="CG98" s="196">
        <v>28112.129000000001</v>
      </c>
      <c r="CH98" s="196">
        <v>27374.49</v>
      </c>
      <c r="CI98" s="196">
        <v>27619.705999999998</v>
      </c>
      <c r="CJ98" s="196">
        <v>28493.866000000002</v>
      </c>
      <c r="CK98" s="196">
        <v>27334.076000000001</v>
      </c>
      <c r="CL98" s="335">
        <v>26649.27</v>
      </c>
      <c r="CM98" s="335">
        <v>27121.919999999998</v>
      </c>
      <c r="CN98" s="335">
        <v>29145.609</v>
      </c>
      <c r="CO98" s="355"/>
      <c r="CP98" s="355"/>
      <c r="CQ98" s="355">
        <v>2000</v>
      </c>
      <c r="CR98" s="355">
        <v>0</v>
      </c>
      <c r="CS98" s="355">
        <v>0</v>
      </c>
      <c r="CT98" s="355">
        <v>0</v>
      </c>
      <c r="CU98" s="355">
        <v>0</v>
      </c>
    </row>
    <row r="99" spans="67:99">
      <c r="BO99" s="366"/>
      <c r="BP99" s="356" t="s">
        <v>72</v>
      </c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>
        <v>0</v>
      </c>
      <c r="CC99" s="196">
        <v>0</v>
      </c>
      <c r="CD99" s="196">
        <v>0</v>
      </c>
      <c r="CE99" s="196">
        <v>0</v>
      </c>
      <c r="CF99" s="196">
        <v>0</v>
      </c>
      <c r="CG99" s="196">
        <v>0</v>
      </c>
      <c r="CH99" s="196">
        <v>0</v>
      </c>
      <c r="CI99" s="196"/>
      <c r="CJ99" s="196">
        <v>0</v>
      </c>
      <c r="CK99" s="196"/>
      <c r="CL99" s="335"/>
      <c r="CM99" s="335"/>
      <c r="CN99" s="335"/>
      <c r="CO99" s="355">
        <v>30119.324000000001</v>
      </c>
      <c r="CP99" s="355">
        <v>29993.136999999999</v>
      </c>
      <c r="CQ99" s="355">
        <v>31116.91</v>
      </c>
      <c r="CR99" s="355">
        <v>27488.377</v>
      </c>
      <c r="CS99" s="355">
        <v>25101.901000000002</v>
      </c>
      <c r="CT99" s="355">
        <v>1142.518</v>
      </c>
      <c r="CU99" s="355">
        <v>23640.249</v>
      </c>
    </row>
    <row r="100" spans="67:99">
      <c r="BO100" s="366"/>
      <c r="BP100" s="356" t="s">
        <v>73</v>
      </c>
      <c r="BQ100" s="196">
        <v>8589.9220000000005</v>
      </c>
      <c r="BR100" s="196">
        <v>8074.42</v>
      </c>
      <c r="BS100" s="196">
        <v>9990.3559999999998</v>
      </c>
      <c r="BT100" s="196">
        <v>10892.308000000001</v>
      </c>
      <c r="BU100" s="196">
        <v>6429.0820000000003</v>
      </c>
      <c r="BV100" s="196">
        <v>5904.27</v>
      </c>
      <c r="BW100" s="196">
        <v>17452.346000000001</v>
      </c>
      <c r="BX100" s="196">
        <v>17467.937000000002</v>
      </c>
      <c r="BY100" s="196">
        <v>11914.207</v>
      </c>
      <c r="BZ100" s="196">
        <v>792.01900000000001</v>
      </c>
      <c r="CA100" s="196">
        <v>0</v>
      </c>
      <c r="CB100" s="196">
        <v>3432.7069999999999</v>
      </c>
      <c r="CC100" s="196">
        <v>4288.2550000000001</v>
      </c>
      <c r="CD100" s="196">
        <v>0</v>
      </c>
      <c r="CE100" s="196">
        <v>2331.5279999999998</v>
      </c>
      <c r="CF100" s="196">
        <v>1057.7080000000001</v>
      </c>
      <c r="CG100" s="196">
        <v>0</v>
      </c>
      <c r="CH100" s="196">
        <v>0</v>
      </c>
      <c r="CI100" s="196"/>
      <c r="CJ100" s="196"/>
      <c r="CK100" s="196"/>
      <c r="CL100" s="335">
        <v>2198.3240000000001</v>
      </c>
      <c r="CM100" s="335">
        <v>10506.446</v>
      </c>
      <c r="CN100" s="335">
        <v>13257.666999999999</v>
      </c>
      <c r="CO100" s="355">
        <v>28616.085999999999</v>
      </c>
      <c r="CP100" s="355">
        <v>27657.43</v>
      </c>
      <c r="CQ100" s="355">
        <v>30022.763999999999</v>
      </c>
      <c r="CR100" s="355">
        <v>29764.895</v>
      </c>
      <c r="CS100" s="355">
        <v>8011.4089999999997</v>
      </c>
      <c r="CT100" s="355">
        <v>9696.9330000000009</v>
      </c>
      <c r="CU100" s="355">
        <v>31191.816999999999</v>
      </c>
    </row>
    <row r="101" spans="67:99">
      <c r="BO101" s="364" t="s">
        <v>64</v>
      </c>
      <c r="BP101" s="356" t="s">
        <v>206</v>
      </c>
      <c r="BQ101" s="196">
        <v>38506.165999999997</v>
      </c>
      <c r="BR101" s="196">
        <v>28062.456999999999</v>
      </c>
      <c r="BS101" s="196">
        <v>44258.23</v>
      </c>
      <c r="BT101" s="196">
        <v>30195.541000000001</v>
      </c>
      <c r="BU101" s="196">
        <v>27518.178</v>
      </c>
      <c r="BV101" s="196">
        <v>2406.335</v>
      </c>
      <c r="BW101" s="196">
        <v>26044.957999999999</v>
      </c>
      <c r="BX101" s="196">
        <v>22998.026000000002</v>
      </c>
      <c r="BY101" s="196">
        <v>25198.008999999998</v>
      </c>
      <c r="BZ101" s="196">
        <v>37277.088000000003</v>
      </c>
      <c r="CA101" s="196">
        <v>45193.349000000002</v>
      </c>
      <c r="CB101" s="196">
        <v>51949.449000000001</v>
      </c>
      <c r="CC101" s="196">
        <v>52843.671999999999</v>
      </c>
      <c r="CD101" s="196">
        <v>41866.228000000003</v>
      </c>
      <c r="CE101" s="196">
        <v>51398.917000000001</v>
      </c>
      <c r="CF101" s="196">
        <v>53576.358</v>
      </c>
      <c r="CG101" s="196">
        <v>48829.603000000003</v>
      </c>
      <c r="CH101" s="196">
        <v>50510.514999999999</v>
      </c>
      <c r="CI101" s="196">
        <v>51134.207000000002</v>
      </c>
      <c r="CJ101" s="196">
        <v>50689.587</v>
      </c>
      <c r="CK101" s="196">
        <v>50632.595999999998</v>
      </c>
      <c r="CL101" s="335">
        <v>56217.084999999999</v>
      </c>
      <c r="CM101" s="335">
        <v>42332.97</v>
      </c>
      <c r="CN101" s="335">
        <v>41915.934999999998</v>
      </c>
      <c r="CO101" s="355">
        <v>10470.625</v>
      </c>
      <c r="CP101" s="355">
        <v>16920.616999999998</v>
      </c>
      <c r="CQ101" s="355">
        <v>21799.506000000001</v>
      </c>
      <c r="CR101" s="355">
        <v>11982.35</v>
      </c>
      <c r="CS101" s="355">
        <v>20240.177</v>
      </c>
      <c r="CT101" s="355">
        <v>6814.2039999999997</v>
      </c>
      <c r="CU101" s="355">
        <v>4942.5820000000003</v>
      </c>
    </row>
    <row r="102" spans="67:99">
      <c r="BO102" s="365" t="s">
        <v>233</v>
      </c>
      <c r="BP102" s="356" t="s">
        <v>242</v>
      </c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335"/>
      <c r="CM102" s="335"/>
      <c r="CN102" s="335"/>
      <c r="CO102" s="355"/>
      <c r="CP102" s="355"/>
      <c r="CQ102" s="355"/>
      <c r="CR102" s="355"/>
      <c r="CS102" s="355">
        <v>7000</v>
      </c>
      <c r="CT102" s="355">
        <v>0</v>
      </c>
      <c r="CU102" s="355">
        <v>0</v>
      </c>
    </row>
    <row r="103" spans="67:99">
      <c r="BO103" s="366"/>
      <c r="BP103" s="356" t="s">
        <v>207</v>
      </c>
      <c r="BQ103" s="196">
        <v>0</v>
      </c>
      <c r="BR103" s="196">
        <v>0</v>
      </c>
      <c r="BS103" s="196">
        <v>20054.363000000001</v>
      </c>
      <c r="BT103" s="196">
        <v>24085.769</v>
      </c>
      <c r="BU103" s="196">
        <v>22083.171999999999</v>
      </c>
      <c r="BV103" s="196">
        <v>36229.453000000001</v>
      </c>
      <c r="BW103" s="196">
        <v>2166.348</v>
      </c>
      <c r="BX103" s="196">
        <v>12824.111000000001</v>
      </c>
      <c r="BY103" s="196">
        <v>16156.476000000001</v>
      </c>
      <c r="BZ103" s="196">
        <v>22494.866999999998</v>
      </c>
      <c r="CA103" s="196">
        <v>6065.4759999999997</v>
      </c>
      <c r="CB103" s="196">
        <v>14329.671</v>
      </c>
      <c r="CC103" s="196">
        <v>2474.5970000000002</v>
      </c>
      <c r="CD103" s="196">
        <v>6247.6049999999996</v>
      </c>
      <c r="CE103" s="196">
        <v>1886.154</v>
      </c>
      <c r="CF103" s="196">
        <v>3788.174</v>
      </c>
      <c r="CG103" s="196">
        <v>18926.797999999999</v>
      </c>
      <c r="CH103" s="196">
        <v>11488.098</v>
      </c>
      <c r="CI103" s="196">
        <v>2529.1970000000001</v>
      </c>
      <c r="CJ103" s="196">
        <v>8491.5429999999997</v>
      </c>
      <c r="CK103" s="196">
        <v>3677.9430000000002</v>
      </c>
      <c r="CL103" s="335">
        <v>23874.098000000002</v>
      </c>
      <c r="CM103" s="335">
        <v>14776.976000000001</v>
      </c>
      <c r="CN103" s="335">
        <v>22793.045999999998</v>
      </c>
      <c r="CO103" s="355">
        <v>29913.481</v>
      </c>
      <c r="CP103" s="355">
        <v>42061.398999999998</v>
      </c>
      <c r="CQ103" s="355">
        <v>35137.771000000001</v>
      </c>
      <c r="CR103" s="355">
        <v>44098.334999999999</v>
      </c>
      <c r="CS103" s="355">
        <v>40850.470999999998</v>
      </c>
      <c r="CT103" s="355">
        <v>53054.906000000003</v>
      </c>
      <c r="CU103" s="355">
        <v>42450.766000000003</v>
      </c>
    </row>
    <row r="104" spans="67:99">
      <c r="BO104" s="366"/>
      <c r="BP104" s="356" t="s">
        <v>243</v>
      </c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335"/>
      <c r="CM104" s="335"/>
      <c r="CN104" s="335"/>
      <c r="CO104" s="355"/>
      <c r="CP104" s="355"/>
      <c r="CQ104" s="355"/>
      <c r="CR104" s="355"/>
      <c r="CS104" s="355">
        <v>7500</v>
      </c>
      <c r="CT104" s="355">
        <v>0</v>
      </c>
      <c r="CU104" s="355">
        <v>0</v>
      </c>
    </row>
    <row r="105" spans="67:99">
      <c r="BO105" s="366"/>
      <c r="BP105" s="356" t="s">
        <v>71</v>
      </c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>
        <v>3635.924</v>
      </c>
      <c r="CD105" s="196">
        <v>0</v>
      </c>
      <c r="CE105" s="196">
        <v>0</v>
      </c>
      <c r="CF105" s="196">
        <v>0</v>
      </c>
      <c r="CG105" s="196"/>
      <c r="CH105" s="196">
        <v>0</v>
      </c>
      <c r="CI105" s="196">
        <v>3311.6579999999999</v>
      </c>
      <c r="CJ105" s="196">
        <v>3313.1779999999999</v>
      </c>
      <c r="CK105" s="196">
        <v>20550.888999999999</v>
      </c>
      <c r="CL105" s="335"/>
      <c r="CM105" s="335">
        <v>0</v>
      </c>
      <c r="CN105" s="335"/>
      <c r="CO105" s="355">
        <v>1591.335</v>
      </c>
      <c r="CP105" s="355">
        <v>2815.71</v>
      </c>
      <c r="CQ105" s="355">
        <v>8889.1560000000009</v>
      </c>
      <c r="CR105" s="355">
        <v>1872.9349999999999</v>
      </c>
      <c r="CS105" s="355">
        <v>440.31700000000001</v>
      </c>
      <c r="CT105" s="355">
        <v>9332.9410000000007</v>
      </c>
      <c r="CU105" s="355">
        <v>10030.790000000001</v>
      </c>
    </row>
    <row r="106" spans="67:99">
      <c r="BO106" s="366"/>
      <c r="BP106" s="356" t="s">
        <v>208</v>
      </c>
      <c r="BQ106" s="196">
        <v>0</v>
      </c>
      <c r="BR106" s="196">
        <v>0</v>
      </c>
      <c r="BS106" s="196">
        <v>0</v>
      </c>
      <c r="BT106" s="196">
        <v>0</v>
      </c>
      <c r="BU106" s="196">
        <v>0</v>
      </c>
      <c r="BV106" s="196">
        <v>0</v>
      </c>
      <c r="BW106" s="196"/>
      <c r="BX106" s="196"/>
      <c r="BY106" s="196"/>
      <c r="BZ106" s="196"/>
      <c r="CA106" s="196">
        <v>11741.053</v>
      </c>
      <c r="CB106" s="196">
        <v>7363.6120000000001</v>
      </c>
      <c r="CC106" s="196">
        <v>1714.886</v>
      </c>
      <c r="CD106" s="196">
        <v>0</v>
      </c>
      <c r="CE106" s="196">
        <v>7789.7550000000001</v>
      </c>
      <c r="CF106" s="196">
        <v>11159.566000000001</v>
      </c>
      <c r="CG106" s="196">
        <v>12666.743</v>
      </c>
      <c r="CH106" s="196">
        <v>15099.998</v>
      </c>
      <c r="CI106" s="196">
        <v>6470.8029999999999</v>
      </c>
      <c r="CJ106" s="196">
        <v>11641.823</v>
      </c>
      <c r="CK106" s="196">
        <v>1322.057</v>
      </c>
      <c r="CL106" s="335"/>
      <c r="CM106" s="335">
        <v>3828.02</v>
      </c>
      <c r="CN106" s="335">
        <v>3328.5459999999998</v>
      </c>
      <c r="CO106" s="355"/>
      <c r="CP106" s="355"/>
      <c r="CQ106" s="355">
        <v>0</v>
      </c>
      <c r="CR106" s="355">
        <v>0</v>
      </c>
      <c r="CS106" s="355">
        <v>0</v>
      </c>
      <c r="CT106" s="355">
        <v>0</v>
      </c>
      <c r="CU106" s="355">
        <v>0</v>
      </c>
    </row>
    <row r="107" spans="67:99">
      <c r="BO107" s="366"/>
      <c r="BP107" s="356" t="s">
        <v>70</v>
      </c>
      <c r="BQ107" s="196">
        <v>0</v>
      </c>
      <c r="BR107" s="196">
        <v>0</v>
      </c>
      <c r="BS107" s="196">
        <v>0</v>
      </c>
      <c r="BT107" s="196">
        <v>0</v>
      </c>
      <c r="BU107" s="196">
        <v>0</v>
      </c>
      <c r="BV107" s="196">
        <v>0</v>
      </c>
      <c r="BW107" s="196"/>
      <c r="BX107" s="196"/>
      <c r="BY107" s="196"/>
      <c r="BZ107" s="196"/>
      <c r="CA107" s="196"/>
      <c r="CB107" s="196"/>
      <c r="CC107" s="196">
        <v>6364.076</v>
      </c>
      <c r="CD107" s="196">
        <v>0</v>
      </c>
      <c r="CE107" s="196">
        <v>0</v>
      </c>
      <c r="CF107" s="196"/>
      <c r="CG107" s="196"/>
      <c r="CH107" s="196"/>
      <c r="CI107" s="196">
        <v>7090.116</v>
      </c>
      <c r="CJ107" s="196">
        <v>4186.8220000000001</v>
      </c>
      <c r="CK107" s="196"/>
      <c r="CL107" s="335"/>
      <c r="CM107" s="335">
        <v>0</v>
      </c>
      <c r="CN107" s="335"/>
      <c r="CO107" s="355">
        <v>11838.416999999999</v>
      </c>
      <c r="CP107" s="355">
        <v>11099.918</v>
      </c>
      <c r="CQ107" s="355">
        <v>2577.364</v>
      </c>
      <c r="CR107" s="355">
        <v>8415.1190000000006</v>
      </c>
      <c r="CS107" s="355">
        <v>16038.291999999999</v>
      </c>
      <c r="CT107" s="355">
        <v>16774.204000000002</v>
      </c>
      <c r="CU107" s="355">
        <v>240.15</v>
      </c>
    </row>
    <row r="108" spans="67:99">
      <c r="BO108" s="366"/>
      <c r="BP108" s="356" t="s">
        <v>237</v>
      </c>
      <c r="BQ108" s="196">
        <v>0</v>
      </c>
      <c r="BR108" s="196">
        <v>0</v>
      </c>
      <c r="BS108" s="196">
        <v>0</v>
      </c>
      <c r="BT108" s="196">
        <v>0</v>
      </c>
      <c r="BU108" s="196">
        <v>0</v>
      </c>
      <c r="BV108" s="196">
        <v>0</v>
      </c>
      <c r="BW108" s="196"/>
      <c r="BX108" s="196"/>
      <c r="BY108" s="196"/>
      <c r="BZ108" s="196"/>
      <c r="CA108" s="196"/>
      <c r="CB108" s="197"/>
      <c r="CC108" s="197">
        <v>14189.483</v>
      </c>
      <c r="CD108" s="197">
        <v>6247.6049999999996</v>
      </c>
      <c r="CE108" s="197">
        <v>9675.9089999999997</v>
      </c>
      <c r="CF108" s="197">
        <v>14947.740000000002</v>
      </c>
      <c r="CG108" s="197">
        <v>31593.540999999997</v>
      </c>
      <c r="CH108" s="197">
        <v>26588.095999999998</v>
      </c>
      <c r="CI108" s="197">
        <v>19401.773999999998</v>
      </c>
      <c r="CJ108" s="197">
        <v>27633.366000000002</v>
      </c>
      <c r="CK108" s="197">
        <v>25550.888999999999</v>
      </c>
      <c r="CL108" s="336">
        <v>23874.098000000002</v>
      </c>
      <c r="CM108" s="336">
        <v>18604.995999999999</v>
      </c>
      <c r="CN108" s="336">
        <v>26121.591999999997</v>
      </c>
      <c r="CO108" s="355"/>
      <c r="CP108" s="355"/>
      <c r="CQ108" s="355"/>
      <c r="CR108" s="355">
        <v>4000</v>
      </c>
      <c r="CS108" s="355">
        <v>0</v>
      </c>
      <c r="CT108" s="355">
        <v>0</v>
      </c>
      <c r="CU108" s="355">
        <v>0</v>
      </c>
    </row>
    <row r="109" spans="67:99">
      <c r="BO109" s="366"/>
      <c r="BP109" s="356" t="s">
        <v>238</v>
      </c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336"/>
      <c r="CM109" s="336"/>
      <c r="CN109" s="336"/>
      <c r="CO109" s="355">
        <v>6000</v>
      </c>
      <c r="CP109" s="355">
        <v>6000</v>
      </c>
      <c r="CQ109" s="355">
        <v>6000</v>
      </c>
      <c r="CR109" s="355">
        <v>6000</v>
      </c>
      <c r="CS109" s="355">
        <v>6000</v>
      </c>
      <c r="CT109" s="355">
        <v>6000</v>
      </c>
      <c r="CU109" s="355">
        <v>6000</v>
      </c>
    </row>
    <row r="110" spans="67:99">
      <c r="BP110" s="357" t="s">
        <v>209</v>
      </c>
      <c r="BQ110" s="197">
        <v>0</v>
      </c>
      <c r="BR110" s="197">
        <v>0</v>
      </c>
      <c r="BS110" s="197">
        <v>20054.363000000001</v>
      </c>
      <c r="BT110" s="197">
        <v>24085.769</v>
      </c>
      <c r="BU110" s="197">
        <v>22083.171999999999</v>
      </c>
      <c r="BV110" s="197">
        <v>36229.453000000001</v>
      </c>
      <c r="BW110" s="197">
        <v>2166.348</v>
      </c>
      <c r="BX110" s="197">
        <v>12824.111000000001</v>
      </c>
      <c r="BY110" s="197">
        <v>16156.476000000001</v>
      </c>
      <c r="BZ110" s="197">
        <v>22494.866999999998</v>
      </c>
      <c r="CA110" s="197">
        <v>17806.528999999999</v>
      </c>
      <c r="CB110" s="197">
        <v>21693.282999999999</v>
      </c>
      <c r="CC110" s="197">
        <v>139993.93299999999</v>
      </c>
      <c r="CD110" s="197">
        <v>118294.87400000001</v>
      </c>
      <c r="CE110" s="197">
        <v>138082.64000000001</v>
      </c>
      <c r="CF110" s="197">
        <v>136081.69399999999</v>
      </c>
      <c r="CG110" s="197">
        <v>135410.49300000002</v>
      </c>
      <c r="CH110" s="197">
        <v>128113.603</v>
      </c>
      <c r="CI110" s="197">
        <v>110984.81899999999</v>
      </c>
      <c r="CJ110" s="197">
        <v>106767.361</v>
      </c>
      <c r="CK110" s="197">
        <v>110333.231</v>
      </c>
      <c r="CL110" s="336">
        <v>128538.141</v>
      </c>
      <c r="CM110" s="336">
        <v>134165.83299999998</v>
      </c>
      <c r="CN110" s="336">
        <v>138086.603</v>
      </c>
      <c r="CO110" s="354">
        <v>116744.101</v>
      </c>
      <c r="CP110" s="354">
        <v>136973.08799999999</v>
      </c>
      <c r="CQ110" s="354">
        <v>6000</v>
      </c>
      <c r="CR110" s="354">
        <v>135352.31700000001</v>
      </c>
      <c r="CS110" s="354">
        <v>123772.03700000001</v>
      </c>
      <c r="CT110" s="354">
        <v>93223.698000000004</v>
      </c>
      <c r="CU110" s="354">
        <v>124756.72</v>
      </c>
    </row>
    <row r="111" spans="67:99">
      <c r="BO111" s="366"/>
      <c r="BP111" s="357" t="s">
        <v>210</v>
      </c>
      <c r="BQ111" s="197">
        <v>118847.25900000001</v>
      </c>
      <c r="BR111" s="197">
        <v>80453.694999999992</v>
      </c>
      <c r="BS111" s="197">
        <v>119947.87400000001</v>
      </c>
      <c r="BT111" s="197">
        <v>99510.077000000005</v>
      </c>
      <c r="BU111" s="197">
        <v>113834.08099999999</v>
      </c>
      <c r="BV111" s="197">
        <v>84670.012000000017</v>
      </c>
      <c r="BW111" s="197">
        <v>84970.524000000005</v>
      </c>
      <c r="BX111" s="197">
        <v>103465.683</v>
      </c>
      <c r="BY111" s="197">
        <v>102401.87</v>
      </c>
      <c r="BZ111" s="197">
        <v>127123.22600000001</v>
      </c>
      <c r="CA111" s="197">
        <v>126119.7</v>
      </c>
      <c r="CB111" s="197">
        <v>136993.02499999999</v>
      </c>
      <c r="CC111" s="197">
        <v>154183.416</v>
      </c>
      <c r="CD111" s="197">
        <v>124542.47900000001</v>
      </c>
      <c r="CE111" s="197">
        <v>147758.54900000003</v>
      </c>
      <c r="CF111" s="197">
        <v>151029.43399999998</v>
      </c>
      <c r="CG111" s="197">
        <v>167004.03400000001</v>
      </c>
      <c r="CH111" s="197">
        <v>154701.69899999999</v>
      </c>
      <c r="CI111" s="197">
        <v>130386.59299999998</v>
      </c>
      <c r="CJ111" s="197">
        <v>134400.72700000001</v>
      </c>
      <c r="CK111" s="197">
        <v>135884.12</v>
      </c>
      <c r="CL111" s="336">
        <v>152412.239</v>
      </c>
      <c r="CM111" s="336">
        <v>152770.82899999997</v>
      </c>
      <c r="CN111" s="336">
        <v>164208.19500000001</v>
      </c>
      <c r="CO111" s="354">
        <v>19429.752</v>
      </c>
      <c r="CP111" s="354">
        <v>19915.628000000001</v>
      </c>
      <c r="CQ111" s="354">
        <v>17466.52</v>
      </c>
      <c r="CR111" s="354">
        <v>16288.054</v>
      </c>
      <c r="CS111" s="354">
        <v>22478.609</v>
      </c>
      <c r="CT111" s="354">
        <v>32107.145000000004</v>
      </c>
      <c r="CU111" s="354">
        <v>16270.94</v>
      </c>
    </row>
    <row r="112" spans="67:99">
      <c r="BO112" s="369"/>
      <c r="BP112" s="358" t="s">
        <v>211</v>
      </c>
      <c r="BQ112" s="198">
        <v>118847.25900000001</v>
      </c>
      <c r="BR112" s="198">
        <v>80453.694999999992</v>
      </c>
      <c r="BS112" s="198">
        <v>140002.23700000002</v>
      </c>
      <c r="BT112" s="198">
        <v>123595.84600000001</v>
      </c>
      <c r="BU112" s="198">
        <v>135917.253</v>
      </c>
      <c r="BV112" s="198">
        <v>120899.46500000003</v>
      </c>
      <c r="BW112" s="198">
        <v>87136.872000000003</v>
      </c>
      <c r="BX112" s="198">
        <v>116289.79400000001</v>
      </c>
      <c r="BY112" s="198">
        <v>118558.34599999999</v>
      </c>
      <c r="BZ112" s="198">
        <v>149618.09299999999</v>
      </c>
      <c r="CA112" s="198">
        <v>143926.22899999999</v>
      </c>
      <c r="CB112" s="198">
        <v>158686.30799999999</v>
      </c>
      <c r="CC112" s="198"/>
      <c r="CD112" s="198"/>
      <c r="CE112" s="198"/>
      <c r="CF112" s="198"/>
      <c r="CG112" s="198"/>
      <c r="CH112" s="198"/>
      <c r="CI112" s="198"/>
      <c r="CJ112" s="198"/>
      <c r="CK112" s="198"/>
      <c r="CL112" s="337"/>
      <c r="CM112" s="337"/>
      <c r="CN112" s="337"/>
      <c r="CO112" s="353">
        <v>136173.853</v>
      </c>
      <c r="CP112" s="353">
        <v>156888.71599999999</v>
      </c>
      <c r="CQ112" s="353">
        <v>159995.06399999998</v>
      </c>
      <c r="CR112" s="353">
        <v>155640.37100000001</v>
      </c>
      <c r="CS112" s="353">
        <v>153750.64600000001</v>
      </c>
      <c r="CT112" s="353">
        <v>125330.84300000001</v>
      </c>
      <c r="CU112" s="353">
        <v>141027.66</v>
      </c>
    </row>
    <row r="113" spans="67:99" ht="27.6">
      <c r="BO113" s="363" t="s">
        <v>228</v>
      </c>
      <c r="BP113" s="359"/>
      <c r="BQ113" s="199">
        <v>195052.39600000001</v>
      </c>
      <c r="BR113" s="199">
        <v>182672.17599999998</v>
      </c>
      <c r="BS113" s="199">
        <v>182753.42600000001</v>
      </c>
      <c r="BT113" s="199">
        <v>173970.78700000001</v>
      </c>
      <c r="BU113" s="199">
        <v>198903.31300000002</v>
      </c>
      <c r="BV113" s="199">
        <v>194821.351</v>
      </c>
      <c r="BW113" s="199">
        <v>190982.01299999998</v>
      </c>
      <c r="BX113" s="199">
        <v>200932.035</v>
      </c>
      <c r="BY113" s="199">
        <v>183629.12200000003</v>
      </c>
      <c r="BZ113" s="199">
        <v>170429.473</v>
      </c>
      <c r="CA113" s="199">
        <v>177753.40399999998</v>
      </c>
      <c r="CB113" s="199">
        <v>96497.412000000011</v>
      </c>
      <c r="CC113" s="199">
        <v>149310.15199999997</v>
      </c>
      <c r="CD113" s="199">
        <v>156150.63399999999</v>
      </c>
      <c r="CE113" s="199">
        <v>176051.34400000001</v>
      </c>
      <c r="CF113" s="199">
        <v>150818.78800000003</v>
      </c>
      <c r="CG113" s="199">
        <v>166130.524</v>
      </c>
      <c r="CH113" s="199">
        <v>153479.48499999999</v>
      </c>
      <c r="CI113" s="199">
        <v>159615.42200000002</v>
      </c>
      <c r="CJ113" s="199">
        <v>168971.13100000002</v>
      </c>
      <c r="CK113" s="199">
        <v>104005.43799999999</v>
      </c>
      <c r="CL113" s="338">
        <v>173326.315</v>
      </c>
      <c r="CM113" s="338">
        <v>170576.766</v>
      </c>
      <c r="CN113" s="338">
        <v>102741.508</v>
      </c>
      <c r="CO113" s="352"/>
      <c r="CP113" s="352"/>
      <c r="CQ113" s="352"/>
      <c r="CR113" s="352"/>
      <c r="CS113" s="352">
        <v>22478.609</v>
      </c>
      <c r="CT113" s="352">
        <v>32107.145000000004</v>
      </c>
      <c r="CU113" s="352"/>
    </row>
    <row r="114" spans="67:99">
      <c r="BO114" s="364" t="s">
        <v>229</v>
      </c>
      <c r="BP114" s="360" t="s">
        <v>212</v>
      </c>
      <c r="BQ114" s="202">
        <v>453.93</v>
      </c>
      <c r="BR114" s="201">
        <v>546.09</v>
      </c>
      <c r="BS114" s="201">
        <v>555.66</v>
      </c>
      <c r="BT114" s="201">
        <v>440.18999999999994</v>
      </c>
      <c r="BU114" s="201">
        <v>553.29</v>
      </c>
      <c r="BV114" s="201">
        <v>2632.5790000000002</v>
      </c>
      <c r="BW114" s="201">
        <v>591.79999999999995</v>
      </c>
      <c r="BX114" s="201">
        <v>589.5</v>
      </c>
      <c r="BY114" s="201">
        <v>580.79999999999995</v>
      </c>
      <c r="BZ114" s="201">
        <v>584.80999999999995</v>
      </c>
      <c r="CA114" s="201">
        <v>646.41</v>
      </c>
      <c r="CB114" s="201">
        <v>536.86</v>
      </c>
      <c r="CC114" s="201">
        <v>570.01</v>
      </c>
      <c r="CD114" s="201">
        <v>616.79999999999995</v>
      </c>
      <c r="CE114" s="201">
        <v>672.07</v>
      </c>
      <c r="CF114" s="201">
        <v>514.04999999999995</v>
      </c>
      <c r="CG114" s="201">
        <v>642.12</v>
      </c>
      <c r="CH114" s="201">
        <v>590.78</v>
      </c>
      <c r="CI114" s="201">
        <v>684.86</v>
      </c>
      <c r="CJ114" s="201">
        <v>634.79999999999995</v>
      </c>
      <c r="CK114" s="201">
        <v>617.66</v>
      </c>
      <c r="CL114" s="339">
        <v>641.73</v>
      </c>
      <c r="CM114" s="339">
        <v>645.66999999999996</v>
      </c>
      <c r="CN114" s="339">
        <v>562.02</v>
      </c>
      <c r="CO114" s="351">
        <v>598470</v>
      </c>
      <c r="CP114" s="351">
        <v>612840</v>
      </c>
      <c r="CQ114" s="351">
        <v>645030</v>
      </c>
      <c r="CR114" s="351">
        <v>549160</v>
      </c>
      <c r="CS114" s="351">
        <v>650810</v>
      </c>
      <c r="CT114" s="351">
        <v>635020</v>
      </c>
      <c r="CU114" s="351">
        <v>676950</v>
      </c>
    </row>
    <row r="115" spans="67:99">
      <c r="BO115" s="365" t="s">
        <v>230</v>
      </c>
      <c r="BP115" s="360" t="s">
        <v>213</v>
      </c>
      <c r="BQ115" s="202"/>
      <c r="BR115" s="201"/>
      <c r="BS115" s="201"/>
      <c r="BT115" s="201">
        <v>8.06</v>
      </c>
      <c r="BU115" s="201"/>
      <c r="BV115" s="201"/>
      <c r="BW115" s="201"/>
      <c r="BX115" s="201"/>
      <c r="BY115" s="201">
        <v>8.06</v>
      </c>
      <c r="BZ115" s="201"/>
      <c r="CA115" s="201"/>
      <c r="CB115" s="201"/>
      <c r="CC115" s="201"/>
      <c r="CD115" s="201">
        <v>3.59</v>
      </c>
      <c r="CE115" s="201">
        <v>3.99</v>
      </c>
      <c r="CF115" s="201"/>
      <c r="CG115" s="201">
        <v>3.95</v>
      </c>
      <c r="CH115" s="201">
        <v>0</v>
      </c>
      <c r="CI115" s="201"/>
      <c r="CJ115" s="201"/>
      <c r="CK115" s="201"/>
      <c r="CL115" s="339">
        <v>0</v>
      </c>
      <c r="CM115" s="339"/>
      <c r="CN115" s="339"/>
      <c r="CO115" s="351"/>
      <c r="CP115" s="351">
        <v>0</v>
      </c>
      <c r="CQ115" s="351">
        <v>0</v>
      </c>
      <c r="CR115" s="351">
        <v>0</v>
      </c>
      <c r="CS115" s="351">
        <v>0</v>
      </c>
      <c r="CT115" s="351">
        <v>0</v>
      </c>
      <c r="CU115" s="351">
        <v>0</v>
      </c>
    </row>
    <row r="116" spans="67:99">
      <c r="BO116" s="366"/>
      <c r="BP116" s="360" t="s">
        <v>214</v>
      </c>
      <c r="BQ116" s="200"/>
      <c r="BR116" s="200"/>
      <c r="BS116" s="200"/>
      <c r="BT116" s="200"/>
      <c r="BU116" s="200"/>
      <c r="BV116" s="200"/>
      <c r="BW116" s="200"/>
      <c r="BX116" s="200"/>
      <c r="BY116" s="200"/>
      <c r="BZ116" s="200"/>
      <c r="CA116" s="200"/>
      <c r="CB116" s="200"/>
      <c r="CC116" s="201">
        <v>8.1</v>
      </c>
      <c r="CD116" s="201">
        <v>0</v>
      </c>
      <c r="CE116" s="201">
        <v>8.01</v>
      </c>
      <c r="CF116" s="201">
        <v>0</v>
      </c>
      <c r="CG116" s="201">
        <v>0</v>
      </c>
      <c r="CH116" s="201">
        <v>0</v>
      </c>
      <c r="CI116" s="201">
        <v>8</v>
      </c>
      <c r="CJ116" s="201"/>
      <c r="CK116" s="201"/>
      <c r="CL116" s="339">
        <v>0</v>
      </c>
      <c r="CM116" s="339"/>
      <c r="CN116" s="339"/>
      <c r="CO116" s="351"/>
      <c r="CP116" s="351">
        <v>0</v>
      </c>
      <c r="CQ116" s="351">
        <v>0</v>
      </c>
      <c r="CR116" s="351">
        <v>0</v>
      </c>
      <c r="CS116" s="351">
        <v>0</v>
      </c>
      <c r="CT116" s="351">
        <v>0</v>
      </c>
      <c r="CU116" s="351">
        <v>0</v>
      </c>
    </row>
    <row r="117" spans="67:99">
      <c r="BO117" s="364" t="s">
        <v>64</v>
      </c>
      <c r="BP117" s="360" t="s">
        <v>215</v>
      </c>
      <c r="BQ117" s="202">
        <v>63340.565999999999</v>
      </c>
      <c r="BR117" s="201">
        <v>71959.076000000001</v>
      </c>
      <c r="BS117" s="201">
        <v>78657.148000000001</v>
      </c>
      <c r="BT117" s="201">
        <v>74672.899000000005</v>
      </c>
      <c r="BU117" s="201">
        <v>90574.297000000006</v>
      </c>
      <c r="BV117" s="201">
        <v>83852.342999999993</v>
      </c>
      <c r="BW117" s="201">
        <v>74803.188999999998</v>
      </c>
      <c r="BX117" s="201">
        <v>83039.406999999992</v>
      </c>
      <c r="BY117" s="201">
        <v>86504.328999999998</v>
      </c>
      <c r="BZ117" s="201">
        <v>83711.812999999995</v>
      </c>
      <c r="CA117" s="201">
        <v>80415.620999999999</v>
      </c>
      <c r="CB117" s="201">
        <v>70491.687999999995</v>
      </c>
      <c r="CC117" s="201">
        <v>62072.625999999997</v>
      </c>
      <c r="CD117" s="201">
        <v>66420.212</v>
      </c>
      <c r="CE117" s="201">
        <v>73524.861000000004</v>
      </c>
      <c r="CF117" s="201">
        <v>66329.251000000004</v>
      </c>
      <c r="CG117" s="201">
        <v>85940.782000000007</v>
      </c>
      <c r="CH117" s="201">
        <v>73554.740000000005</v>
      </c>
      <c r="CI117" s="201">
        <v>74912.381999999998</v>
      </c>
      <c r="CJ117" s="201">
        <v>81620.713000000003</v>
      </c>
      <c r="CK117" s="201">
        <v>73094.377999999997</v>
      </c>
      <c r="CL117" s="339">
        <v>73113.395999999993</v>
      </c>
      <c r="CM117" s="339">
        <v>67274.034</v>
      </c>
      <c r="CN117" s="339">
        <v>71435.839999999997</v>
      </c>
      <c r="CO117" s="351">
        <v>38743114</v>
      </c>
      <c r="CP117" s="351">
        <v>37813959</v>
      </c>
      <c r="CQ117" s="351">
        <v>61171729</v>
      </c>
      <c r="CR117" s="351">
        <v>54766388</v>
      </c>
      <c r="CS117" s="351">
        <v>67406780</v>
      </c>
      <c r="CT117" s="351">
        <v>63082902</v>
      </c>
      <c r="CU117" s="351">
        <v>63880419</v>
      </c>
    </row>
    <row r="118" spans="67:99">
      <c r="BO118" s="365" t="s">
        <v>230</v>
      </c>
      <c r="BP118" s="360" t="s">
        <v>236</v>
      </c>
      <c r="BQ118" s="202"/>
      <c r="BR118" s="201"/>
      <c r="BS118" s="201"/>
      <c r="BT118" s="201"/>
      <c r="BU118" s="201"/>
      <c r="BV118" s="201"/>
      <c r="BW118" s="201"/>
      <c r="BX118" s="201"/>
      <c r="BY118" s="201"/>
      <c r="BZ118" s="201"/>
      <c r="CA118" s="201"/>
      <c r="CB118" s="201"/>
      <c r="CC118" s="201"/>
      <c r="CD118" s="201"/>
      <c r="CE118" s="201"/>
      <c r="CF118" s="201"/>
      <c r="CG118" s="201"/>
      <c r="CH118" s="201"/>
      <c r="CI118" s="201"/>
      <c r="CJ118" s="201"/>
      <c r="CK118" s="201"/>
      <c r="CL118" s="339"/>
      <c r="CM118" s="339"/>
      <c r="CN118" s="339"/>
      <c r="CO118" s="351"/>
      <c r="CP118" s="351">
        <v>3292550</v>
      </c>
      <c r="CQ118" s="351">
        <v>21114191</v>
      </c>
      <c r="CR118" s="351">
        <v>21011331</v>
      </c>
      <c r="CS118" s="351">
        <v>21728072</v>
      </c>
      <c r="CT118" s="351">
        <v>22130088</v>
      </c>
      <c r="CU118" s="351">
        <v>30594274</v>
      </c>
    </row>
    <row r="119" spans="67:99">
      <c r="BO119" s="365"/>
      <c r="BP119" s="360" t="s">
        <v>216</v>
      </c>
      <c r="BQ119" s="202">
        <v>86461.917000000001</v>
      </c>
      <c r="BR119" s="201">
        <v>78939.418999999994</v>
      </c>
      <c r="BS119" s="201">
        <v>81603.955000000002</v>
      </c>
      <c r="BT119" s="201">
        <v>73755.198000000004</v>
      </c>
      <c r="BU119" s="201">
        <v>80808.218999999997</v>
      </c>
      <c r="BV119" s="201">
        <v>79753.297000000006</v>
      </c>
      <c r="BW119" s="201">
        <v>81627.811000000002</v>
      </c>
      <c r="BX119" s="201">
        <v>85590.153999999995</v>
      </c>
      <c r="BY119" s="201">
        <v>78266.957999999999</v>
      </c>
      <c r="BZ119" s="201">
        <v>77334.202999999994</v>
      </c>
      <c r="CA119" s="201">
        <v>79091.364000000001</v>
      </c>
      <c r="CB119" s="201">
        <v>81679.118000000002</v>
      </c>
      <c r="CC119" s="201">
        <v>81176.657999999996</v>
      </c>
      <c r="CD119" s="201">
        <v>70976.609999999986</v>
      </c>
      <c r="CE119" s="201">
        <v>79976.202000000005</v>
      </c>
      <c r="CF119" s="201">
        <v>67732.740000000005</v>
      </c>
      <c r="CG119" s="201">
        <v>69393.258000000002</v>
      </c>
      <c r="CH119" s="201">
        <v>69019.467999999993</v>
      </c>
      <c r="CI119" s="201">
        <v>70917.921000000002</v>
      </c>
      <c r="CJ119" s="201">
        <v>70082.42</v>
      </c>
      <c r="CK119" s="201">
        <v>65389.658000000003</v>
      </c>
      <c r="CL119" s="339">
        <v>68413.341</v>
      </c>
      <c r="CM119" s="339">
        <v>70304.354000000007</v>
      </c>
      <c r="CN119" s="339">
        <v>71325.546000000002</v>
      </c>
      <c r="CO119" s="351"/>
      <c r="CP119" s="351">
        <v>0</v>
      </c>
      <c r="CQ119" s="351">
        <v>0</v>
      </c>
      <c r="CR119" s="351">
        <v>0</v>
      </c>
      <c r="CS119" s="351">
        <v>0</v>
      </c>
      <c r="CT119" s="351">
        <v>600014</v>
      </c>
      <c r="CU119" s="351">
        <v>690041</v>
      </c>
    </row>
    <row r="120" spans="67:99">
      <c r="BO120" s="365"/>
      <c r="BP120" s="360" t="s">
        <v>217</v>
      </c>
      <c r="BQ120" s="202">
        <v>7985.53</v>
      </c>
      <c r="BR120" s="203">
        <v>10504.77</v>
      </c>
      <c r="BS120" s="203">
        <v>14338.535</v>
      </c>
      <c r="BT120" s="203">
        <v>13494.674000000001</v>
      </c>
      <c r="BU120" s="203">
        <v>12651.643</v>
      </c>
      <c r="BV120" s="203">
        <v>12757.96</v>
      </c>
      <c r="BW120" s="203">
        <v>14000.24</v>
      </c>
      <c r="BX120" s="203">
        <v>14109.084999999999</v>
      </c>
      <c r="BY120" s="203">
        <v>12649.960999999999</v>
      </c>
      <c r="BZ120" s="203">
        <v>1460.519</v>
      </c>
      <c r="CA120" s="203">
        <v>15284.677</v>
      </c>
      <c r="CB120" s="203">
        <v>12418.638000000001</v>
      </c>
      <c r="CC120" s="203">
        <v>13428.217000000001</v>
      </c>
      <c r="CD120" s="203">
        <v>14833.69</v>
      </c>
      <c r="CE120" s="203">
        <v>18690.463</v>
      </c>
      <c r="CF120" s="203">
        <v>15514.933999999999</v>
      </c>
      <c r="CG120" s="203">
        <v>7762.0889999999999</v>
      </c>
      <c r="CH120" s="203">
        <v>6521.835</v>
      </c>
      <c r="CI120" s="203">
        <v>12758.421</v>
      </c>
      <c r="CJ120" s="203">
        <v>12414.132</v>
      </c>
      <c r="CK120" s="203">
        <v>13981.880999999999</v>
      </c>
      <c r="CL120" s="340">
        <v>11353.985000000001</v>
      </c>
      <c r="CM120" s="340">
        <v>13488.299000000001</v>
      </c>
      <c r="CN120" s="340">
        <v>13368.862999999999</v>
      </c>
      <c r="CO120" s="351"/>
      <c r="CP120" s="351"/>
      <c r="CQ120" s="351">
        <v>0</v>
      </c>
      <c r="CR120" s="351">
        <v>0</v>
      </c>
      <c r="CS120" s="351">
        <v>0</v>
      </c>
      <c r="CT120" s="351">
        <v>0</v>
      </c>
      <c r="CU120" s="351"/>
    </row>
    <row r="121" spans="67:99">
      <c r="BO121" s="365"/>
      <c r="BP121" s="360" t="s">
        <v>244</v>
      </c>
      <c r="BQ121" s="202"/>
      <c r="BR121" s="203"/>
      <c r="BS121" s="203"/>
      <c r="BT121" s="203"/>
      <c r="BU121" s="203"/>
      <c r="BV121" s="203"/>
      <c r="BW121" s="203"/>
      <c r="BX121" s="203"/>
      <c r="BY121" s="203"/>
      <c r="BZ121" s="203"/>
      <c r="CA121" s="203"/>
      <c r="CB121" s="203"/>
      <c r="CC121" s="203"/>
      <c r="CD121" s="203"/>
      <c r="CE121" s="203"/>
      <c r="CF121" s="203"/>
      <c r="CG121" s="203"/>
      <c r="CH121" s="203"/>
      <c r="CI121" s="203"/>
      <c r="CJ121" s="203"/>
      <c r="CK121" s="203"/>
      <c r="CL121" s="340"/>
      <c r="CM121" s="340"/>
      <c r="CN121" s="340"/>
      <c r="CO121" s="351"/>
      <c r="CP121" s="351"/>
      <c r="CQ121" s="351">
        <v>0</v>
      </c>
      <c r="CR121" s="351">
        <v>0</v>
      </c>
      <c r="CS121" s="351">
        <v>0</v>
      </c>
      <c r="CT121" s="351">
        <v>0</v>
      </c>
      <c r="CU121" s="351"/>
    </row>
    <row r="122" spans="67:99">
      <c r="BO122" s="365"/>
      <c r="BP122" s="360" t="s">
        <v>245</v>
      </c>
      <c r="BQ122" s="202"/>
      <c r="BR122" s="203"/>
      <c r="BS122" s="203"/>
      <c r="BT122" s="203"/>
      <c r="BU122" s="203"/>
      <c r="BV122" s="203"/>
      <c r="BW122" s="203"/>
      <c r="BX122" s="203"/>
      <c r="BY122" s="203"/>
      <c r="BZ122" s="203"/>
      <c r="CA122" s="203"/>
      <c r="CB122" s="203"/>
      <c r="CC122" s="203"/>
      <c r="CD122" s="203"/>
      <c r="CE122" s="203"/>
      <c r="CF122" s="203"/>
      <c r="CG122" s="203"/>
      <c r="CH122" s="203"/>
      <c r="CI122" s="203"/>
      <c r="CJ122" s="203"/>
      <c r="CK122" s="203"/>
      <c r="CL122" s="340"/>
      <c r="CM122" s="340"/>
      <c r="CN122" s="340"/>
      <c r="CO122" s="351"/>
      <c r="CP122" s="351"/>
      <c r="CQ122" s="351">
        <v>0</v>
      </c>
      <c r="CR122" s="351">
        <v>0</v>
      </c>
      <c r="CS122" s="351">
        <v>0</v>
      </c>
      <c r="CT122" s="351">
        <v>0</v>
      </c>
      <c r="CU122" s="351"/>
    </row>
    <row r="123" spans="67:99">
      <c r="BO123" s="365"/>
      <c r="BP123" s="360" t="s">
        <v>246</v>
      </c>
      <c r="BQ123" s="202"/>
      <c r="BR123" s="203"/>
      <c r="BS123" s="203"/>
      <c r="BT123" s="203"/>
      <c r="BU123" s="203"/>
      <c r="BV123" s="203"/>
      <c r="BW123" s="203"/>
      <c r="BX123" s="203"/>
      <c r="BY123" s="203"/>
      <c r="BZ123" s="203"/>
      <c r="CA123" s="203"/>
      <c r="CB123" s="203"/>
      <c r="CC123" s="203"/>
      <c r="CD123" s="203"/>
      <c r="CE123" s="203"/>
      <c r="CF123" s="203"/>
      <c r="CG123" s="203"/>
      <c r="CH123" s="203"/>
      <c r="CI123" s="203"/>
      <c r="CJ123" s="203"/>
      <c r="CK123" s="203"/>
      <c r="CL123" s="340"/>
      <c r="CM123" s="340"/>
      <c r="CN123" s="340"/>
      <c r="CO123" s="351"/>
      <c r="CP123" s="351"/>
      <c r="CQ123" s="351"/>
      <c r="CR123" s="351"/>
      <c r="CS123" s="351">
        <v>593099</v>
      </c>
      <c r="CT123" s="351">
        <v>0</v>
      </c>
      <c r="CU123" s="351">
        <v>0</v>
      </c>
    </row>
    <row r="124" spans="67:99">
      <c r="BO124" s="365"/>
      <c r="BP124" s="360" t="s">
        <v>247</v>
      </c>
      <c r="BQ124" s="202"/>
      <c r="BR124" s="203"/>
      <c r="BS124" s="203"/>
      <c r="BT124" s="203"/>
      <c r="BU124" s="203"/>
      <c r="BV124" s="203"/>
      <c r="BW124" s="203"/>
      <c r="BX124" s="203"/>
      <c r="BY124" s="203"/>
      <c r="BZ124" s="203"/>
      <c r="CA124" s="203"/>
      <c r="CB124" s="203"/>
      <c r="CC124" s="203"/>
      <c r="CD124" s="203"/>
      <c r="CE124" s="203"/>
      <c r="CF124" s="203"/>
      <c r="CG124" s="203"/>
      <c r="CH124" s="203"/>
      <c r="CI124" s="203"/>
      <c r="CJ124" s="203"/>
      <c r="CK124" s="203"/>
      <c r="CL124" s="340"/>
      <c r="CM124" s="340"/>
      <c r="CN124" s="340"/>
      <c r="CO124" s="351"/>
      <c r="CP124" s="351"/>
      <c r="CQ124" s="351"/>
      <c r="CR124" s="351"/>
      <c r="CS124" s="351"/>
      <c r="CT124" s="351">
        <v>15259384</v>
      </c>
      <c r="CU124" s="351">
        <v>19746778</v>
      </c>
    </row>
    <row r="125" spans="67:99">
      <c r="BO125" s="365"/>
      <c r="BP125" s="360" t="s">
        <v>218</v>
      </c>
      <c r="BQ125" s="201">
        <v>37264.383000000002</v>
      </c>
      <c r="BR125" s="201">
        <v>21268.911</v>
      </c>
      <c r="BS125" s="201">
        <v>8153.7879999999996</v>
      </c>
      <c r="BT125" s="201">
        <v>12048.016000000001</v>
      </c>
      <c r="BU125" s="201">
        <v>14869.154</v>
      </c>
      <c r="BV125" s="201">
        <v>18457.751</v>
      </c>
      <c r="BW125" s="201">
        <v>20550.773000000001</v>
      </c>
      <c r="BX125" s="201">
        <v>14828.744000000001</v>
      </c>
      <c r="BY125" s="201">
        <v>6207.8739999999998</v>
      </c>
      <c r="BZ125" s="201">
        <v>7922.9380000000001</v>
      </c>
      <c r="CA125" s="201">
        <v>2961.7420000000002</v>
      </c>
      <c r="CB125" s="201">
        <v>2399.6559999999999</v>
      </c>
      <c r="CC125" s="201">
        <v>6060.8680000000004</v>
      </c>
      <c r="CD125" s="201">
        <v>3920.1219999999998</v>
      </c>
      <c r="CE125" s="201">
        <v>3859.8180000000002</v>
      </c>
      <c r="CF125" s="201">
        <v>1241.8630000000001</v>
      </c>
      <c r="CG125" s="201">
        <v>3034.395</v>
      </c>
      <c r="CH125" s="201">
        <v>2868.13</v>
      </c>
      <c r="CI125" s="201">
        <v>1026.6980000000001</v>
      </c>
      <c r="CJ125" s="201">
        <v>4853.866</v>
      </c>
      <c r="CK125" s="201">
        <v>24349.138999999999</v>
      </c>
      <c r="CL125" s="339">
        <v>20445.593000000001</v>
      </c>
      <c r="CM125" s="339">
        <v>19510.079000000002</v>
      </c>
      <c r="CN125" s="339">
        <v>18047.098999999998</v>
      </c>
      <c r="CO125" s="351">
        <v>73964080</v>
      </c>
      <c r="CP125" s="351">
        <v>66768151</v>
      </c>
      <c r="CQ125" s="351">
        <v>71244116</v>
      </c>
      <c r="CR125" s="351">
        <v>64801930</v>
      </c>
      <c r="CS125" s="351">
        <v>66112190</v>
      </c>
      <c r="CT125" s="351">
        <v>62559852</v>
      </c>
      <c r="CU125" s="351">
        <v>64367259</v>
      </c>
    </row>
    <row r="126" spans="67:99">
      <c r="BO126" s="366"/>
      <c r="BP126" s="360" t="s">
        <v>219</v>
      </c>
      <c r="BQ126" s="202"/>
      <c r="BR126" s="203"/>
      <c r="BS126" s="203"/>
      <c r="BT126" s="203"/>
      <c r="BU126" s="203"/>
      <c r="BV126" s="203"/>
      <c r="BW126" s="203"/>
      <c r="BX126" s="203"/>
      <c r="BY126" s="203"/>
      <c r="BZ126" s="203"/>
      <c r="CA126" s="203"/>
      <c r="CB126" s="203"/>
      <c r="CC126" s="203">
        <v>2000</v>
      </c>
      <c r="CD126" s="203">
        <v>1200</v>
      </c>
      <c r="CE126" s="203">
        <v>1200</v>
      </c>
      <c r="CF126" s="203">
        <v>1600</v>
      </c>
      <c r="CG126" s="203">
        <v>2400</v>
      </c>
      <c r="CH126" s="203"/>
      <c r="CI126" s="203">
        <v>75.290000000000006</v>
      </c>
      <c r="CJ126" s="203">
        <v>194.79</v>
      </c>
      <c r="CK126" s="203">
        <v>284.76</v>
      </c>
      <c r="CL126" s="340">
        <v>808.93</v>
      </c>
      <c r="CM126" s="340"/>
      <c r="CN126" s="340"/>
      <c r="CO126" s="351">
        <v>0</v>
      </c>
      <c r="CP126" s="351">
        <v>0</v>
      </c>
      <c r="CQ126" s="351">
        <v>0</v>
      </c>
      <c r="CR126" s="351">
        <v>61270</v>
      </c>
      <c r="CS126" s="351">
        <v>0</v>
      </c>
      <c r="CT126" s="351">
        <v>0</v>
      </c>
      <c r="CU126" s="351">
        <v>0</v>
      </c>
    </row>
    <row r="127" spans="67:99">
      <c r="BO127" s="366"/>
      <c r="BP127" s="360" t="s">
        <v>248</v>
      </c>
      <c r="BQ127" s="202"/>
      <c r="BR127" s="203"/>
      <c r="BS127" s="203"/>
      <c r="BT127" s="203"/>
      <c r="BU127" s="203"/>
      <c r="BV127" s="203"/>
      <c r="BW127" s="203"/>
      <c r="BX127" s="203"/>
      <c r="BY127" s="203"/>
      <c r="BZ127" s="203"/>
      <c r="CA127" s="203"/>
      <c r="CB127" s="203"/>
      <c r="CC127" s="203">
        <v>10378.877999999999</v>
      </c>
      <c r="CD127" s="203">
        <v>11153.782999999999</v>
      </c>
      <c r="CE127" s="203">
        <v>10190.338999999998</v>
      </c>
      <c r="CF127" s="203">
        <v>20549.878000000001</v>
      </c>
      <c r="CG127" s="203">
        <v>9703.5589999999993</v>
      </c>
      <c r="CH127" s="203">
        <v>10389.989</v>
      </c>
      <c r="CI127" s="203">
        <v>19273.28</v>
      </c>
      <c r="CJ127" s="203">
        <v>22267.085999999999</v>
      </c>
      <c r="CK127" s="203">
        <v>11276.048000000001</v>
      </c>
      <c r="CL127" s="340">
        <v>15493.294</v>
      </c>
      <c r="CM127" s="340"/>
      <c r="CN127" s="340"/>
      <c r="CO127" s="351">
        <v>959865</v>
      </c>
      <c r="CP127" s="351">
        <v>1015094</v>
      </c>
      <c r="CQ127" s="351">
        <v>2110737</v>
      </c>
      <c r="CR127" s="351">
        <v>161387</v>
      </c>
      <c r="CS127" s="351">
        <v>1270465</v>
      </c>
      <c r="CT127" s="351">
        <v>3643951.9999999995</v>
      </c>
      <c r="CU127" s="351">
        <v>1933888</v>
      </c>
    </row>
    <row r="128" spans="67:99">
      <c r="BO128" s="366"/>
      <c r="BP128" s="360" t="s">
        <v>249</v>
      </c>
      <c r="BQ128" s="202"/>
      <c r="BR128" s="203"/>
      <c r="BS128" s="203"/>
      <c r="BT128" s="203"/>
      <c r="BU128" s="203"/>
      <c r="BV128" s="203"/>
      <c r="BW128" s="203"/>
      <c r="BX128" s="203"/>
      <c r="BY128" s="203"/>
      <c r="BZ128" s="203"/>
      <c r="CA128" s="203"/>
      <c r="CB128" s="203"/>
      <c r="CC128" s="203"/>
      <c r="CD128" s="203"/>
      <c r="CE128" s="203"/>
      <c r="CF128" s="203"/>
      <c r="CG128" s="203"/>
      <c r="CH128" s="203"/>
      <c r="CI128" s="203"/>
      <c r="CJ128" s="203"/>
      <c r="CK128" s="203"/>
      <c r="CL128" s="340"/>
      <c r="CM128" s="340"/>
      <c r="CN128" s="340"/>
      <c r="CO128" s="351"/>
      <c r="CP128" s="351"/>
      <c r="CQ128" s="351">
        <v>0</v>
      </c>
      <c r="CR128" s="351">
        <v>0</v>
      </c>
      <c r="CS128" s="351">
        <v>0</v>
      </c>
      <c r="CT128" s="351">
        <v>0</v>
      </c>
      <c r="CU128" s="351">
        <v>0</v>
      </c>
    </row>
    <row r="129" spans="67:99">
      <c r="BO129" s="366"/>
      <c r="BP129" s="360" t="s">
        <v>220</v>
      </c>
      <c r="BQ129" s="202">
        <v>14936.194</v>
      </c>
      <c r="BR129" s="201">
        <v>20053.616000000002</v>
      </c>
      <c r="BS129" s="201">
        <v>31546.149000000001</v>
      </c>
      <c r="BT129" s="201">
        <v>20076.300999999999</v>
      </c>
      <c r="BU129" s="201">
        <v>14577.183000000001</v>
      </c>
      <c r="BV129" s="201">
        <v>16462.598000000002</v>
      </c>
      <c r="BW129" s="201">
        <v>12987.529</v>
      </c>
      <c r="BX129" s="201">
        <v>17992.353999999999</v>
      </c>
      <c r="BY129" s="201">
        <v>27893.791000000001</v>
      </c>
      <c r="BZ129" s="201">
        <v>27431.525000000001</v>
      </c>
      <c r="CA129" s="201">
        <v>30786.216</v>
      </c>
      <c r="CB129" s="201">
        <v>33000</v>
      </c>
      <c r="CC129" s="201">
        <v>30000</v>
      </c>
      <c r="CD129" s="201">
        <v>24000</v>
      </c>
      <c r="CE129" s="201">
        <v>23000</v>
      </c>
      <c r="CF129" s="201">
        <v>22000</v>
      </c>
      <c r="CG129" s="201">
        <v>24000</v>
      </c>
      <c r="CH129" s="201">
        <v>2058.9520000000002</v>
      </c>
      <c r="CI129" s="201">
        <v>19895.066999999999</v>
      </c>
      <c r="CJ129" s="201">
        <v>2441.0050000000001</v>
      </c>
      <c r="CK129" s="201"/>
      <c r="CL129" s="339"/>
      <c r="CM129" s="339"/>
      <c r="CN129" s="339"/>
      <c r="CO129" s="351"/>
      <c r="CP129" s="351">
        <v>0</v>
      </c>
      <c r="CQ129" s="351">
        <v>791625.99999999977</v>
      </c>
      <c r="CR129" s="351">
        <v>184650</v>
      </c>
      <c r="CS129" s="351">
        <v>4749352</v>
      </c>
      <c r="CT129" s="351">
        <v>1681948</v>
      </c>
      <c r="CU129" s="351">
        <v>607769</v>
      </c>
    </row>
    <row r="130" spans="67:99">
      <c r="BO130" s="366"/>
      <c r="BP130" s="360" t="s">
        <v>223</v>
      </c>
      <c r="BQ130" s="202"/>
      <c r="BR130" s="201"/>
      <c r="BS130" s="201"/>
      <c r="BT130" s="201"/>
      <c r="BU130" s="201"/>
      <c r="BV130" s="201"/>
      <c r="BW130" s="201"/>
      <c r="BX130" s="201"/>
      <c r="BY130" s="201"/>
      <c r="BZ130" s="201"/>
      <c r="CA130" s="201"/>
      <c r="CB130" s="201"/>
      <c r="CC130" s="201"/>
      <c r="CD130" s="201"/>
      <c r="CE130" s="201"/>
      <c r="CF130" s="201"/>
      <c r="CG130" s="201"/>
      <c r="CH130" s="201"/>
      <c r="CI130" s="201"/>
      <c r="CJ130" s="201"/>
      <c r="CK130" s="201"/>
      <c r="CL130" s="339"/>
      <c r="CM130" s="339"/>
      <c r="CN130" s="339"/>
      <c r="CO130" s="351"/>
      <c r="CP130" s="351"/>
      <c r="CQ130" s="351">
        <v>0</v>
      </c>
      <c r="CR130" s="351">
        <v>0</v>
      </c>
      <c r="CS130" s="351">
        <v>0</v>
      </c>
      <c r="CT130" s="351">
        <v>0</v>
      </c>
      <c r="CU130" s="351"/>
    </row>
    <row r="131" spans="67:99">
      <c r="BO131" s="366"/>
      <c r="BP131" s="360" t="s">
        <v>221</v>
      </c>
      <c r="BQ131" s="202"/>
      <c r="BR131" s="201"/>
      <c r="BS131" s="201"/>
      <c r="BT131" s="201"/>
      <c r="BU131" s="201"/>
      <c r="BV131" s="201"/>
      <c r="BW131" s="201"/>
      <c r="BX131" s="201"/>
      <c r="BY131" s="201"/>
      <c r="BZ131" s="201"/>
      <c r="CA131" s="201"/>
      <c r="CB131" s="201"/>
      <c r="CC131" s="201"/>
      <c r="CD131" s="201"/>
      <c r="CE131" s="201"/>
      <c r="CF131" s="201"/>
      <c r="CG131" s="201"/>
      <c r="CH131" s="201"/>
      <c r="CI131" s="201">
        <v>18163.952000000001</v>
      </c>
      <c r="CJ131" s="201">
        <v>19009.060000000001</v>
      </c>
      <c r="CK131" s="201">
        <v>19545.961000000003</v>
      </c>
      <c r="CL131" s="201">
        <v>15787.066999999999</v>
      </c>
      <c r="CM131" s="339">
        <v>21719.379000000001</v>
      </c>
      <c r="CN131" s="339">
        <v>19472.844000000001</v>
      </c>
      <c r="CO131" s="351"/>
      <c r="CP131" s="351">
        <v>0</v>
      </c>
      <c r="CQ131" s="351">
        <v>0</v>
      </c>
      <c r="CR131" s="351">
        <v>0</v>
      </c>
      <c r="CS131" s="351">
        <v>0</v>
      </c>
      <c r="CT131" s="351">
        <v>0</v>
      </c>
      <c r="CU131" s="351"/>
    </row>
    <row r="132" spans="67:99">
      <c r="BO132" s="366"/>
      <c r="BP132" s="360" t="s">
        <v>222</v>
      </c>
      <c r="BQ132" s="202"/>
      <c r="BR132" s="202"/>
      <c r="BS132" s="202"/>
      <c r="BT132" s="202"/>
      <c r="BU132" s="202"/>
      <c r="BV132" s="202"/>
      <c r="BW132" s="202"/>
      <c r="BX132" s="202">
        <v>3364.645</v>
      </c>
      <c r="BY132" s="202">
        <v>6279.0879999999997</v>
      </c>
      <c r="BZ132" s="202">
        <v>8000</v>
      </c>
      <c r="CA132" s="202">
        <v>10041.081</v>
      </c>
      <c r="CB132" s="202">
        <v>4659.8320000000003</v>
      </c>
      <c r="CC132" s="202">
        <v>175695.35699999999</v>
      </c>
      <c r="CD132" s="202">
        <v>169124.807</v>
      </c>
      <c r="CE132" s="202">
        <v>188125.75300000003</v>
      </c>
      <c r="CF132" s="202">
        <v>171882.71600000004</v>
      </c>
      <c r="CG132" s="202">
        <v>176480.15300000002</v>
      </c>
      <c r="CH132" s="202">
        <v>19402.580000000002</v>
      </c>
      <c r="CI132" s="202">
        <v>199551.91900000002</v>
      </c>
      <c r="CJ132" s="202">
        <v>194508.81200000006</v>
      </c>
      <c r="CK132" s="202">
        <v>188993.524</v>
      </c>
      <c r="CL132" s="341">
        <v>190270.26899999997</v>
      </c>
      <c r="CM132" s="341">
        <v>171222.43600000002</v>
      </c>
      <c r="CN132" s="341">
        <v>174739.36800000002</v>
      </c>
      <c r="CO132" s="351"/>
      <c r="CP132" s="351">
        <v>0</v>
      </c>
      <c r="CQ132" s="351">
        <v>0</v>
      </c>
      <c r="CR132" s="351">
        <v>0</v>
      </c>
      <c r="CS132" s="351">
        <v>0</v>
      </c>
      <c r="CT132" s="351">
        <v>0</v>
      </c>
      <c r="CU132" s="351"/>
    </row>
    <row r="133" spans="67:99">
      <c r="BO133" s="366"/>
      <c r="BP133" s="360" t="s">
        <v>250</v>
      </c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341"/>
      <c r="CM133" s="341"/>
      <c r="CN133" s="341"/>
      <c r="CO133" s="351"/>
      <c r="CP133" s="351"/>
      <c r="CQ133" s="351"/>
      <c r="CR133" s="351"/>
      <c r="CS133" s="351">
        <v>0</v>
      </c>
      <c r="CT133" s="351">
        <v>0</v>
      </c>
      <c r="CU133" s="351"/>
    </row>
    <row r="134" spans="67:99">
      <c r="BO134" s="366"/>
      <c r="BP134" s="360" t="s">
        <v>251</v>
      </c>
      <c r="BQ134" s="204">
        <v>195506.326</v>
      </c>
      <c r="BR134" s="204">
        <v>183218.26599999997</v>
      </c>
      <c r="BS134" s="204">
        <v>183309.08600000001</v>
      </c>
      <c r="BT134" s="204">
        <v>174419.03700000001</v>
      </c>
      <c r="BU134" s="204">
        <v>199456.603</v>
      </c>
      <c r="BV134" s="204">
        <v>197453.92999999996</v>
      </c>
      <c r="BW134" s="204">
        <v>191573.81299999997</v>
      </c>
      <c r="BX134" s="204">
        <v>201521.535</v>
      </c>
      <c r="BY134" s="204">
        <v>184217.98200000002</v>
      </c>
      <c r="BZ134" s="204">
        <v>179014.283</v>
      </c>
      <c r="CA134" s="204">
        <v>188399.81400000001</v>
      </c>
      <c r="CB134" s="204">
        <v>172185.79199999999</v>
      </c>
      <c r="CC134" s="204">
        <v>329878.77299999999</v>
      </c>
      <c r="CD134" s="204">
        <v>293667.28600000002</v>
      </c>
      <c r="CE134" s="204">
        <v>335884.30200000003</v>
      </c>
      <c r="CF134" s="204">
        <v>322912.15000000002</v>
      </c>
      <c r="CG134" s="204">
        <v>343484.18700000003</v>
      </c>
      <c r="CH134" s="204">
        <v>343484.18700000003</v>
      </c>
      <c r="CI134" s="204">
        <v>329938.51199999999</v>
      </c>
      <c r="CJ134" s="204">
        <v>328909.53900000011</v>
      </c>
      <c r="CK134" s="204">
        <v>324877.64399999997</v>
      </c>
      <c r="CL134" s="342">
        <v>342682.50799999997</v>
      </c>
      <c r="CM134" s="342">
        <v>323993.26500000001</v>
      </c>
      <c r="CN134" s="342">
        <v>338947.56300000002</v>
      </c>
      <c r="CO134" s="351"/>
      <c r="CP134" s="351"/>
      <c r="CQ134" s="351"/>
      <c r="CR134" s="351"/>
      <c r="CS134" s="351"/>
      <c r="CT134" s="351">
        <v>0</v>
      </c>
      <c r="CU134" s="351"/>
    </row>
    <row r="135" spans="67:99">
      <c r="BO135" s="366"/>
      <c r="BP135" s="360" t="s">
        <v>224</v>
      </c>
      <c r="CO135" s="351">
        <v>12971996</v>
      </c>
      <c r="CP135" s="351">
        <v>12364518</v>
      </c>
      <c r="CQ135" s="351">
        <v>13979627</v>
      </c>
      <c r="CR135" s="351">
        <v>15388991</v>
      </c>
      <c r="CS135" s="351">
        <v>15217502</v>
      </c>
      <c r="CT135" s="351">
        <v>16344588</v>
      </c>
      <c r="CU135" s="351">
        <v>16414187</v>
      </c>
    </row>
    <row r="136" spans="67:99">
      <c r="BO136" s="366"/>
      <c r="BP136" s="361" t="s">
        <v>225</v>
      </c>
      <c r="CO136" s="349">
        <v>127237525</v>
      </c>
      <c r="CP136" s="349">
        <v>121867112</v>
      </c>
      <c r="CQ136" s="349">
        <v>171057056</v>
      </c>
      <c r="CR136" s="349">
        <v>156925107</v>
      </c>
      <c r="CS136" s="349">
        <v>177728270</v>
      </c>
      <c r="CT136" s="349">
        <v>185937748</v>
      </c>
      <c r="CU136" s="349">
        <v>198911565</v>
      </c>
    </row>
    <row r="137" spans="67:99">
      <c r="BO137" s="367" t="s">
        <v>231</v>
      </c>
      <c r="BP137" s="362" t="s">
        <v>212</v>
      </c>
      <c r="CO137" s="350">
        <v>598.47</v>
      </c>
      <c r="CP137" s="350">
        <v>612.84</v>
      </c>
      <c r="CQ137" s="392">
        <v>645.03</v>
      </c>
      <c r="CR137" s="393">
        <v>549.16</v>
      </c>
      <c r="CS137" s="393">
        <v>650.80999999999995</v>
      </c>
      <c r="CT137" s="393">
        <v>635.02</v>
      </c>
      <c r="CU137" s="392">
        <v>676.95</v>
      </c>
    </row>
    <row r="138" spans="67:99">
      <c r="BO138" s="367"/>
      <c r="BP138" s="362" t="s">
        <v>213</v>
      </c>
      <c r="CO138" s="350"/>
      <c r="CP138" s="350"/>
      <c r="CQ138" s="392"/>
      <c r="CR138" s="393">
        <v>0</v>
      </c>
      <c r="CS138" s="393">
        <v>0</v>
      </c>
      <c r="CT138" s="393">
        <v>0</v>
      </c>
      <c r="CU138" s="392">
        <v>0</v>
      </c>
    </row>
    <row r="139" spans="67:99">
      <c r="BO139" s="368"/>
      <c r="BP139" s="362" t="s">
        <v>214</v>
      </c>
      <c r="CO139" s="350"/>
      <c r="CP139" s="350"/>
      <c r="CQ139" s="392"/>
      <c r="CR139" s="393">
        <v>0</v>
      </c>
      <c r="CS139" s="393">
        <v>0</v>
      </c>
      <c r="CT139" s="393">
        <v>0</v>
      </c>
      <c r="CU139" s="392">
        <v>0</v>
      </c>
    </row>
    <row r="140" spans="67:99">
      <c r="BO140" s="367" t="s">
        <v>231</v>
      </c>
      <c r="BP140" s="362" t="s">
        <v>215</v>
      </c>
      <c r="CO140" s="350">
        <v>38743.114000000001</v>
      </c>
      <c r="CP140" s="350">
        <v>37813.959000000003</v>
      </c>
      <c r="CQ140" s="392">
        <v>61171.728999999999</v>
      </c>
      <c r="CR140" s="393">
        <v>54766.387999999999</v>
      </c>
      <c r="CS140" s="393">
        <v>67406.78</v>
      </c>
      <c r="CT140" s="393">
        <v>63082.902000000002</v>
      </c>
      <c r="CU140" s="392">
        <v>63880.419000000002</v>
      </c>
    </row>
    <row r="141" spans="67:99">
      <c r="BO141" s="367"/>
      <c r="BP141" s="362" t="s">
        <v>236</v>
      </c>
      <c r="CO141" s="350"/>
      <c r="CP141" s="350">
        <v>3292.55</v>
      </c>
      <c r="CQ141" s="392">
        <v>21114.190999999999</v>
      </c>
      <c r="CR141" s="393">
        <v>21011.330999999998</v>
      </c>
      <c r="CS141" s="393">
        <v>21728.072</v>
      </c>
      <c r="CT141" s="393">
        <v>22130.088</v>
      </c>
      <c r="CU141" s="392">
        <v>30594.274000000001</v>
      </c>
    </row>
    <row r="142" spans="67:99">
      <c r="BO142" s="368"/>
      <c r="BP142" s="362" t="s">
        <v>216</v>
      </c>
      <c r="CO142" s="350"/>
      <c r="CP142" s="350"/>
      <c r="CQ142" s="392"/>
      <c r="CR142" s="393">
        <v>0</v>
      </c>
      <c r="CS142" s="393">
        <v>0</v>
      </c>
      <c r="CT142" s="393">
        <v>600.01400000000001</v>
      </c>
      <c r="CU142" s="392">
        <v>690.04100000000005</v>
      </c>
    </row>
    <row r="143" spans="67:99">
      <c r="BO143" s="368"/>
      <c r="BP143" s="362" t="s">
        <v>217</v>
      </c>
      <c r="CO143" s="350"/>
      <c r="CP143" s="350"/>
      <c r="CQ143" s="392"/>
      <c r="CR143" s="393">
        <v>0</v>
      </c>
      <c r="CS143" s="393">
        <v>0</v>
      </c>
      <c r="CT143" s="393">
        <v>0</v>
      </c>
      <c r="CU143" s="392">
        <v>0</v>
      </c>
    </row>
    <row r="144" spans="67:99">
      <c r="BO144" s="368"/>
      <c r="BP144" s="362" t="s">
        <v>244</v>
      </c>
      <c r="CO144" s="350"/>
      <c r="CP144" s="350"/>
      <c r="CQ144" s="392"/>
      <c r="CR144" s="393">
        <v>0</v>
      </c>
      <c r="CS144" s="393">
        <v>0</v>
      </c>
      <c r="CT144" s="393">
        <v>0</v>
      </c>
      <c r="CU144" s="392">
        <v>0</v>
      </c>
    </row>
    <row r="145" spans="67:99">
      <c r="BO145" s="368"/>
      <c r="BP145" s="362" t="s">
        <v>245</v>
      </c>
      <c r="CO145" s="350"/>
      <c r="CP145" s="350"/>
      <c r="CQ145" s="392"/>
      <c r="CR145" s="393">
        <v>0</v>
      </c>
      <c r="CS145" s="393">
        <v>0</v>
      </c>
      <c r="CT145" s="393">
        <v>0</v>
      </c>
      <c r="CU145" s="392">
        <v>0</v>
      </c>
    </row>
    <row r="146" spans="67:99">
      <c r="BO146" s="368"/>
      <c r="BP146" s="362" t="s">
        <v>246</v>
      </c>
      <c r="CO146" s="350"/>
      <c r="CP146" s="350"/>
      <c r="CQ146" s="392"/>
      <c r="CR146" s="393">
        <v>0</v>
      </c>
      <c r="CS146" s="393">
        <v>593.09900000000005</v>
      </c>
      <c r="CT146" s="393">
        <v>0</v>
      </c>
      <c r="CU146" s="392">
        <v>0</v>
      </c>
    </row>
    <row r="147" spans="67:99">
      <c r="BO147" s="368"/>
      <c r="BP147" s="362" t="s">
        <v>247</v>
      </c>
      <c r="CO147" s="350"/>
      <c r="CP147" s="350"/>
      <c r="CQ147" s="392"/>
      <c r="CR147" s="393"/>
      <c r="CS147" s="393"/>
      <c r="CT147" s="393">
        <v>15259.384</v>
      </c>
      <c r="CU147" s="392">
        <v>19746.777999999998</v>
      </c>
    </row>
    <row r="148" spans="67:99">
      <c r="BO148" s="368"/>
      <c r="BP148" s="362" t="s">
        <v>218</v>
      </c>
      <c r="CO148" s="350">
        <v>73964.08</v>
      </c>
      <c r="CP148" s="350">
        <v>66768.150999999998</v>
      </c>
      <c r="CQ148" s="392">
        <v>71244.115999999995</v>
      </c>
      <c r="CR148" s="393">
        <v>64801.93</v>
      </c>
      <c r="CS148" s="393">
        <v>66112.19</v>
      </c>
      <c r="CT148" s="393">
        <v>62559.851999999999</v>
      </c>
      <c r="CU148" s="392">
        <v>64367.258999999998</v>
      </c>
    </row>
    <row r="149" spans="67:99">
      <c r="BO149" s="368"/>
      <c r="BP149" s="362" t="s">
        <v>252</v>
      </c>
      <c r="CO149" s="350"/>
      <c r="CP149" s="350"/>
      <c r="CQ149" s="392"/>
      <c r="CR149" s="393">
        <v>61.27</v>
      </c>
      <c r="CS149" s="393">
        <v>0</v>
      </c>
      <c r="CT149" s="393">
        <v>0</v>
      </c>
      <c r="CU149" s="392">
        <v>0</v>
      </c>
    </row>
    <row r="150" spans="67:99">
      <c r="BO150" s="368"/>
      <c r="BP150" s="362" t="s">
        <v>248</v>
      </c>
      <c r="CO150" s="350">
        <v>959.86500000000001</v>
      </c>
      <c r="CP150" s="350">
        <v>1015.0940000000001</v>
      </c>
      <c r="CQ150" s="392">
        <v>2110.7370000000001</v>
      </c>
      <c r="CR150" s="393">
        <v>161.387</v>
      </c>
      <c r="CS150" s="393">
        <v>1270.4649999999999</v>
      </c>
      <c r="CT150" s="393">
        <v>3643.9519999999993</v>
      </c>
      <c r="CU150" s="392">
        <v>1933.8879999999999</v>
      </c>
    </row>
    <row r="151" spans="67:99">
      <c r="BO151" s="368"/>
      <c r="BP151" s="362" t="s">
        <v>249</v>
      </c>
      <c r="CO151" s="350"/>
      <c r="CP151" s="350"/>
      <c r="CQ151" s="392"/>
      <c r="CR151" s="393">
        <v>0</v>
      </c>
      <c r="CS151" s="393">
        <v>0</v>
      </c>
      <c r="CT151" s="393">
        <v>0</v>
      </c>
      <c r="CU151" s="392">
        <v>0</v>
      </c>
    </row>
    <row r="152" spans="67:99">
      <c r="BO152" s="368"/>
      <c r="BP152" s="362" t="s">
        <v>220</v>
      </c>
      <c r="CO152" s="350"/>
      <c r="CP152" s="350"/>
      <c r="CQ152" s="392">
        <v>791.62599999999975</v>
      </c>
      <c r="CR152" s="393">
        <v>184.65</v>
      </c>
      <c r="CS152" s="393">
        <v>4749.3519999999999</v>
      </c>
      <c r="CT152" s="393">
        <v>1681.9480000000001</v>
      </c>
      <c r="CU152" s="392">
        <v>607.76900000000001</v>
      </c>
    </row>
    <row r="153" spans="67:99">
      <c r="BO153" s="368"/>
      <c r="BP153" s="362" t="s">
        <v>223</v>
      </c>
      <c r="CO153" s="350"/>
      <c r="CP153" s="350"/>
      <c r="CQ153" s="392"/>
      <c r="CR153" s="393">
        <v>0</v>
      </c>
      <c r="CS153" s="393">
        <v>0</v>
      </c>
      <c r="CT153" s="393">
        <v>0</v>
      </c>
      <c r="CU153" s="392">
        <v>0</v>
      </c>
    </row>
    <row r="154" spans="67:99">
      <c r="BO154" s="368"/>
      <c r="BP154" s="362" t="s">
        <v>221</v>
      </c>
      <c r="BQ154" s="174"/>
      <c r="BR154" s="174"/>
      <c r="BS154" s="174"/>
      <c r="BT154" s="385"/>
      <c r="BU154" s="385"/>
      <c r="BV154" s="385"/>
      <c r="BW154" s="385"/>
      <c r="BX154" s="385"/>
      <c r="BY154" s="385"/>
      <c r="BZ154" s="385"/>
      <c r="CA154" s="385"/>
      <c r="CB154" s="385"/>
      <c r="CC154" s="385"/>
      <c r="CD154" s="385"/>
      <c r="CE154" s="385"/>
      <c r="CF154" s="385"/>
      <c r="CG154" s="385"/>
      <c r="CH154" s="385"/>
      <c r="CI154" s="385"/>
      <c r="CJ154" s="385"/>
      <c r="CK154" s="385"/>
      <c r="CL154" s="385"/>
      <c r="CM154" s="385"/>
      <c r="CN154" s="385"/>
      <c r="CO154" s="350"/>
      <c r="CP154" s="350"/>
      <c r="CQ154" s="392"/>
      <c r="CR154" s="393">
        <v>0</v>
      </c>
      <c r="CS154" s="393">
        <v>0</v>
      </c>
      <c r="CT154" s="393">
        <v>0</v>
      </c>
      <c r="CU154" s="392">
        <v>0</v>
      </c>
    </row>
    <row r="155" spans="67:99">
      <c r="BO155" s="368"/>
      <c r="BP155" s="362" t="s">
        <v>222</v>
      </c>
      <c r="CO155" s="350"/>
      <c r="CP155" s="350"/>
      <c r="CQ155" s="392"/>
      <c r="CR155" s="393">
        <v>0</v>
      </c>
      <c r="CS155" s="393">
        <v>0</v>
      </c>
      <c r="CT155" s="393">
        <v>0</v>
      </c>
      <c r="CU155" s="392">
        <v>0</v>
      </c>
    </row>
    <row r="156" spans="67:99">
      <c r="BO156" s="368"/>
      <c r="BP156" s="362" t="s">
        <v>250</v>
      </c>
      <c r="CO156" s="350"/>
      <c r="CP156" s="350"/>
      <c r="CQ156" s="392"/>
      <c r="CR156" s="393">
        <v>0</v>
      </c>
      <c r="CS156" s="393">
        <v>0</v>
      </c>
      <c r="CT156" s="393">
        <v>0</v>
      </c>
      <c r="CU156" s="392">
        <v>0</v>
      </c>
    </row>
    <row r="157" spans="67:99">
      <c r="BO157" s="368"/>
      <c r="BP157" s="362" t="s">
        <v>251</v>
      </c>
      <c r="CO157" s="350"/>
      <c r="CP157" s="350"/>
      <c r="CQ157" s="392"/>
      <c r="CR157" s="393"/>
      <c r="CS157" s="393"/>
      <c r="CT157" s="393"/>
      <c r="CU157" s="392"/>
    </row>
    <row r="158" spans="67:99">
      <c r="BO158" s="368"/>
      <c r="BP158" s="362" t="s">
        <v>224</v>
      </c>
      <c r="CO158" s="350">
        <v>12971.995999999999</v>
      </c>
      <c r="CP158" s="350">
        <v>12364.518</v>
      </c>
      <c r="CQ158" s="392">
        <v>13979.627</v>
      </c>
      <c r="CR158" s="393">
        <v>15388.991</v>
      </c>
      <c r="CS158" s="393">
        <v>15217.502</v>
      </c>
      <c r="CT158" s="393">
        <v>16344.588</v>
      </c>
      <c r="CU158" s="392">
        <v>16414.187000000002</v>
      </c>
    </row>
    <row r="159" spans="67:99">
      <c r="BO159" s="368"/>
      <c r="BP159" s="361" t="s">
        <v>226</v>
      </c>
      <c r="CO159" s="349">
        <v>127237.52500000001</v>
      </c>
      <c r="CP159" s="349">
        <v>121867.11199999999</v>
      </c>
      <c r="CQ159" s="394">
        <v>171057.05599999998</v>
      </c>
      <c r="CR159" s="351">
        <v>156925.10699999999</v>
      </c>
      <c r="CS159" s="351">
        <v>177728.27000000002</v>
      </c>
      <c r="CT159" s="351">
        <v>185937.74799999999</v>
      </c>
      <c r="CU159" s="351">
        <v>198911.565</v>
      </c>
    </row>
    <row r="160" spans="67:99">
      <c r="BO160" s="399"/>
      <c r="BP160" s="391" t="s">
        <v>227</v>
      </c>
      <c r="CO160" s="395">
        <v>263411.37800000003</v>
      </c>
      <c r="CP160" s="395">
        <v>278755.82799999998</v>
      </c>
      <c r="CQ160" s="396">
        <v>331052.12</v>
      </c>
      <c r="CR160" s="397">
        <v>312565.478</v>
      </c>
      <c r="CS160" s="398">
        <v>331478.91600000003</v>
      </c>
      <c r="CT160" s="398">
        <v>311268.59100000001</v>
      </c>
      <c r="CU160" s="398">
        <v>339939.22499999998</v>
      </c>
    </row>
  </sheetData>
  <mergeCells count="6">
    <mergeCell ref="A13:C13"/>
    <mergeCell ref="A3:C3"/>
    <mergeCell ref="A4:C4"/>
    <mergeCell ref="A5:C5"/>
    <mergeCell ref="A11:C11"/>
    <mergeCell ref="A12:C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12"/>
  <sheetViews>
    <sheetView tabSelected="1" zoomScale="40" zoomScaleNormal="4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FA48" sqref="A47:FA48"/>
    </sheetView>
  </sheetViews>
  <sheetFormatPr defaultRowHeight="19.8"/>
  <cols>
    <col min="1" max="1" width="27.109375" bestFit="1" customWidth="1"/>
    <col min="2" max="2" width="20.109375" customWidth="1"/>
    <col min="3" max="4" width="8.44140625" customWidth="1"/>
    <col min="5" max="5" width="8" customWidth="1"/>
    <col min="6" max="22" width="8.44140625" customWidth="1"/>
    <col min="23" max="38" width="8.44140625" hidden="1" customWidth="1"/>
    <col min="39" max="64" width="8.44140625" customWidth="1"/>
    <col min="65" max="65" width="25" customWidth="1"/>
    <col min="66" max="66" width="21.109375" bestFit="1" customWidth="1"/>
    <col min="67" max="77" width="12.109375" hidden="1" customWidth="1"/>
    <col min="78" max="78" width="13.109375" hidden="1" customWidth="1"/>
    <col min="79" max="99" width="12.109375" hidden="1" customWidth="1"/>
    <col min="100" max="107" width="13.109375" hidden="1" customWidth="1"/>
    <col min="108" max="114" width="13.109375" customWidth="1"/>
    <col min="115" max="115" width="12.109375" style="154" customWidth="1"/>
    <col min="116" max="117" width="8.44140625" customWidth="1"/>
    <col min="118" max="118" width="18.88671875" style="235" customWidth="1"/>
    <col min="119" max="119" width="11.44140625" style="235"/>
    <col min="120" max="120" width="14.44140625" style="235" customWidth="1"/>
    <col min="121" max="121" width="11.44140625" style="235"/>
    <col min="122" max="122" width="11.44140625" style="235" customWidth="1"/>
    <col min="123" max="128" width="8.44140625" style="235"/>
    <col min="141" max="141" width="4.88671875" customWidth="1"/>
    <col min="142" max="146" width="16.44140625" customWidth="1"/>
  </cols>
  <sheetData>
    <row r="1" spans="1:147">
      <c r="A1" s="162" t="s">
        <v>36</v>
      </c>
      <c r="B1" s="163">
        <f ca="1">NOW()</f>
        <v>44242.690898263892</v>
      </c>
      <c r="DU1" s="386"/>
      <c r="DV1" s="386"/>
      <c r="DW1" s="386"/>
      <c r="DX1" s="386"/>
      <c r="DY1" s="346"/>
      <c r="DZ1" s="346"/>
    </row>
    <row r="2" spans="1:147">
      <c r="DY2" s="235"/>
      <c r="DZ2" s="235"/>
    </row>
    <row r="3" spans="1:147">
      <c r="A3" s="152" t="s">
        <v>56</v>
      </c>
      <c r="C3">
        <v>31</v>
      </c>
      <c r="D3">
        <v>28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30</v>
      </c>
      <c r="L3">
        <v>31</v>
      </c>
      <c r="M3">
        <v>30</v>
      </c>
      <c r="N3">
        <v>31</v>
      </c>
      <c r="O3">
        <v>31</v>
      </c>
      <c r="P3">
        <v>28</v>
      </c>
      <c r="Q3">
        <v>31</v>
      </c>
      <c r="R3">
        <v>30</v>
      </c>
      <c r="S3">
        <v>31</v>
      </c>
      <c r="T3">
        <v>30</v>
      </c>
      <c r="U3">
        <v>31</v>
      </c>
      <c r="V3">
        <v>31</v>
      </c>
      <c r="W3">
        <v>30</v>
      </c>
      <c r="X3">
        <v>31</v>
      </c>
      <c r="Y3">
        <v>30</v>
      </c>
      <c r="Z3">
        <v>31</v>
      </c>
      <c r="AA3">
        <v>31</v>
      </c>
      <c r="AB3">
        <v>28</v>
      </c>
      <c r="AC3">
        <v>31</v>
      </c>
      <c r="AD3">
        <v>30</v>
      </c>
      <c r="AE3">
        <v>31</v>
      </c>
      <c r="AF3">
        <v>30</v>
      </c>
      <c r="AG3">
        <v>31</v>
      </c>
      <c r="AH3">
        <v>31</v>
      </c>
      <c r="AI3">
        <v>30</v>
      </c>
      <c r="AJ3">
        <v>31</v>
      </c>
      <c r="AK3">
        <v>30</v>
      </c>
      <c r="AL3">
        <v>31</v>
      </c>
      <c r="AM3">
        <v>31</v>
      </c>
      <c r="AN3">
        <v>28</v>
      </c>
      <c r="AO3">
        <v>31</v>
      </c>
      <c r="AP3">
        <v>30</v>
      </c>
      <c r="AQ3">
        <v>31</v>
      </c>
      <c r="AR3">
        <v>30</v>
      </c>
      <c r="AS3">
        <v>31</v>
      </c>
      <c r="AT3">
        <v>31</v>
      </c>
      <c r="AU3">
        <v>30</v>
      </c>
      <c r="AV3">
        <v>31</v>
      </c>
      <c r="AW3">
        <v>30</v>
      </c>
      <c r="AX3">
        <v>31</v>
      </c>
      <c r="AY3">
        <v>31</v>
      </c>
      <c r="AZ3">
        <v>28</v>
      </c>
      <c r="BA3">
        <v>31</v>
      </c>
      <c r="BB3">
        <v>30</v>
      </c>
      <c r="BC3">
        <v>31</v>
      </c>
      <c r="BD3">
        <v>30</v>
      </c>
      <c r="BE3">
        <v>31</v>
      </c>
      <c r="BF3">
        <v>31</v>
      </c>
      <c r="BG3">
        <v>30</v>
      </c>
      <c r="BH3">
        <v>31</v>
      </c>
      <c r="BI3">
        <v>30</v>
      </c>
      <c r="BJ3">
        <v>31</v>
      </c>
      <c r="BK3">
        <v>31</v>
      </c>
      <c r="BM3" s="152" t="s">
        <v>57</v>
      </c>
      <c r="BO3">
        <v>31</v>
      </c>
      <c r="BP3">
        <v>28</v>
      </c>
      <c r="BQ3">
        <v>31</v>
      </c>
      <c r="BR3">
        <v>30</v>
      </c>
      <c r="BS3">
        <v>31</v>
      </c>
      <c r="BT3">
        <v>30</v>
      </c>
      <c r="BU3">
        <v>31</v>
      </c>
      <c r="BV3">
        <v>31</v>
      </c>
      <c r="BW3">
        <v>30</v>
      </c>
      <c r="BX3">
        <v>31</v>
      </c>
      <c r="BY3">
        <v>30</v>
      </c>
      <c r="BZ3">
        <v>31</v>
      </c>
      <c r="CA3">
        <v>31</v>
      </c>
      <c r="CB3">
        <v>28</v>
      </c>
      <c r="CC3">
        <v>31</v>
      </c>
      <c r="CD3">
        <v>30</v>
      </c>
      <c r="CE3">
        <v>31</v>
      </c>
      <c r="CF3">
        <v>30</v>
      </c>
      <c r="CG3">
        <v>31</v>
      </c>
      <c r="CH3">
        <v>31</v>
      </c>
      <c r="CI3">
        <v>30</v>
      </c>
      <c r="CJ3">
        <v>31</v>
      </c>
      <c r="CK3">
        <v>30</v>
      </c>
      <c r="CL3">
        <v>31</v>
      </c>
      <c r="CM3">
        <v>31</v>
      </c>
      <c r="CN3">
        <v>28</v>
      </c>
      <c r="CO3">
        <v>31</v>
      </c>
      <c r="CP3">
        <v>30</v>
      </c>
      <c r="CQ3">
        <v>31</v>
      </c>
      <c r="CR3">
        <v>30</v>
      </c>
      <c r="CS3">
        <v>31</v>
      </c>
      <c r="CT3">
        <v>31</v>
      </c>
      <c r="CU3">
        <v>30</v>
      </c>
      <c r="CV3">
        <v>31</v>
      </c>
      <c r="CW3">
        <v>30</v>
      </c>
      <c r="CX3">
        <v>31</v>
      </c>
      <c r="CY3">
        <v>31</v>
      </c>
      <c r="CZ3">
        <v>29</v>
      </c>
      <c r="DA3">
        <v>31</v>
      </c>
      <c r="DB3">
        <v>30</v>
      </c>
      <c r="DC3">
        <v>31</v>
      </c>
      <c r="DD3">
        <v>30</v>
      </c>
      <c r="DE3">
        <v>31</v>
      </c>
      <c r="DF3">
        <v>31</v>
      </c>
      <c r="DG3">
        <v>30</v>
      </c>
      <c r="DH3">
        <v>31</v>
      </c>
      <c r="DI3">
        <v>30</v>
      </c>
      <c r="DJ3">
        <v>31</v>
      </c>
      <c r="DU3" s="131"/>
      <c r="DV3" s="136"/>
      <c r="DW3" s="131"/>
      <c r="DX3"/>
    </row>
    <row r="4" spans="1:147" s="131" customFormat="1">
      <c r="A4" s="139" t="s">
        <v>76</v>
      </c>
      <c r="B4" s="139"/>
      <c r="C4" s="191">
        <v>21916</v>
      </c>
      <c r="D4" s="140">
        <v>21947</v>
      </c>
      <c r="E4" s="140">
        <v>21976</v>
      </c>
      <c r="F4" s="140">
        <v>22007</v>
      </c>
      <c r="G4" s="140">
        <v>22037</v>
      </c>
      <c r="H4" s="140">
        <v>22068</v>
      </c>
      <c r="I4" s="140">
        <v>22098</v>
      </c>
      <c r="J4" s="140">
        <v>22129</v>
      </c>
      <c r="K4" s="140">
        <v>22160</v>
      </c>
      <c r="L4" s="140">
        <v>22190</v>
      </c>
      <c r="M4" s="140">
        <v>22221</v>
      </c>
      <c r="N4" s="140">
        <v>22251</v>
      </c>
      <c r="O4" s="140">
        <v>22282</v>
      </c>
      <c r="P4" s="140">
        <v>22313</v>
      </c>
      <c r="Q4" s="140">
        <v>22341</v>
      </c>
      <c r="R4" s="140">
        <v>22372</v>
      </c>
      <c r="S4" s="140">
        <v>22402</v>
      </c>
      <c r="T4" s="140">
        <v>22433</v>
      </c>
      <c r="U4" s="140">
        <v>22463</v>
      </c>
      <c r="V4" s="140">
        <v>22494</v>
      </c>
      <c r="W4" s="140">
        <v>22525</v>
      </c>
      <c r="X4" s="140">
        <v>22555</v>
      </c>
      <c r="Y4" s="140">
        <v>22586</v>
      </c>
      <c r="Z4" s="140">
        <v>22616</v>
      </c>
      <c r="AA4" s="140">
        <v>22647</v>
      </c>
      <c r="AB4" s="140">
        <v>22678</v>
      </c>
      <c r="AC4" s="140">
        <v>22706</v>
      </c>
      <c r="AD4" s="140">
        <v>22737</v>
      </c>
      <c r="AE4" s="140">
        <v>22767</v>
      </c>
      <c r="AF4" s="140">
        <v>22798</v>
      </c>
      <c r="AG4" s="140">
        <v>22828</v>
      </c>
      <c r="AH4" s="140">
        <v>22859</v>
      </c>
      <c r="AI4" s="140">
        <v>22890</v>
      </c>
      <c r="AJ4" s="140">
        <v>22920</v>
      </c>
      <c r="AK4" s="140">
        <v>22951</v>
      </c>
      <c r="AL4" s="140">
        <v>22981</v>
      </c>
      <c r="AM4" s="140">
        <v>23012</v>
      </c>
      <c r="AN4" s="140">
        <v>23043</v>
      </c>
      <c r="AO4" s="140">
        <v>23071</v>
      </c>
      <c r="AP4" s="140">
        <v>23102</v>
      </c>
      <c r="AQ4" s="140">
        <v>23132</v>
      </c>
      <c r="AR4" s="140">
        <v>23163</v>
      </c>
      <c r="AS4" s="140">
        <v>23193</v>
      </c>
      <c r="AT4" s="140">
        <v>23224</v>
      </c>
      <c r="AU4" s="140">
        <v>23255</v>
      </c>
      <c r="AV4" s="140">
        <v>23285</v>
      </c>
      <c r="AW4" s="140">
        <v>23316</v>
      </c>
      <c r="AX4" s="140">
        <v>23346</v>
      </c>
      <c r="AY4" s="140">
        <v>23377</v>
      </c>
      <c r="AZ4" s="140">
        <v>23408</v>
      </c>
      <c r="BA4" s="140">
        <v>23437</v>
      </c>
      <c r="BB4" s="140">
        <v>23468</v>
      </c>
      <c r="BC4" s="140">
        <v>23498</v>
      </c>
      <c r="BD4" s="140">
        <v>23529</v>
      </c>
      <c r="BE4" s="140">
        <v>23559</v>
      </c>
      <c r="BF4" s="140">
        <v>23590</v>
      </c>
      <c r="BG4" s="140">
        <v>23621</v>
      </c>
      <c r="BH4" s="140">
        <v>23651</v>
      </c>
      <c r="BI4" s="140">
        <v>23682</v>
      </c>
      <c r="BJ4" s="140">
        <v>23712</v>
      </c>
      <c r="BK4" s="140">
        <v>23743</v>
      </c>
      <c r="BL4" s="169"/>
      <c r="BM4" s="139" t="s">
        <v>76</v>
      </c>
      <c r="BN4" s="139"/>
      <c r="BO4" s="191">
        <v>21916</v>
      </c>
      <c r="BP4" s="140">
        <v>21947</v>
      </c>
      <c r="BQ4" s="140">
        <v>21976</v>
      </c>
      <c r="BR4" s="140">
        <v>22007</v>
      </c>
      <c r="BS4" s="140">
        <v>22037</v>
      </c>
      <c r="BT4" s="140">
        <v>22068</v>
      </c>
      <c r="BU4" s="140">
        <v>22098</v>
      </c>
      <c r="BV4" s="140">
        <v>22129</v>
      </c>
      <c r="BW4" s="140">
        <v>22160</v>
      </c>
      <c r="BX4" s="140">
        <v>22190</v>
      </c>
      <c r="BY4" s="140">
        <v>22221</v>
      </c>
      <c r="BZ4" s="140">
        <v>22251</v>
      </c>
      <c r="CA4" s="140">
        <v>22282</v>
      </c>
      <c r="CB4" s="140">
        <v>22313</v>
      </c>
      <c r="CC4" s="140">
        <v>22341</v>
      </c>
      <c r="CD4" s="140">
        <v>22372</v>
      </c>
      <c r="CE4" s="140">
        <v>22402</v>
      </c>
      <c r="CF4" s="140">
        <v>22433</v>
      </c>
      <c r="CG4" s="140">
        <v>22463</v>
      </c>
      <c r="CH4" s="140">
        <v>22494</v>
      </c>
      <c r="CI4" s="140">
        <v>22525</v>
      </c>
      <c r="CJ4" s="140">
        <v>22555</v>
      </c>
      <c r="CK4" s="140">
        <v>22586</v>
      </c>
      <c r="CL4" s="140">
        <v>22616</v>
      </c>
      <c r="CM4" s="140">
        <v>22647</v>
      </c>
      <c r="CN4" s="140">
        <v>22678</v>
      </c>
      <c r="CO4" s="140">
        <v>22706</v>
      </c>
      <c r="CP4" s="140">
        <v>22737</v>
      </c>
      <c r="CQ4" s="140">
        <v>22767</v>
      </c>
      <c r="CR4" s="140">
        <v>22798</v>
      </c>
      <c r="CS4" s="140">
        <v>22828</v>
      </c>
      <c r="CT4" s="140">
        <v>22859</v>
      </c>
      <c r="CU4" s="140">
        <v>22890</v>
      </c>
      <c r="CV4" s="140">
        <v>22920</v>
      </c>
      <c r="CW4" s="140">
        <v>22951</v>
      </c>
      <c r="CX4" s="140">
        <v>22981</v>
      </c>
      <c r="CY4" s="140">
        <v>23012</v>
      </c>
      <c r="CZ4" s="140">
        <v>23043</v>
      </c>
      <c r="DA4" s="140">
        <v>23071</v>
      </c>
      <c r="DB4" s="140">
        <v>23102</v>
      </c>
      <c r="DC4" s="140">
        <v>23132</v>
      </c>
      <c r="DD4" s="140">
        <v>23163</v>
      </c>
      <c r="DE4" s="140">
        <v>23193</v>
      </c>
      <c r="DF4" s="140">
        <v>23224</v>
      </c>
      <c r="DG4" s="140">
        <v>23255</v>
      </c>
      <c r="DH4" s="140">
        <v>23285</v>
      </c>
      <c r="DI4" s="140">
        <v>23316</v>
      </c>
      <c r="DJ4" s="140">
        <v>23346</v>
      </c>
      <c r="DK4" s="275"/>
      <c r="DN4" s="235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</row>
    <row r="5" spans="1:147">
      <c r="A5" s="132" t="s">
        <v>84</v>
      </c>
      <c r="B5" s="192" t="s">
        <v>37</v>
      </c>
      <c r="C5" s="129">
        <f>Ability!C32</f>
        <v>10.930246593900385</v>
      </c>
      <c r="D5" s="129">
        <f>Ability!D32</f>
        <v>10.114382851835099</v>
      </c>
      <c r="E5" s="129">
        <f>Ability!E32</f>
        <v>11.19806672881743</v>
      </c>
      <c r="F5" s="129">
        <f>Ability!F32</f>
        <v>10.400238095238095</v>
      </c>
      <c r="G5" s="129">
        <f>Ability!G32</f>
        <v>11.196698974852763</v>
      </c>
      <c r="H5" s="129">
        <f>Ability!H32</f>
        <v>10.835015097870434</v>
      </c>
      <c r="I5" s="129">
        <f>Ability!I32</f>
        <v>11.196243056864542</v>
      </c>
      <c r="J5" s="129">
        <f>Ability!J32</f>
        <v>10.757885914007401</v>
      </c>
      <c r="K5" s="129">
        <f>Ability!K32</f>
        <v>10.83</v>
      </c>
      <c r="L5" s="129">
        <f>Ability!L32</f>
        <v>11.191000000000001</v>
      </c>
      <c r="M5" s="129">
        <f>Ability!M32</f>
        <v>10.83</v>
      </c>
      <c r="N5" s="129">
        <f>Ability!N32</f>
        <v>9.918904761904761</v>
      </c>
      <c r="O5" s="129">
        <f>Ability!O32</f>
        <v>10.468999999999999</v>
      </c>
      <c r="P5" s="129">
        <f>Ability!P32</f>
        <v>10.108000000000001</v>
      </c>
      <c r="Q5" s="129">
        <f>Ability!Q32</f>
        <v>11.191000000000001</v>
      </c>
      <c r="R5" s="129">
        <f>Ability!R32</f>
        <v>10.056428571428572</v>
      </c>
      <c r="S5" s="129">
        <f>Ability!S32</f>
        <v>11.2</v>
      </c>
      <c r="T5" s="129">
        <f>Ability!T32</f>
        <v>10.83</v>
      </c>
      <c r="U5" s="129">
        <f>Ability!U32</f>
        <v>11.191000000000001</v>
      </c>
      <c r="V5" s="129">
        <f>Ability!V32</f>
        <v>11.191000000000001</v>
      </c>
      <c r="W5" s="129">
        <f>Ability!W32</f>
        <v>10.83</v>
      </c>
      <c r="X5" s="129">
        <f>Ability!X32</f>
        <v>11.191000000000001</v>
      </c>
      <c r="Y5" s="129">
        <f>Ability!Y32</f>
        <v>10.83</v>
      </c>
      <c r="Z5" s="129">
        <f>Ability!Z32</f>
        <v>7.6</v>
      </c>
      <c r="AA5" s="129">
        <f>Ability!AA32</f>
        <v>8.0098571428571432</v>
      </c>
      <c r="AB5" s="129">
        <f>Ability!AB32</f>
        <v>7.2737560975609759</v>
      </c>
      <c r="AC5" s="129">
        <f>Ability!AC32</f>
        <v>7.8388571428571394</v>
      </c>
      <c r="AD5" s="129">
        <f>Ability!AD32</f>
        <v>10.084928571428565</v>
      </c>
      <c r="AE5" s="129">
        <f>Ability!AE32</f>
        <v>10.924547619047612</v>
      </c>
      <c r="AF5" s="129">
        <f>Ability!AF32</f>
        <v>10.57214285714285</v>
      </c>
      <c r="AG5" s="129">
        <f>Ability!AG32</f>
        <v>10.924547619047612</v>
      </c>
      <c r="AH5" s="129">
        <f>Ability!AH32</f>
        <v>10.924547619047612</v>
      </c>
      <c r="AI5" s="129">
        <f>Ability!AI32</f>
        <v>10.57214285714285</v>
      </c>
      <c r="AJ5" s="129">
        <f>Ability!AJ32</f>
        <v>10.924547619047612</v>
      </c>
      <c r="AK5" s="129">
        <f>Ability!AK32</f>
        <v>10.57214285714285</v>
      </c>
      <c r="AL5" s="129">
        <f>Ability!AL32</f>
        <v>9.5149285714285661</v>
      </c>
      <c r="AM5" s="129">
        <f>Ability!AM32</f>
        <v>10.57214285714285</v>
      </c>
      <c r="AN5" s="129">
        <f>Ability!AN32</f>
        <v>10.219738095238089</v>
      </c>
      <c r="AO5" s="129">
        <f>Ability!AO32</f>
        <v>10.924547619047612</v>
      </c>
      <c r="AP5" s="129">
        <f>Ability!AP32</f>
        <v>9.0249999999999968</v>
      </c>
      <c r="AQ5" s="129">
        <f>Ability!AQ32</f>
        <v>4.8049999999999997</v>
      </c>
      <c r="AR5" s="129">
        <f>Ability!AR32</f>
        <v>0</v>
      </c>
      <c r="AS5" s="129">
        <f>Ability!AS32</f>
        <v>0</v>
      </c>
      <c r="AT5" s="129">
        <f>Ability!AT32</f>
        <v>5.6</v>
      </c>
      <c r="AU5" s="129">
        <f>Ability!AU32</f>
        <v>10.5</v>
      </c>
      <c r="AV5" s="129">
        <f>Ability!AV32</f>
        <v>10.85</v>
      </c>
      <c r="AW5" s="129">
        <f>Ability!AW32</f>
        <v>10.5</v>
      </c>
      <c r="AX5" s="129">
        <f>Ability!AX32</f>
        <v>9.3000000000000007</v>
      </c>
      <c r="AY5" s="129">
        <f>Ability!AY32</f>
        <v>10.065</v>
      </c>
      <c r="AZ5" s="129">
        <f>Ability!AZ32</f>
        <v>9.7125000000000004</v>
      </c>
      <c r="BA5" s="129">
        <f>Ability!BA32</f>
        <v>10.762499999999999</v>
      </c>
      <c r="BB5" s="129">
        <f>Ability!BB32</f>
        <v>9.8000000000000007</v>
      </c>
      <c r="BC5" s="129">
        <f>Ability!BC32</f>
        <v>10.85</v>
      </c>
      <c r="BD5" s="129">
        <f>Ability!BD32</f>
        <v>9.3000000000000007</v>
      </c>
      <c r="BE5" s="129">
        <f>Ability!BE32</f>
        <v>9.61</v>
      </c>
      <c r="BF5" s="129">
        <f>Ability!BF32</f>
        <v>9.61</v>
      </c>
      <c r="BG5" s="129">
        <f>Ability!BG32</f>
        <v>9.3000000000000007</v>
      </c>
      <c r="BH5" s="129">
        <f>Ability!BH32</f>
        <v>9.3430555555555515</v>
      </c>
      <c r="BI5" s="129">
        <f>Ability!BH32</f>
        <v>9.3430555555555515</v>
      </c>
      <c r="BJ5" s="129">
        <f>Ability!BI32</f>
        <v>8.7833333333333261</v>
      </c>
      <c r="BK5" s="129">
        <f>Ability!BJ32</f>
        <v>9.0761111111111035</v>
      </c>
      <c r="BL5" s="154"/>
      <c r="BM5" s="132" t="s">
        <v>84</v>
      </c>
      <c r="BN5" s="192" t="s">
        <v>37</v>
      </c>
      <c r="BO5" s="129">
        <f t="shared" ref="BO5:CE5" si="0">BO37/1000</f>
        <v>10.730345341</v>
      </c>
      <c r="BP5" s="129">
        <f t="shared" si="0"/>
        <v>10.546492736000001</v>
      </c>
      <c r="BQ5" s="129">
        <f t="shared" si="0"/>
        <v>11.959088211999999</v>
      </c>
      <c r="BR5" s="129">
        <f t="shared" si="0"/>
        <v>9.9962403200000001</v>
      </c>
      <c r="BS5" s="129">
        <f t="shared" si="0"/>
        <v>12.077682899999997</v>
      </c>
      <c r="BT5" s="129">
        <f t="shared" si="0"/>
        <v>10.825014976999999</v>
      </c>
      <c r="BU5" s="129">
        <f t="shared" si="0"/>
        <v>11.328237375999999</v>
      </c>
      <c r="BV5" s="129">
        <f t="shared" si="0"/>
        <v>10.931550032999999</v>
      </c>
      <c r="BW5" s="129">
        <f t="shared" si="0"/>
        <v>10.164659449999998</v>
      </c>
      <c r="BX5" s="129">
        <f t="shared" ref="BX5:CD5" si="1">BX37/1000</f>
        <v>9.188990003999999</v>
      </c>
      <c r="BY5" s="129">
        <f t="shared" si="1"/>
        <v>10.944713724000001</v>
      </c>
      <c r="BZ5" s="129">
        <f t="shared" si="1"/>
        <v>10.481149239000002</v>
      </c>
      <c r="CA5" s="129">
        <f t="shared" si="1"/>
        <v>10.528482891999994</v>
      </c>
      <c r="CB5" s="129">
        <f t="shared" si="1"/>
        <v>8.306198964</v>
      </c>
      <c r="CC5" s="129">
        <f t="shared" si="1"/>
        <v>10.87435316</v>
      </c>
      <c r="CD5" s="129">
        <f t="shared" si="1"/>
        <v>9.9309658750000001</v>
      </c>
      <c r="CE5" s="129">
        <f t="shared" si="0"/>
        <v>11.171799208999996</v>
      </c>
      <c r="CF5" s="129">
        <f t="shared" ref="CF5:CH9" si="2">CF37/1000</f>
        <v>10.689315459999998</v>
      </c>
      <c r="CG5" s="129">
        <f t="shared" si="2"/>
        <v>11.576454992</v>
      </c>
      <c r="CH5" s="129">
        <f t="shared" si="2"/>
        <v>10.112779502</v>
      </c>
      <c r="CI5" s="129">
        <f t="shared" ref="CI5:CP5" si="3">CI37/1000</f>
        <v>9.5288966749999968</v>
      </c>
      <c r="CJ5" s="129">
        <f t="shared" si="3"/>
        <v>11.496373952000004</v>
      </c>
      <c r="CK5" s="129">
        <f t="shared" si="3"/>
        <v>10.834621654000003</v>
      </c>
      <c r="CL5" s="129">
        <f t="shared" si="3"/>
        <v>7.1846618520000005</v>
      </c>
      <c r="CM5" s="129">
        <f t="shared" si="3"/>
        <v>7.920347239999999</v>
      </c>
      <c r="CN5" s="129">
        <f t="shared" si="3"/>
        <v>5.3394860859999991</v>
      </c>
      <c r="CO5" s="129">
        <f t="shared" si="3"/>
        <v>8.9736524939999978</v>
      </c>
      <c r="CP5" s="129">
        <f t="shared" si="3"/>
        <v>10.040272405999998</v>
      </c>
      <c r="CQ5" s="129">
        <f>CQ37/1000</f>
        <v>12.211476834000004</v>
      </c>
      <c r="CR5" s="130">
        <v>11.44394242996654</v>
      </c>
      <c r="CS5" s="130">
        <v>11.44394242996654</v>
      </c>
      <c r="CT5" s="130">
        <v>11.44394242996654</v>
      </c>
      <c r="CU5" s="130">
        <v>11.44394242996654</v>
      </c>
      <c r="CV5" s="130">
        <f t="shared" ref="CV5:CX9" si="4">CV37/1000</f>
        <v>11.181185804999998</v>
      </c>
      <c r="CW5" s="130">
        <f t="shared" si="4"/>
        <v>11.402921213999997</v>
      </c>
      <c r="CX5" s="130">
        <f t="shared" si="4"/>
        <v>9.5530846940000007</v>
      </c>
      <c r="CY5" s="130">
        <f t="shared" ref="CY5:DE5" si="5">CY37/1000</f>
        <v>10.582420011</v>
      </c>
      <c r="CZ5" s="130">
        <f t="shared" si="5"/>
        <v>10.025716303999999</v>
      </c>
      <c r="DA5" s="130">
        <f t="shared" si="5"/>
        <v>11.145105655000002</v>
      </c>
      <c r="DB5" s="130">
        <f t="shared" si="5"/>
        <v>6.701158081</v>
      </c>
      <c r="DC5" s="130">
        <f t="shared" si="5"/>
        <v>2.7981521760000003</v>
      </c>
      <c r="DD5" s="130">
        <f>DD37/1000</f>
        <v>0</v>
      </c>
      <c r="DE5" s="130">
        <f t="shared" si="5"/>
        <v>0</v>
      </c>
      <c r="DF5" s="130">
        <f t="shared" ref="DF5:DJ9" si="6">DF37/1000</f>
        <v>6.415011752999999</v>
      </c>
      <c r="DG5" s="130">
        <f t="shared" si="6"/>
        <v>11.280128830000001</v>
      </c>
      <c r="DH5" s="130">
        <f t="shared" si="6"/>
        <v>10.226847435000005</v>
      </c>
      <c r="DI5" s="130">
        <f t="shared" si="6"/>
        <v>9.8914001909999971</v>
      </c>
      <c r="DJ5" s="130">
        <f t="shared" si="6"/>
        <v>10.153406214</v>
      </c>
      <c r="DK5" s="274"/>
      <c r="DN5" s="236" t="s">
        <v>134</v>
      </c>
      <c r="DO5" s="237" t="s">
        <v>57</v>
      </c>
      <c r="DP5" s="238">
        <v>44166</v>
      </c>
      <c r="DQ5" s="234"/>
      <c r="DR5" s="239"/>
      <c r="DS5" s="234"/>
      <c r="DT5" s="234"/>
      <c r="DU5" s="234"/>
      <c r="DV5" s="234"/>
      <c r="DW5" s="234"/>
      <c r="DX5" s="234"/>
    </row>
    <row r="6" spans="1:147">
      <c r="A6" s="133"/>
      <c r="B6" s="158" t="s">
        <v>38</v>
      </c>
      <c r="C6" s="130">
        <f>Ability!C33</f>
        <v>9.0475142609307788</v>
      </c>
      <c r="D6" s="130">
        <f>Ability!D33</f>
        <v>8.7312389606533607</v>
      </c>
      <c r="E6" s="130">
        <f>Ability!E33</f>
        <v>9.6667288492947954</v>
      </c>
      <c r="F6" s="130">
        <f>Ability!F33</f>
        <v>9.3179999999999996</v>
      </c>
      <c r="G6" s="130">
        <f>Ability!G33</f>
        <v>9.6677490720119312</v>
      </c>
      <c r="H6" s="130">
        <f>Ability!H33</f>
        <v>9.2000891462509777</v>
      </c>
      <c r="I6" s="130">
        <f>Ability!I33</f>
        <v>9.6677490720119312</v>
      </c>
      <c r="J6" s="130">
        <f>Ability!J33</f>
        <v>8.9866759012802238</v>
      </c>
      <c r="K6" s="130">
        <f>Ability!K33</f>
        <v>9.36</v>
      </c>
      <c r="L6" s="130">
        <f>Ability!L33</f>
        <v>9.6720000000000006</v>
      </c>
      <c r="M6" s="130">
        <f>Ability!M33</f>
        <v>9.36</v>
      </c>
      <c r="N6" s="130">
        <f>Ability!N33</f>
        <v>8.5990243902439012</v>
      </c>
      <c r="O6" s="130">
        <f>Ability!O33</f>
        <v>9.2458536585365856</v>
      </c>
      <c r="P6" s="130">
        <f>Ability!P33</f>
        <v>8.7360000000000007</v>
      </c>
      <c r="Q6" s="130">
        <f>Ability!Q33</f>
        <v>4.68</v>
      </c>
      <c r="R6" s="130">
        <f>Ability!R33</f>
        <v>9.0936585365853642</v>
      </c>
      <c r="S6" s="130">
        <f>Ability!S33</f>
        <v>9.6999999999999993</v>
      </c>
      <c r="T6" s="130">
        <f>Ability!T33</f>
        <v>9.36</v>
      </c>
      <c r="U6" s="130">
        <f>Ability!U33</f>
        <v>9.6720000000000006</v>
      </c>
      <c r="V6" s="130">
        <f>Ability!V33</f>
        <v>9.6720000000000006</v>
      </c>
      <c r="W6" s="130">
        <f>Ability!W33</f>
        <v>9.36</v>
      </c>
      <c r="X6" s="130">
        <f>Ability!X33</f>
        <v>9.6720000000000006</v>
      </c>
      <c r="Y6" s="130">
        <f>Ability!Y33</f>
        <v>9.36</v>
      </c>
      <c r="Z6" s="130">
        <f>Ability!Z33</f>
        <v>9.3000000000000007</v>
      </c>
      <c r="AA6" s="130">
        <f>Ability!AA33</f>
        <v>9.6720000000000006</v>
      </c>
      <c r="AB6" s="130">
        <f>Ability!AB33</f>
        <v>8.7360000000000007</v>
      </c>
      <c r="AC6" s="130">
        <f>Ability!AC33</f>
        <v>9.6720000000000006</v>
      </c>
      <c r="AD6" s="130">
        <f>Ability!AD33</f>
        <v>9.36</v>
      </c>
      <c r="AE6" s="130">
        <f>Ability!AE33</f>
        <v>9.673</v>
      </c>
      <c r="AF6" s="130">
        <f>Ability!AF33</f>
        <v>9.36</v>
      </c>
      <c r="AG6" s="130">
        <f>Ability!AG33</f>
        <v>9.6720000000000006</v>
      </c>
      <c r="AH6" s="130">
        <f>Ability!AH33</f>
        <v>9.6720000000000006</v>
      </c>
      <c r="AI6" s="130">
        <f>Ability!AI33</f>
        <v>9.36</v>
      </c>
      <c r="AJ6" s="130">
        <f>Ability!AJ33</f>
        <v>9.673</v>
      </c>
      <c r="AK6" s="130">
        <f>Ability!AK33</f>
        <v>9.36</v>
      </c>
      <c r="AL6" s="130">
        <f>Ability!AL33</f>
        <v>9.6720000000000006</v>
      </c>
      <c r="AM6" s="130">
        <f>Ability!AM33</f>
        <v>9.6720000000000006</v>
      </c>
      <c r="AN6" s="130">
        <f>Ability!AN33</f>
        <v>9.048</v>
      </c>
      <c r="AO6" s="130">
        <f>Ability!AO33</f>
        <v>9.6720000000000006</v>
      </c>
      <c r="AP6" s="130">
        <f>Ability!AP33</f>
        <v>9.3610000000000007</v>
      </c>
      <c r="AQ6" s="130">
        <f>Ability!AQ33</f>
        <v>9.6720000000000006</v>
      </c>
      <c r="AR6" s="130">
        <f>Ability!AR33</f>
        <v>9.36</v>
      </c>
      <c r="AS6" s="130">
        <f>Ability!AS33</f>
        <v>9.6720000000000006</v>
      </c>
      <c r="AT6" s="130">
        <f>Ability!AT33</f>
        <v>9.6720000000000006</v>
      </c>
      <c r="AU6" s="130">
        <f>Ability!AU33</f>
        <v>9.36</v>
      </c>
      <c r="AV6" s="130">
        <f>Ability!AV33</f>
        <v>9.6720000000000006</v>
      </c>
      <c r="AW6" s="130">
        <f>Ability!AW33</f>
        <v>9.36</v>
      </c>
      <c r="AX6" s="130">
        <f>Ability!AX33</f>
        <v>4.992</v>
      </c>
      <c r="AY6" s="130">
        <f>Ability!AY33</f>
        <v>9.048</v>
      </c>
      <c r="AZ6" s="130">
        <f>Ability!AZ33</f>
        <v>8.6751219512195128</v>
      </c>
      <c r="BA6" s="130">
        <f>Ability!BA33</f>
        <v>9.6396585365853653</v>
      </c>
      <c r="BB6" s="130">
        <f>Ability!BB33</f>
        <v>9.1621463414634157</v>
      </c>
      <c r="BC6" s="130">
        <f>Ability!BC33</f>
        <v>9.3000000000000007</v>
      </c>
      <c r="BD6" s="130">
        <f>Ability!BD33</f>
        <v>9.36</v>
      </c>
      <c r="BE6" s="130">
        <f>Ability!BE33</f>
        <v>9.6720000000000006</v>
      </c>
      <c r="BF6" s="130">
        <f>Ability!BF33</f>
        <v>9.6720000000000006</v>
      </c>
      <c r="BG6" s="130">
        <f>Ability!BG33</f>
        <v>9.36</v>
      </c>
      <c r="BH6" s="130">
        <f>Ability!BH33</f>
        <v>8.5559999999999992</v>
      </c>
      <c r="BI6" s="130">
        <f>Ability!BH33</f>
        <v>8.5559999999999992</v>
      </c>
      <c r="BJ6" s="130">
        <f>Ability!BI33</f>
        <v>8.903414634146344</v>
      </c>
      <c r="BK6" s="130">
        <f>Ability!BJ33</f>
        <v>8.2565853658536543</v>
      </c>
      <c r="BL6" s="154"/>
      <c r="BM6" s="133"/>
      <c r="BN6" s="158" t="s">
        <v>38</v>
      </c>
      <c r="BO6" s="130">
        <f t="shared" ref="BO6:CE6" si="7">BO38/1000</f>
        <v>9.1687334790000001</v>
      </c>
      <c r="BP6" s="130">
        <f t="shared" si="7"/>
        <v>8.6584000519999993</v>
      </c>
      <c r="BQ6" s="130">
        <f t="shared" si="7"/>
        <v>9.8235097260000011</v>
      </c>
      <c r="BR6" s="130">
        <f t="shared" si="7"/>
        <v>9.080586386000002</v>
      </c>
      <c r="BS6" s="130">
        <f t="shared" si="7"/>
        <v>9.9067230380000009</v>
      </c>
      <c r="BT6" s="130">
        <f t="shared" si="7"/>
        <v>9.2248204699999992</v>
      </c>
      <c r="BU6" s="130">
        <f t="shared" si="7"/>
        <v>9.4949197869999988</v>
      </c>
      <c r="BV6" s="130">
        <f t="shared" si="7"/>
        <v>9.172035318999999</v>
      </c>
      <c r="BW6" s="130">
        <f t="shared" si="7"/>
        <v>9.1361752559999996</v>
      </c>
      <c r="BX6" s="130">
        <f t="shared" ref="BX6:CD6" si="8">BX38/1000</f>
        <v>12.205821609999999</v>
      </c>
      <c r="BY6" s="130">
        <f t="shared" si="8"/>
        <v>9.0698000610000022</v>
      </c>
      <c r="BZ6" s="130">
        <f t="shared" si="8"/>
        <v>9.8640205109999997</v>
      </c>
      <c r="CA6" s="130">
        <f t="shared" si="8"/>
        <v>9.2594376010000001</v>
      </c>
      <c r="CB6" s="130">
        <f t="shared" si="8"/>
        <v>8.0701017799999999</v>
      </c>
      <c r="CC6" s="130">
        <f t="shared" si="8"/>
        <v>3.9312176899999995</v>
      </c>
      <c r="CD6" s="130">
        <f t="shared" si="8"/>
        <v>9.2051248689999969</v>
      </c>
      <c r="CE6" s="130">
        <f t="shared" si="7"/>
        <v>9.5828929299999999</v>
      </c>
      <c r="CF6" s="130">
        <f t="shared" si="2"/>
        <v>9.3039396879999963</v>
      </c>
      <c r="CG6" s="130">
        <f t="shared" si="2"/>
        <v>9.9857647700000012</v>
      </c>
      <c r="CH6" s="130">
        <f t="shared" si="2"/>
        <v>9.3585338940000025</v>
      </c>
      <c r="CI6" s="130">
        <f t="shared" ref="CI6:CP6" si="9">CI38/1000</f>
        <v>9.184187924999998</v>
      </c>
      <c r="CJ6" s="130">
        <f t="shared" si="9"/>
        <v>9.7571361140000015</v>
      </c>
      <c r="CK6" s="130">
        <f t="shared" si="9"/>
        <v>9.1163120360000001</v>
      </c>
      <c r="CL6" s="130">
        <f t="shared" si="9"/>
        <v>9.5430304919999998</v>
      </c>
      <c r="CM6" s="130">
        <f t="shared" si="9"/>
        <v>8.3772742189999985</v>
      </c>
      <c r="CN6" s="130">
        <f t="shared" si="9"/>
        <v>7.5438458310000005</v>
      </c>
      <c r="CO6" s="130">
        <f t="shared" si="9"/>
        <v>9.5110343779999997</v>
      </c>
      <c r="CP6" s="130">
        <f t="shared" si="9"/>
        <v>9.5171961280000037</v>
      </c>
      <c r="CQ6" s="130">
        <f>CQ38/1000</f>
        <v>9.840887372000001</v>
      </c>
      <c r="CR6" s="130">
        <v>9.3150609436151974</v>
      </c>
      <c r="CS6" s="130">
        <v>9.3150609436151974</v>
      </c>
      <c r="CT6" s="130">
        <v>9.3150609436151974</v>
      </c>
      <c r="CU6" s="130">
        <v>9.3150609436151974</v>
      </c>
      <c r="CV6" s="130">
        <f t="shared" si="4"/>
        <v>9.391612383</v>
      </c>
      <c r="CW6" s="130">
        <f t="shared" si="4"/>
        <v>9.3433724960000006</v>
      </c>
      <c r="CX6" s="130">
        <f t="shared" si="4"/>
        <v>9.9108446080000014</v>
      </c>
      <c r="CY6" s="130">
        <f t="shared" ref="CY6:DA9" si="10">CY38/1000</f>
        <v>9.3408007409999989</v>
      </c>
      <c r="CZ6" s="130">
        <f>CZ38/1000</f>
        <v>9.0474752130000002</v>
      </c>
      <c r="DA6" s="130">
        <f t="shared" si="10"/>
        <v>9.4988054329999994</v>
      </c>
      <c r="DB6" s="130">
        <f t="shared" ref="DB6:DC9" si="11">DB38/1000</f>
        <v>9.3618947749999997</v>
      </c>
      <c r="DC6" s="130">
        <f t="shared" si="11"/>
        <v>9.0365748789999998</v>
      </c>
      <c r="DD6" s="130">
        <f>DD38/1000</f>
        <v>10.030908849999999</v>
      </c>
      <c r="DE6" s="130">
        <f>DE38/1000</f>
        <v>10.236298505999999</v>
      </c>
      <c r="DF6" s="130">
        <f t="shared" si="6"/>
        <v>10.005785438999999</v>
      </c>
      <c r="DG6" s="130">
        <f t="shared" si="6"/>
        <v>9.6242117930000006</v>
      </c>
      <c r="DH6" s="130">
        <f t="shared" si="6"/>
        <v>9.7292846379999975</v>
      </c>
      <c r="DI6" s="130">
        <f t="shared" si="6"/>
        <v>10.393795551999998</v>
      </c>
      <c r="DJ6" s="130">
        <f t="shared" si="6"/>
        <v>8.2915698570000007</v>
      </c>
      <c r="DK6" s="274"/>
      <c r="DN6" s="239"/>
      <c r="DO6" s="239"/>
      <c r="DP6" s="239"/>
      <c r="DQ6" s="894" t="s">
        <v>135</v>
      </c>
      <c r="DR6" s="894"/>
      <c r="DS6" s="234"/>
      <c r="DT6" s="234"/>
      <c r="DU6" s="234"/>
      <c r="DV6" s="234"/>
      <c r="DW6" s="234"/>
      <c r="DX6" s="234"/>
      <c r="EL6" s="700" t="s">
        <v>367</v>
      </c>
      <c r="EM6" s="700" t="s">
        <v>364</v>
      </c>
      <c r="EN6" s="700" t="s">
        <v>365</v>
      </c>
      <c r="EO6" s="700" t="s">
        <v>366</v>
      </c>
      <c r="EP6" s="700" t="s">
        <v>363</v>
      </c>
    </row>
    <row r="7" spans="1:147">
      <c r="A7" s="133"/>
      <c r="B7" s="158" t="s">
        <v>39</v>
      </c>
      <c r="C7" s="130">
        <f>Ability!C34</f>
        <v>12.586091998704108</v>
      </c>
      <c r="D7" s="130">
        <f>Ability!D34</f>
        <v>11.2</v>
      </c>
      <c r="E7" s="130">
        <f>Ability!E34</f>
        <v>12.285105652308102</v>
      </c>
      <c r="F7" s="130">
        <f>Ability!F34</f>
        <v>12.432</v>
      </c>
      <c r="G7" s="130">
        <f>Ability!G34</f>
        <v>12.89033235798856</v>
      </c>
      <c r="H7" s="130">
        <f>Ability!H34</f>
        <v>12.474559063669018</v>
      </c>
      <c r="I7" s="130">
        <f>Ability!I34</f>
        <v>12.89033235798856</v>
      </c>
      <c r="J7" s="130">
        <f>Ability!J34</f>
        <v>12.459112845793438</v>
      </c>
      <c r="K7" s="130">
        <f>Ability!K34</f>
        <v>12.48</v>
      </c>
      <c r="L7" s="130">
        <f>Ability!L34</f>
        <v>12.896000000000001</v>
      </c>
      <c r="M7" s="130">
        <f>Ability!M34</f>
        <v>12.48</v>
      </c>
      <c r="N7" s="130">
        <f>Ability!N34</f>
        <v>11.465365853658536</v>
      </c>
      <c r="O7" s="130">
        <f>Ability!O34</f>
        <v>12.327804878048781</v>
      </c>
      <c r="P7" s="130">
        <f>Ability!P34</f>
        <v>11.648</v>
      </c>
      <c r="Q7" s="130">
        <f>Ability!Q34</f>
        <v>12.896000000000001</v>
      </c>
      <c r="R7" s="130">
        <f>Ability!R34</f>
        <v>12.12487804878049</v>
      </c>
      <c r="S7" s="130">
        <f>Ability!S34</f>
        <v>12.9</v>
      </c>
      <c r="T7" s="130">
        <f>Ability!T34</f>
        <v>12.48</v>
      </c>
      <c r="U7" s="130">
        <f>Ability!U34</f>
        <v>12.896000000000001</v>
      </c>
      <c r="V7" s="130">
        <f>Ability!V34</f>
        <v>12.896000000000001</v>
      </c>
      <c r="W7" s="130">
        <f>Ability!W34</f>
        <v>7.0720000000000001</v>
      </c>
      <c r="X7" s="130">
        <f>Ability!X34</f>
        <v>10.816000000000001</v>
      </c>
      <c r="Y7" s="130">
        <f>Ability!Y34</f>
        <v>12.3</v>
      </c>
      <c r="Z7" s="130">
        <f>Ability!Z34</f>
        <v>12.71</v>
      </c>
      <c r="AA7" s="130">
        <f>Ability!AA34</f>
        <v>12.71</v>
      </c>
      <c r="AB7" s="130">
        <f>Ability!AB34</f>
        <v>11.48</v>
      </c>
      <c r="AC7" s="130">
        <f>Ability!AC34</f>
        <v>12.71</v>
      </c>
      <c r="AD7" s="130">
        <f>Ability!AD34</f>
        <v>12.3</v>
      </c>
      <c r="AE7" s="130">
        <f>Ability!AE34</f>
        <v>12.71</v>
      </c>
      <c r="AF7" s="130">
        <f>Ability!AF34</f>
        <v>12.3</v>
      </c>
      <c r="AG7" s="130">
        <f>Ability!AG34</f>
        <v>12.71</v>
      </c>
      <c r="AH7" s="130">
        <f>Ability!AH34</f>
        <v>12.71</v>
      </c>
      <c r="AI7" s="130">
        <f>Ability!AI34</f>
        <v>12.3</v>
      </c>
      <c r="AJ7" s="130">
        <f>Ability!AJ34</f>
        <v>12.71</v>
      </c>
      <c r="AK7" s="130">
        <f>Ability!AK34</f>
        <v>12.3</v>
      </c>
      <c r="AL7" s="130">
        <f>Ability!AL34</f>
        <v>12.71</v>
      </c>
      <c r="AM7" s="130">
        <f>Ability!AM34</f>
        <v>12.71</v>
      </c>
      <c r="AN7" s="130">
        <f>Ability!AN34</f>
        <v>11.89</v>
      </c>
      <c r="AO7" s="130">
        <f>Ability!AO34</f>
        <v>12.71</v>
      </c>
      <c r="AP7" s="130">
        <f>Ability!AP34</f>
        <v>12.3</v>
      </c>
      <c r="AQ7" s="130">
        <f>Ability!AQ34</f>
        <v>12.71</v>
      </c>
      <c r="AR7" s="130">
        <f>Ability!AR34</f>
        <v>12.3</v>
      </c>
      <c r="AS7" s="130">
        <f>Ability!AS34</f>
        <v>12.71</v>
      </c>
      <c r="AT7" s="130">
        <f>Ability!AT34</f>
        <v>12.71</v>
      </c>
      <c r="AU7" s="130">
        <f>Ability!AU34</f>
        <v>12.3</v>
      </c>
      <c r="AV7" s="130">
        <f>Ability!AV34</f>
        <v>12.71</v>
      </c>
      <c r="AW7" s="130">
        <f>Ability!AW34</f>
        <v>12.3</v>
      </c>
      <c r="AX7" s="130">
        <f>Ability!AX34</f>
        <v>12.71</v>
      </c>
      <c r="AY7" s="130">
        <f>Ability!AY34</f>
        <v>12.71</v>
      </c>
      <c r="AZ7" s="130">
        <f>Ability!AZ34</f>
        <v>11.4</v>
      </c>
      <c r="BA7" s="130">
        <f>Ability!BA34</f>
        <v>12.6675</v>
      </c>
      <c r="BB7" s="130">
        <f>Ability!BB34</f>
        <v>12.04</v>
      </c>
      <c r="BC7" s="130">
        <f>Ability!BC34</f>
        <v>12.71</v>
      </c>
      <c r="BD7" s="130">
        <f>Ability!BD34</f>
        <v>12.3</v>
      </c>
      <c r="BE7" s="130">
        <f>Ability!BE34</f>
        <v>12.711</v>
      </c>
      <c r="BF7" s="130">
        <f>Ability!BF34</f>
        <v>12.48</v>
      </c>
      <c r="BG7" s="130">
        <f>Ability!BG34</f>
        <v>9.1989999999999998</v>
      </c>
      <c r="BH7" s="130">
        <f>Ability!BH34</f>
        <v>2.61</v>
      </c>
      <c r="BI7" s="130">
        <f>Ability!BH34</f>
        <v>2.61</v>
      </c>
      <c r="BJ7" s="130">
        <f>Ability!BI34</f>
        <v>12.3</v>
      </c>
      <c r="BK7" s="130">
        <f>Ability!BJ34</f>
        <v>12.71</v>
      </c>
      <c r="BL7" s="154"/>
      <c r="BM7" s="133"/>
      <c r="BN7" s="158" t="s">
        <v>39</v>
      </c>
      <c r="BO7" s="130">
        <f t="shared" ref="BO7:CE7" si="12">BO39/1000</f>
        <v>12.255530807</v>
      </c>
      <c r="BP7" s="130">
        <f t="shared" si="12"/>
        <v>11.663603111999999</v>
      </c>
      <c r="BQ7" s="130">
        <f t="shared" si="12"/>
        <v>13.116032431000001</v>
      </c>
      <c r="BR7" s="130">
        <f t="shared" si="12"/>
        <v>13.037320459</v>
      </c>
      <c r="BS7" s="130">
        <f t="shared" si="12"/>
        <v>13.364295669000002</v>
      </c>
      <c r="BT7" s="130">
        <f t="shared" si="12"/>
        <v>12.440412079000001</v>
      </c>
      <c r="BU7" s="130">
        <f t="shared" si="12"/>
        <v>12.617209401999999</v>
      </c>
      <c r="BV7" s="130">
        <f t="shared" si="12"/>
        <v>12.529704359999998</v>
      </c>
      <c r="BW7" s="130">
        <f t="shared" si="12"/>
        <v>11.788172399999997</v>
      </c>
      <c r="BX7" s="130">
        <f t="shared" ref="BX7:CD7" si="13">BX39/1000</f>
        <v>10.842004230000001</v>
      </c>
      <c r="BY7" s="130">
        <f t="shared" si="13"/>
        <v>11.768392433000001</v>
      </c>
      <c r="BZ7" s="130">
        <f t="shared" si="13"/>
        <v>10.611644827999999</v>
      </c>
      <c r="CA7" s="130">
        <f t="shared" si="13"/>
        <v>11.815238932000002</v>
      </c>
      <c r="CB7" s="130">
        <f t="shared" si="13"/>
        <v>10.406626438</v>
      </c>
      <c r="CC7" s="130">
        <f t="shared" si="13"/>
        <v>12.033347780000003</v>
      </c>
      <c r="CD7" s="130">
        <f t="shared" si="13"/>
        <v>12.481444292000003</v>
      </c>
      <c r="CE7" s="130">
        <f t="shared" si="12"/>
        <v>12.532012561000002</v>
      </c>
      <c r="CF7" s="130">
        <f t="shared" si="2"/>
        <v>12.341500236999998</v>
      </c>
      <c r="CG7" s="130">
        <f t="shared" si="2"/>
        <v>13.263479603000002</v>
      </c>
      <c r="CH7" s="130">
        <f t="shared" si="2"/>
        <v>12.636050419</v>
      </c>
      <c r="CI7" s="130">
        <f t="shared" ref="CI7:CP7" si="14">CI39/1000</f>
        <v>6.9228688759999999</v>
      </c>
      <c r="CJ7" s="130">
        <f t="shared" si="14"/>
        <v>10.219875567000001</v>
      </c>
      <c r="CK7" s="130">
        <f t="shared" si="14"/>
        <v>12.390245989</v>
      </c>
      <c r="CL7" s="130">
        <f t="shared" si="14"/>
        <v>13.040670862999999</v>
      </c>
      <c r="CM7" s="130">
        <f t="shared" si="14"/>
        <v>12.051684545999999</v>
      </c>
      <c r="CN7" s="130">
        <f t="shared" si="14"/>
        <v>10.205538609</v>
      </c>
      <c r="CO7" s="130">
        <f t="shared" si="14"/>
        <v>12.471159225000001</v>
      </c>
      <c r="CP7" s="130">
        <f t="shared" si="14"/>
        <v>12.250045997999999</v>
      </c>
      <c r="CQ7" s="130">
        <f>CQ39/1000</f>
        <v>12.982614798</v>
      </c>
      <c r="CR7" s="130">
        <v>9.6898612139955809</v>
      </c>
      <c r="CS7" s="130">
        <v>9.6898612139955809</v>
      </c>
      <c r="CT7" s="130">
        <v>9.6898612139955809</v>
      </c>
      <c r="CU7" s="130">
        <v>9.6898612139955809</v>
      </c>
      <c r="CV7" s="130">
        <f t="shared" si="4"/>
        <v>13.086756739999998</v>
      </c>
      <c r="CW7" s="130">
        <f t="shared" si="4"/>
        <v>12.914845962999999</v>
      </c>
      <c r="CX7" s="130">
        <f t="shared" si="4"/>
        <v>13.147413492</v>
      </c>
      <c r="CY7" s="130">
        <f t="shared" si="10"/>
        <v>12.770678070999997</v>
      </c>
      <c r="CZ7" s="130">
        <f>CZ39/1000</f>
        <v>12.292806502000003</v>
      </c>
      <c r="DA7" s="130">
        <f t="shared" si="10"/>
        <v>13.275279206</v>
      </c>
      <c r="DB7" s="130">
        <f t="shared" si="11"/>
        <v>12.568075245999999</v>
      </c>
      <c r="DC7" s="130">
        <f t="shared" si="11"/>
        <v>12.333214136999999</v>
      </c>
      <c r="DD7" s="130">
        <f>DD39/1000</f>
        <v>13.498939955000001</v>
      </c>
      <c r="DE7" s="130">
        <f>DE39/1000</f>
        <v>14.004451101999999</v>
      </c>
      <c r="DF7" s="130">
        <f t="shared" si="6"/>
        <v>14.326846210999998</v>
      </c>
      <c r="DG7" s="130">
        <f t="shared" si="6"/>
        <v>13.052268925</v>
      </c>
      <c r="DH7" s="130">
        <f t="shared" si="6"/>
        <v>13.221995577000001</v>
      </c>
      <c r="DI7" s="130">
        <f t="shared" si="6"/>
        <v>14.077913402999998</v>
      </c>
      <c r="DJ7" s="130">
        <f t="shared" si="6"/>
        <v>15.493255392000002</v>
      </c>
      <c r="DK7" s="274"/>
      <c r="DL7" s="235"/>
      <c r="DN7" s="240" t="s">
        <v>367</v>
      </c>
      <c r="DO7" s="240" t="s">
        <v>364</v>
      </c>
      <c r="DP7" s="240" t="s">
        <v>365</v>
      </c>
      <c r="DQ7" s="240" t="s">
        <v>366</v>
      </c>
      <c r="DR7" s="240" t="s">
        <v>363</v>
      </c>
      <c r="DS7" s="234"/>
      <c r="DT7" s="234"/>
      <c r="DU7" s="234"/>
      <c r="DV7" s="234"/>
      <c r="DW7" s="234"/>
      <c r="DX7" s="234"/>
      <c r="EL7" s="701" t="s">
        <v>37</v>
      </c>
      <c r="EM7" s="702">
        <f>DO8</f>
        <v>9.3000000000000007</v>
      </c>
      <c r="EN7" s="702">
        <f>DP8</f>
        <v>10.153406214</v>
      </c>
      <c r="EO7" s="741">
        <f>DQ8</f>
        <v>0.85340621399999961</v>
      </c>
      <c r="EP7" s="742">
        <f>DR8</f>
        <v>9.1764109032258012E-2</v>
      </c>
    </row>
    <row r="8" spans="1:147">
      <c r="A8" s="133"/>
      <c r="B8" s="158" t="s">
        <v>40</v>
      </c>
      <c r="C8" s="130">
        <f>Ability!C35</f>
        <v>14.652391496466427</v>
      </c>
      <c r="D8" s="130">
        <f>Ability!D35</f>
        <v>12.100689655172415</v>
      </c>
      <c r="E8" s="130">
        <f>Ability!E35</f>
        <v>15.59114325613494</v>
      </c>
      <c r="F8" s="130">
        <f>Ability!F35</f>
        <v>15.09</v>
      </c>
      <c r="G8" s="130">
        <f>Ability!G35</f>
        <v>15.593</v>
      </c>
      <c r="H8" s="130">
        <f>Ability!H35</f>
        <v>14.8298275862069</v>
      </c>
      <c r="I8" s="130">
        <f>Ability!I35</f>
        <v>3.7074568965517245</v>
      </c>
      <c r="J8" s="130">
        <f>Ability!J35</f>
        <v>14.316420689655176</v>
      </c>
      <c r="K8" s="130">
        <f>Ability!K35</f>
        <v>14.8298275862069</v>
      </c>
      <c r="L8" s="130">
        <f>Ability!L35</f>
        <v>15.324155172413796</v>
      </c>
      <c r="M8" s="130">
        <f>Ability!M35</f>
        <v>14.8298275862069</v>
      </c>
      <c r="N8" s="130">
        <f>Ability!N35</f>
        <v>15.324155172413796</v>
      </c>
      <c r="O8" s="130">
        <f>Ability!O35</f>
        <v>15.324155172413796</v>
      </c>
      <c r="P8" s="130">
        <f>Ability!P35</f>
        <v>13.841172413793107</v>
      </c>
      <c r="Q8" s="130">
        <f>Ability!Q35</f>
        <v>13.95</v>
      </c>
      <c r="R8" s="130">
        <f>Ability!R35</f>
        <v>13.197413793103449</v>
      </c>
      <c r="S8" s="130">
        <f>Ability!S35</f>
        <v>14</v>
      </c>
      <c r="T8" s="130">
        <f>Ability!T35</f>
        <v>13.5</v>
      </c>
      <c r="U8" s="130">
        <f>Ability!U35</f>
        <v>12.6</v>
      </c>
      <c r="V8" s="130">
        <f>Ability!V35</f>
        <v>13.95</v>
      </c>
      <c r="W8" s="130">
        <f>Ability!W35</f>
        <v>13.5</v>
      </c>
      <c r="X8" s="130">
        <f>Ability!X35</f>
        <v>11.7</v>
      </c>
      <c r="Y8" s="130">
        <f>Ability!Y35</f>
        <v>7.98</v>
      </c>
      <c r="Z8" s="130">
        <f>Ability!Z35</f>
        <v>14.108000000000001</v>
      </c>
      <c r="AA8" s="130">
        <f>Ability!AA35</f>
        <v>13.02</v>
      </c>
      <c r="AB8" s="130">
        <f>Ability!AB35</f>
        <v>11.68</v>
      </c>
      <c r="AC8" s="130">
        <f>Ability!AC35</f>
        <v>13.02</v>
      </c>
      <c r="AD8" s="130">
        <f>Ability!AD35</f>
        <v>12.035172413793104</v>
      </c>
      <c r="AE8" s="130">
        <f>Ability!AE35</f>
        <v>13.02</v>
      </c>
      <c r="AF8" s="130">
        <f>Ability!AF35</f>
        <v>12.6</v>
      </c>
      <c r="AG8" s="130">
        <f>Ability!AG35</f>
        <v>13.02</v>
      </c>
      <c r="AH8" s="130">
        <f>Ability!AH35</f>
        <v>13.02</v>
      </c>
      <c r="AI8" s="130">
        <f>Ability!AI35</f>
        <v>12.6</v>
      </c>
      <c r="AJ8" s="130">
        <f>Ability!AJ35</f>
        <v>11.55</v>
      </c>
      <c r="AK8" s="130">
        <f>Ability!AK35</f>
        <v>12.6</v>
      </c>
      <c r="AL8" s="130">
        <f>Ability!AL35</f>
        <v>13.02</v>
      </c>
      <c r="AM8" s="130">
        <f>Ability!AM35</f>
        <v>5.88</v>
      </c>
      <c r="AN8" s="130">
        <f>Ability!AN35</f>
        <v>6.93</v>
      </c>
      <c r="AO8" s="130">
        <f>Ability!AO35</f>
        <v>13.02</v>
      </c>
      <c r="AP8" s="130">
        <f>Ability!AP35</f>
        <v>12.6</v>
      </c>
      <c r="AQ8" s="130">
        <f>Ability!AQ35</f>
        <v>8.82</v>
      </c>
      <c r="AR8" s="130">
        <f>Ability!AR35</f>
        <v>10.5</v>
      </c>
      <c r="AS8" s="130">
        <f>Ability!AS35</f>
        <v>13.02</v>
      </c>
      <c r="AT8" s="130">
        <f>Ability!AT35</f>
        <v>14.26</v>
      </c>
      <c r="AU8" s="130">
        <f>Ability!AU35</f>
        <v>13.8</v>
      </c>
      <c r="AV8" s="130">
        <f>Ability!AV35</f>
        <v>11.96</v>
      </c>
      <c r="AW8" s="130">
        <f>Ability!AW35</f>
        <v>9.89</v>
      </c>
      <c r="AX8" s="130">
        <f>Ability!AX35</f>
        <v>7.13</v>
      </c>
      <c r="AY8" s="130">
        <f>Ability!AY35</f>
        <v>12.697586206896551</v>
      </c>
      <c r="AZ8" s="130">
        <f>Ability!AZ35</f>
        <v>12.88</v>
      </c>
      <c r="BA8" s="130">
        <f>Ability!BA35</f>
        <v>14.26</v>
      </c>
      <c r="BB8" s="130">
        <f>Ability!BB35</f>
        <v>13.8</v>
      </c>
      <c r="BC8" s="130">
        <f>Ability!BC35</f>
        <v>14.26</v>
      </c>
      <c r="BD8" s="130">
        <f>Ability!BD35</f>
        <v>12.6</v>
      </c>
      <c r="BE8" s="130">
        <f>Ability!BE35</f>
        <v>13.02</v>
      </c>
      <c r="BF8" s="130">
        <f>Ability!BF35</f>
        <v>13.02</v>
      </c>
      <c r="BG8" s="130">
        <f>Ability!BG35</f>
        <v>12.6</v>
      </c>
      <c r="BH8" s="130">
        <f>Ability!BH35</f>
        <v>12.571034482758618</v>
      </c>
      <c r="BI8" s="130">
        <f>Ability!BH35</f>
        <v>12.571034482758618</v>
      </c>
      <c r="BJ8" s="130">
        <f>Ability!BI35</f>
        <v>12.165517241379307</v>
      </c>
      <c r="BK8" s="130">
        <f>Ability!BJ35</f>
        <v>12.795517241379315</v>
      </c>
      <c r="BL8" s="154"/>
      <c r="BM8" s="133"/>
      <c r="BN8" s="158" t="s">
        <v>40</v>
      </c>
      <c r="BO8" s="130">
        <f t="shared" ref="BO8:CE8" si="15">BO40/1000</f>
        <v>14.326093498000001</v>
      </c>
      <c r="BP8" s="130">
        <f t="shared" si="15"/>
        <v>11.943037530999998</v>
      </c>
      <c r="BQ8" s="130">
        <f t="shared" si="15"/>
        <v>14.987476852</v>
      </c>
      <c r="BR8" s="130">
        <f t="shared" si="15"/>
        <v>14.301342633000004</v>
      </c>
      <c r="BS8" s="130">
        <f t="shared" si="15"/>
        <v>15.306835659000003</v>
      </c>
      <c r="BT8" s="130">
        <f t="shared" si="15"/>
        <v>13.197241866999997</v>
      </c>
      <c r="BU8" s="130">
        <f t="shared" si="15"/>
        <v>3.7329280709999999</v>
      </c>
      <c r="BV8" s="130">
        <f t="shared" si="15"/>
        <v>13.460026256999997</v>
      </c>
      <c r="BW8" s="130">
        <f t="shared" si="15"/>
        <v>12.581262485</v>
      </c>
      <c r="BX8" s="130">
        <f t="shared" ref="BX8:CD8" si="16">BX40/1000</f>
        <v>13.854426415000001</v>
      </c>
      <c r="BY8" s="130">
        <f t="shared" si="16"/>
        <v>13.964182286999996</v>
      </c>
      <c r="BZ8" s="130">
        <f t="shared" si="16"/>
        <v>14.176124042</v>
      </c>
      <c r="CA8" s="130">
        <f t="shared" si="16"/>
        <v>12.449909241999999</v>
      </c>
      <c r="CB8" s="130">
        <f t="shared" si="16"/>
        <v>10.975304182000002</v>
      </c>
      <c r="CC8" s="130">
        <f t="shared" si="16"/>
        <v>12.575154075000004</v>
      </c>
      <c r="CD8" s="130">
        <f t="shared" si="16"/>
        <v>11.631899613</v>
      </c>
      <c r="CE8" s="130">
        <f t="shared" si="15"/>
        <v>11.366954823000002</v>
      </c>
      <c r="CF8" s="130">
        <f t="shared" si="2"/>
        <v>13.238276649999998</v>
      </c>
      <c r="CG8" s="130">
        <f t="shared" si="2"/>
        <v>13.459061147000002</v>
      </c>
      <c r="CH8" s="130">
        <f t="shared" si="2"/>
        <v>11.737925145999998</v>
      </c>
      <c r="CI8" s="130">
        <f t="shared" ref="CI8:CP8" si="17">CI40/1000</f>
        <v>12.437943661000002</v>
      </c>
      <c r="CJ8" s="130">
        <f t="shared" si="17"/>
        <v>11.557628135000002</v>
      </c>
      <c r="CK8" s="130">
        <f t="shared" si="17"/>
        <v>8.7172694859999993</v>
      </c>
      <c r="CL8" s="130">
        <f t="shared" si="17"/>
        <v>15.093031767999999</v>
      </c>
      <c r="CM8" s="130">
        <f t="shared" si="17"/>
        <v>11.952785809000002</v>
      </c>
      <c r="CN8" s="130">
        <f t="shared" si="17"/>
        <v>11.160975115000001</v>
      </c>
      <c r="CO8" s="130">
        <f t="shared" si="17"/>
        <v>13.779750426</v>
      </c>
      <c r="CP8" s="130">
        <f t="shared" si="17"/>
        <v>12.141706076</v>
      </c>
      <c r="CQ8" s="130">
        <f>CQ40/1000</f>
        <v>14.165380731000003</v>
      </c>
      <c r="CR8" s="130">
        <v>13.465882687013098</v>
      </c>
      <c r="CS8" s="130">
        <v>13.465882687013098</v>
      </c>
      <c r="CT8" s="130">
        <v>13.465882687013098</v>
      </c>
      <c r="CU8" s="130">
        <v>13.465882687013098</v>
      </c>
      <c r="CV8" s="130">
        <f t="shared" si="4"/>
        <v>12.700408330999998</v>
      </c>
      <c r="CW8" s="130">
        <f t="shared" si="4"/>
        <v>13.5407517</v>
      </c>
      <c r="CX8" s="130">
        <f t="shared" si="4"/>
        <v>13.776413257000002</v>
      </c>
      <c r="CY8" s="130">
        <f t="shared" si="10"/>
        <v>8.3726053900000004</v>
      </c>
      <c r="CZ8" s="130">
        <f>CZ40/1000</f>
        <v>9.0055991979999988</v>
      </c>
      <c r="DA8" s="130">
        <f t="shared" si="10"/>
        <v>14.700465798000005</v>
      </c>
      <c r="DB8" s="130">
        <f t="shared" si="11"/>
        <v>8.5441460769999971</v>
      </c>
      <c r="DC8" s="130">
        <f t="shared" si="11"/>
        <v>5.5171444809999999</v>
      </c>
      <c r="DD8" s="130">
        <f>DD40/1000</f>
        <v>14.701930472000001</v>
      </c>
      <c r="DE8" s="130">
        <f>DE40/1000</f>
        <v>14.672868107999998</v>
      </c>
      <c r="DF8" s="130">
        <f t="shared" si="6"/>
        <v>14.563149749999999</v>
      </c>
      <c r="DG8" s="130">
        <f t="shared" si="6"/>
        <v>13.692194528999995</v>
      </c>
      <c r="DH8" s="130">
        <f t="shared" si="6"/>
        <v>11.846297856000003</v>
      </c>
      <c r="DI8" s="130">
        <f t="shared" si="6"/>
        <v>7.0135267160000003</v>
      </c>
      <c r="DJ8" s="130">
        <f t="shared" si="6"/>
        <v>10.706592454999999</v>
      </c>
      <c r="DK8" s="274"/>
      <c r="DL8" s="235"/>
      <c r="DN8" s="241" t="s">
        <v>37</v>
      </c>
      <c r="DO8" s="682">
        <f>AX5</f>
        <v>9.3000000000000007</v>
      </c>
      <c r="DP8" s="682">
        <f>DJ5</f>
        <v>10.153406214</v>
      </c>
      <c r="DQ8" s="685">
        <f>DP8-DO8</f>
        <v>0.85340621399999961</v>
      </c>
      <c r="DR8" s="347">
        <f>DQ8/DO8</f>
        <v>9.1764109032258012E-2</v>
      </c>
      <c r="DS8" s="244"/>
      <c r="DT8" s="244"/>
      <c r="DU8" s="244"/>
      <c r="DV8" s="244"/>
      <c r="DW8" s="244"/>
      <c r="DX8" s="244"/>
      <c r="DY8" s="131"/>
      <c r="EL8" s="704" t="s">
        <v>38</v>
      </c>
      <c r="EM8" s="702">
        <f t="shared" ref="EM8:EM14" si="18">DO9</f>
        <v>4.992</v>
      </c>
      <c r="EN8" s="702">
        <f t="shared" ref="EN8:EN14" si="19">DP9</f>
        <v>8.2915698570000007</v>
      </c>
      <c r="EO8" s="741">
        <f t="shared" ref="EO8:EO14" si="20">DQ9</f>
        <v>3.2995698570000007</v>
      </c>
      <c r="EP8" s="742">
        <f t="shared" ref="EP8:EP14" si="21">DR9</f>
        <v>0.66097152584134633</v>
      </c>
    </row>
    <row r="9" spans="1:147">
      <c r="A9" s="133"/>
      <c r="B9" s="158" t="s">
        <v>42</v>
      </c>
      <c r="C9" s="130">
        <f>Ability!C36</f>
        <v>18.989689830646309</v>
      </c>
      <c r="D9" s="130">
        <f>Ability!D36</f>
        <v>16.8</v>
      </c>
      <c r="E9" s="130">
        <f>Ability!E36</f>
        <v>18.600000000000001</v>
      </c>
      <c r="F9" s="130">
        <f>Ability!F36</f>
        <v>17.914285714285718</v>
      </c>
      <c r="G9" s="130">
        <f>Ability!G36</f>
        <v>18.600000000000001</v>
      </c>
      <c r="H9" s="130">
        <f>Ability!H36</f>
        <v>17.614285714285714</v>
      </c>
      <c r="I9" s="130">
        <f>Ability!I36</f>
        <v>18.600000000000001</v>
      </c>
      <c r="J9" s="130">
        <f>Ability!J36</f>
        <v>18.578571428571429</v>
      </c>
      <c r="K9" s="130">
        <f>Ability!K36</f>
        <v>9</v>
      </c>
      <c r="L9" s="130">
        <f>Ability!L36</f>
        <v>19.84</v>
      </c>
      <c r="M9" s="130">
        <f>Ability!M36</f>
        <v>19.2</v>
      </c>
      <c r="N9" s="130">
        <f>Ability!N36</f>
        <v>19.84</v>
      </c>
      <c r="O9" s="130">
        <f>Ability!O36</f>
        <v>19.84</v>
      </c>
      <c r="P9" s="130">
        <f>Ability!P36</f>
        <v>17.920000000000002</v>
      </c>
      <c r="Q9" s="130">
        <f>Ability!Q36</f>
        <v>19.84</v>
      </c>
      <c r="R9" s="130">
        <f>Ability!R36</f>
        <v>19.2</v>
      </c>
      <c r="S9" s="130">
        <f>Ability!S36</f>
        <v>19.8</v>
      </c>
      <c r="T9" s="130">
        <f>Ability!T36</f>
        <v>19.2</v>
      </c>
      <c r="U9" s="130">
        <f>Ability!U36</f>
        <v>19.490909090909092</v>
      </c>
      <c r="V9" s="130">
        <f>Ability!V36</f>
        <v>19.84</v>
      </c>
      <c r="W9" s="130">
        <f>Ability!W36</f>
        <v>15.709090909090911</v>
      </c>
      <c r="X9" s="130">
        <f>Ability!X36</f>
        <v>18.47454545454546</v>
      </c>
      <c r="Y9" s="130">
        <f>Ability!Y36</f>
        <v>18.3</v>
      </c>
      <c r="Z9" s="130">
        <f>Ability!Z36</f>
        <v>19.605</v>
      </c>
      <c r="AA9" s="130">
        <f>Ability!AA36</f>
        <v>18.91</v>
      </c>
      <c r="AB9" s="130">
        <f>Ability!AB36</f>
        <v>17.079999999999998</v>
      </c>
      <c r="AC9" s="130">
        <f>Ability!AC36</f>
        <v>18.91</v>
      </c>
      <c r="AD9" s="130">
        <f>Ability!AD36</f>
        <v>18.3</v>
      </c>
      <c r="AE9" s="130">
        <f>Ability!AE36</f>
        <v>13.530909090909091</v>
      </c>
      <c r="AF9" s="130">
        <f>Ability!AF36</f>
        <v>18.3</v>
      </c>
      <c r="AG9" s="130">
        <f>Ability!AG36</f>
        <v>18.91</v>
      </c>
      <c r="AH9" s="130">
        <f>Ability!AH36</f>
        <v>18.91</v>
      </c>
      <c r="AI9" s="130">
        <f>Ability!AI36</f>
        <v>18.3</v>
      </c>
      <c r="AJ9" s="130">
        <f>Ability!AJ36</f>
        <v>18.91</v>
      </c>
      <c r="AK9" s="130">
        <f>Ability!AK36</f>
        <v>18.3</v>
      </c>
      <c r="AL9" s="130">
        <f>Ability!AL36</f>
        <v>18.91</v>
      </c>
      <c r="AM9" s="130">
        <f>Ability!AM36</f>
        <v>18.071249999999999</v>
      </c>
      <c r="AN9" s="130">
        <f>Ability!AN36</f>
        <v>17.690000000000001</v>
      </c>
      <c r="AO9" s="130">
        <f>Ability!AO36</f>
        <v>18.91</v>
      </c>
      <c r="AP9" s="130">
        <f>Ability!AP36</f>
        <v>18.3</v>
      </c>
      <c r="AQ9" s="130">
        <f>Ability!AQ36</f>
        <v>18.91</v>
      </c>
      <c r="AR9" s="130">
        <f>Ability!AR36</f>
        <v>18.3</v>
      </c>
      <c r="AS9" s="130">
        <f>Ability!AS36</f>
        <v>17.177045454545453</v>
      </c>
      <c r="AT9" s="130">
        <f>Ability!AT36</f>
        <v>19.115909090909092</v>
      </c>
      <c r="AU9" s="130">
        <f>Ability!AU36</f>
        <v>17.284090909090914</v>
      </c>
      <c r="AV9" s="130">
        <f>Ability!AV36</f>
        <v>19.854545454545455</v>
      </c>
      <c r="AW9" s="130">
        <f>Ability!AW36</f>
        <v>19.8</v>
      </c>
      <c r="AX9" s="130">
        <f>Ability!AX36</f>
        <v>18.91</v>
      </c>
      <c r="AY9" s="130">
        <f>Ability!AY36</f>
        <v>18.91</v>
      </c>
      <c r="AZ9" s="130">
        <f>Ability!AZ36</f>
        <v>17.948863636363637</v>
      </c>
      <c r="BA9" s="130">
        <f>Ability!BA36</f>
        <v>20.090909090909093</v>
      </c>
      <c r="BB9" s="130">
        <f>Ability!BB36</f>
        <v>19.027272727272727</v>
      </c>
      <c r="BC9" s="130">
        <f>Ability!BC36</f>
        <v>20.149999999999999</v>
      </c>
      <c r="BD9" s="130">
        <f>Ability!BD36</f>
        <v>18.3</v>
      </c>
      <c r="BE9" s="130">
        <f>Ability!BE36</f>
        <v>3.05</v>
      </c>
      <c r="BF9" s="130">
        <f>Ability!BF36</f>
        <v>18.91</v>
      </c>
      <c r="BG9" s="130">
        <f>Ability!BG36</f>
        <v>18.3</v>
      </c>
      <c r="BH9" s="130">
        <f>Ability!BH36</f>
        <v>18.48022727272728</v>
      </c>
      <c r="BI9" s="130">
        <f>Ability!BH36</f>
        <v>18.48022727272728</v>
      </c>
      <c r="BJ9" s="130">
        <f>Ability!BI36</f>
        <v>18.092045454545453</v>
      </c>
      <c r="BK9" s="130">
        <f>Ability!BJ36</f>
        <v>18.91</v>
      </c>
      <c r="BL9" s="154"/>
      <c r="BM9" s="133"/>
      <c r="BN9" s="158" t="s">
        <v>42</v>
      </c>
      <c r="BO9" s="130">
        <f t="shared" ref="BO9:CE9" si="22">BO41/1000</f>
        <v>18.202088252999999</v>
      </c>
      <c r="BP9" s="130">
        <f t="shared" si="22"/>
        <v>18.011789803999999</v>
      </c>
      <c r="BQ9" s="130">
        <f t="shared" si="22"/>
        <v>19.454781552999997</v>
      </c>
      <c r="BR9" s="130">
        <f t="shared" si="22"/>
        <v>17.676512068000001</v>
      </c>
      <c r="BS9" s="130">
        <f t="shared" si="22"/>
        <v>19.214488420000002</v>
      </c>
      <c r="BT9" s="130">
        <f t="shared" si="22"/>
        <v>18.990460598999999</v>
      </c>
      <c r="BU9" s="130">
        <f t="shared" si="22"/>
        <v>19.964458551000003</v>
      </c>
      <c r="BV9" s="130">
        <f t="shared" si="22"/>
        <v>20.619511286000002</v>
      </c>
      <c r="BW9" s="130">
        <f t="shared" si="22"/>
        <v>11.503957823</v>
      </c>
      <c r="BX9" s="130">
        <f t="shared" ref="BX9:CD9" si="23">BX41/1000</f>
        <v>21.998202483999997</v>
      </c>
      <c r="BY9" s="130">
        <f t="shared" si="23"/>
        <v>19.544112682999998</v>
      </c>
      <c r="BZ9" s="130">
        <f t="shared" si="23"/>
        <v>21.003277193000002</v>
      </c>
      <c r="CA9" s="130">
        <f t="shared" si="23"/>
        <v>19.231556937000001</v>
      </c>
      <c r="CB9" s="130">
        <f t="shared" si="23"/>
        <v>16.427672632</v>
      </c>
      <c r="CC9" s="130">
        <f t="shared" si="23"/>
        <v>19.634563163000003</v>
      </c>
      <c r="CD9" s="130">
        <f t="shared" si="23"/>
        <v>19.455396612000005</v>
      </c>
      <c r="CE9" s="130">
        <f t="shared" si="22"/>
        <v>19.449678706</v>
      </c>
      <c r="CF9" s="130">
        <f t="shared" si="2"/>
        <v>20.523938778000005</v>
      </c>
      <c r="CG9" s="130">
        <f t="shared" si="2"/>
        <v>20.271423534999993</v>
      </c>
      <c r="CH9" s="130">
        <f t="shared" si="2"/>
        <v>18.648986798000003</v>
      </c>
      <c r="CI9" s="130">
        <f t="shared" ref="CI9:CP9" si="24">CI41/1000</f>
        <v>14.731451169999994</v>
      </c>
      <c r="CJ9" s="130">
        <f t="shared" si="24"/>
        <v>17.650283514999998</v>
      </c>
      <c r="CK9" s="130">
        <f t="shared" si="24"/>
        <v>19.258025155999995</v>
      </c>
      <c r="CL9" s="130">
        <f t="shared" si="24"/>
        <v>20.234206156999999</v>
      </c>
      <c r="CM9" s="130">
        <f t="shared" si="24"/>
        <v>20.375170772000004</v>
      </c>
      <c r="CN9" s="130">
        <f t="shared" si="24"/>
        <v>16.030883548000002</v>
      </c>
      <c r="CO9" s="130">
        <f t="shared" si="24"/>
        <v>19.572792508999999</v>
      </c>
      <c r="CP9" s="130">
        <f t="shared" si="24"/>
        <v>19.955981314999999</v>
      </c>
      <c r="CQ9" s="130">
        <f>CQ41/1000</f>
        <v>13.701193372000002</v>
      </c>
      <c r="CR9" s="130">
        <v>18.741608331172763</v>
      </c>
      <c r="CS9" s="130">
        <v>18.741608331172763</v>
      </c>
      <c r="CT9" s="130">
        <v>18.741608331172763</v>
      </c>
      <c r="CU9" s="130">
        <v>18.741608331172763</v>
      </c>
      <c r="CV9" s="130">
        <f t="shared" si="4"/>
        <v>18.717273424000002</v>
      </c>
      <c r="CW9" s="130">
        <f t="shared" si="4"/>
        <v>18.828185393000002</v>
      </c>
      <c r="CX9" s="130">
        <f t="shared" si="4"/>
        <v>20.071780990999997</v>
      </c>
      <c r="CY9" s="130">
        <f t="shared" si="10"/>
        <v>18.543621125999998</v>
      </c>
      <c r="CZ9" s="130">
        <f>CZ41/1000</f>
        <v>17.539249117000001</v>
      </c>
      <c r="DA9" s="130">
        <f t="shared" si="10"/>
        <v>18.689245116999995</v>
      </c>
      <c r="DB9" s="130">
        <f t="shared" si="11"/>
        <v>18.881461928000004</v>
      </c>
      <c r="DC9" s="130">
        <f t="shared" si="11"/>
        <v>18.949913690000002</v>
      </c>
      <c r="DD9" s="130">
        <f>DD41/1000</f>
        <v>17.822440988000007</v>
      </c>
      <c r="DE9" s="130">
        <f>DE41/1000</f>
        <v>19.405346144999999</v>
      </c>
      <c r="DF9" s="130">
        <f t="shared" si="6"/>
        <v>20.289559410000003</v>
      </c>
      <c r="DG9" s="130">
        <f t="shared" si="6"/>
        <v>16.269341069000003</v>
      </c>
      <c r="DH9" s="130">
        <f t="shared" si="6"/>
        <v>19.244514249999998</v>
      </c>
      <c r="DI9" s="130">
        <f t="shared" si="6"/>
        <v>18.789627732999996</v>
      </c>
      <c r="DJ9" s="130">
        <f t="shared" si="6"/>
        <v>19.801602106000004</v>
      </c>
      <c r="DK9" s="274"/>
      <c r="DL9" s="235"/>
      <c r="DN9" s="241" t="s">
        <v>38</v>
      </c>
      <c r="DO9" s="682">
        <f>AX6</f>
        <v>4.992</v>
      </c>
      <c r="DP9" s="682">
        <f>DJ6</f>
        <v>8.2915698570000007</v>
      </c>
      <c r="DQ9" s="685">
        <f t="shared" ref="DQ9:DQ14" si="25">DP9-DO9</f>
        <v>3.2995698570000007</v>
      </c>
      <c r="DR9" s="347">
        <f t="shared" ref="DR9:DR14" si="26">DQ9/DO9</f>
        <v>0.66097152584134633</v>
      </c>
      <c r="DS9" s="234"/>
      <c r="DT9" s="234"/>
      <c r="DU9" s="234"/>
      <c r="DV9" s="234"/>
      <c r="DW9" s="234"/>
      <c r="DX9" s="234"/>
      <c r="DY9" s="136"/>
      <c r="EL9" s="704" t="s">
        <v>39</v>
      </c>
      <c r="EM9" s="702">
        <f t="shared" si="18"/>
        <v>12.71</v>
      </c>
      <c r="EN9" s="702">
        <f t="shared" si="19"/>
        <v>15.493255392000002</v>
      </c>
      <c r="EO9" s="741">
        <f t="shared" si="20"/>
        <v>2.7832553920000009</v>
      </c>
      <c r="EP9" s="742">
        <f t="shared" si="21"/>
        <v>0.2189815414634147</v>
      </c>
    </row>
    <row r="10" spans="1:147">
      <c r="A10" s="133"/>
      <c r="B10" s="158" t="s">
        <v>86</v>
      </c>
      <c r="C10" s="130">
        <f>Ability!C37</f>
        <v>22.949127426021874</v>
      </c>
      <c r="D10" s="130">
        <f>Ability!D37</f>
        <v>20.999127426021875</v>
      </c>
      <c r="E10" s="130">
        <f>Ability!E37</f>
        <v>18.71</v>
      </c>
      <c r="F10" s="130">
        <f>Ability!F37</f>
        <v>18.32</v>
      </c>
      <c r="G10" s="130">
        <f>Ability!G37</f>
        <v>18.600000000000001</v>
      </c>
      <c r="H10" s="130">
        <f>Ability!H37</f>
        <v>16.5</v>
      </c>
      <c r="I10" s="130">
        <f>Ability!I37</f>
        <v>17.37</v>
      </c>
      <c r="J10" s="130">
        <f>Ability!J37</f>
        <v>17.05</v>
      </c>
      <c r="K10" s="130">
        <f>Ability!K37</f>
        <v>16.5</v>
      </c>
      <c r="L10" s="130">
        <f>Ability!L37</f>
        <v>17.05</v>
      </c>
      <c r="M10" s="130">
        <f>Ability!M37</f>
        <v>16.5</v>
      </c>
      <c r="N10" s="130">
        <f>Ability!N37</f>
        <v>23.6</v>
      </c>
      <c r="O10" s="130">
        <f>Ability!O37</f>
        <v>21.5</v>
      </c>
      <c r="P10" s="130">
        <f>Ability!P37</f>
        <v>19.55</v>
      </c>
      <c r="Q10" s="130">
        <f>Ability!Q37</f>
        <v>19.45</v>
      </c>
      <c r="R10" s="130">
        <f>Ability!R37</f>
        <v>17.75</v>
      </c>
      <c r="S10" s="130">
        <f>Ability!S37</f>
        <v>12.4</v>
      </c>
      <c r="T10" s="130">
        <f>Ability!T37</f>
        <v>18</v>
      </c>
      <c r="U10" s="130">
        <f>Ability!U37</f>
        <v>18.600000000000001</v>
      </c>
      <c r="V10" s="130">
        <f>Ability!V37</f>
        <v>17.05</v>
      </c>
      <c r="W10" s="130">
        <f>Ability!W37</f>
        <v>16.5</v>
      </c>
      <c r="X10" s="130">
        <f>Ability!X37</f>
        <v>9.3000000000000007</v>
      </c>
      <c r="Y10" s="130">
        <f>Ability!Y37</f>
        <v>13.5</v>
      </c>
      <c r="Z10" s="130">
        <f>Ability!Z37</f>
        <v>16.420000000000002</v>
      </c>
      <c r="AA10" s="130">
        <f>Ability!AA37</f>
        <v>17.05</v>
      </c>
      <c r="AB10" s="130">
        <f>Ability!AB37</f>
        <v>11.2</v>
      </c>
      <c r="AC10" s="130">
        <f>Ability!AC37</f>
        <v>18.600000000000001</v>
      </c>
      <c r="AD10" s="130">
        <f>Ability!AD37</f>
        <v>19.5</v>
      </c>
      <c r="AE10" s="130">
        <f>Ability!AE37</f>
        <v>20.149999999999999</v>
      </c>
      <c r="AF10" s="130">
        <f>Ability!AF37</f>
        <v>19.5</v>
      </c>
      <c r="AG10" s="130">
        <f>Ability!AG37</f>
        <v>20.149999999999999</v>
      </c>
      <c r="AH10" s="130">
        <f>Ability!AH37</f>
        <v>20.149999999999999</v>
      </c>
      <c r="AI10" s="130">
        <f>Ability!AI37</f>
        <v>19.5</v>
      </c>
      <c r="AJ10" s="130">
        <f>Ability!AJ37</f>
        <v>20.149999999999999</v>
      </c>
      <c r="AK10" s="130">
        <f>Ability!AK37</f>
        <v>18</v>
      </c>
      <c r="AL10" s="130">
        <f>Ability!AL37</f>
        <v>18.600000000000001</v>
      </c>
      <c r="AM10" s="130">
        <f>Ability!AM37</f>
        <v>18.600000000000001</v>
      </c>
      <c r="AN10" s="130">
        <f>Ability!AN37</f>
        <v>17.399999999999999</v>
      </c>
      <c r="AO10" s="130">
        <f>Ability!AO37</f>
        <v>20.149999999999999</v>
      </c>
      <c r="AP10" s="130">
        <f>Ability!AP37</f>
        <v>16.2</v>
      </c>
      <c r="AQ10" s="130">
        <f>Ability!AQ37</f>
        <v>13.02</v>
      </c>
      <c r="AR10" s="130">
        <f>Ability!AR37</f>
        <v>8.6999999999999993</v>
      </c>
      <c r="AS10" s="130">
        <f>Ability!AS37</f>
        <v>8.99</v>
      </c>
      <c r="AT10" s="130">
        <f>Ability!AT37</f>
        <v>10.23</v>
      </c>
      <c r="AU10" s="130">
        <f>Ability!AU37</f>
        <v>9.9</v>
      </c>
      <c r="AV10" s="130">
        <f>Ability!AV37</f>
        <v>13.02</v>
      </c>
      <c r="AW10" s="130">
        <f>Ability!AW37</f>
        <v>13.5</v>
      </c>
      <c r="AX10" s="130">
        <f>Ability!AX37</f>
        <v>16.12</v>
      </c>
      <c r="AY10" s="130">
        <f>Ability!AY37</f>
        <v>14.88</v>
      </c>
      <c r="AZ10" s="130">
        <f>Ability!AZ37</f>
        <v>14.28</v>
      </c>
      <c r="BA10" s="130">
        <f>Ability!BA37</f>
        <v>15.5</v>
      </c>
      <c r="BB10" s="130">
        <f>Ability!BB37</f>
        <v>10.503</v>
      </c>
      <c r="BC10" s="130">
        <f>Ability!BC37</f>
        <v>13.956</v>
      </c>
      <c r="BD10" s="130">
        <f>Ability!BD37</f>
        <v>13.5</v>
      </c>
      <c r="BE10" s="130">
        <f>Ability!BE37</f>
        <v>13.951000000000001</v>
      </c>
      <c r="BF10" s="130">
        <f>Ability!BF37</f>
        <v>13.951000000000001</v>
      </c>
      <c r="BG10" s="130">
        <f>Ability!BG37</f>
        <v>13.5</v>
      </c>
      <c r="BH10" s="130">
        <f>Ability!BH37</f>
        <v>13.951000000000001</v>
      </c>
      <c r="BI10" s="130">
        <f>Ability!BH37</f>
        <v>13.951000000000001</v>
      </c>
      <c r="BJ10" s="130">
        <f>Ability!BI37</f>
        <v>13.5</v>
      </c>
      <c r="BK10" s="130">
        <f>Ability!BJ37</f>
        <v>13.95</v>
      </c>
      <c r="BL10" s="154"/>
      <c r="BM10" s="133"/>
      <c r="BN10" s="158" t="s">
        <v>86</v>
      </c>
      <c r="BO10" s="130">
        <f t="shared" ref="BO10:BW10" si="27">BO44/1000</f>
        <v>25.510893996000011</v>
      </c>
      <c r="BP10" s="130">
        <f t="shared" si="27"/>
        <v>19.710379458999999</v>
      </c>
      <c r="BQ10" s="130">
        <f t="shared" si="27"/>
        <v>24.837857589999999</v>
      </c>
      <c r="BR10" s="130">
        <f t="shared" si="27"/>
        <v>16.181593572000004</v>
      </c>
      <c r="BS10" s="130">
        <f t="shared" si="27"/>
        <v>21.275693777999997</v>
      </c>
      <c r="BT10" s="130">
        <f t="shared" si="27"/>
        <v>15.491231730000001</v>
      </c>
      <c r="BU10" s="130">
        <f t="shared" si="27"/>
        <v>18.729126124</v>
      </c>
      <c r="BV10" s="130">
        <f t="shared" si="27"/>
        <v>19.112650241000001</v>
      </c>
      <c r="BW10" s="130">
        <f t="shared" si="27"/>
        <v>23.962944441000001</v>
      </c>
      <c r="BX10" s="130">
        <f t="shared" ref="BX10:CD10" si="28">BX44/1000</f>
        <v>25.432730135000007</v>
      </c>
      <c r="BY10" s="130">
        <f t="shared" si="28"/>
        <v>28.253211509999996</v>
      </c>
      <c r="BZ10" s="130">
        <f t="shared" si="28"/>
        <v>26.321147899000003</v>
      </c>
      <c r="CA10" s="130">
        <f t="shared" si="28"/>
        <v>25.666278514999998</v>
      </c>
      <c r="CB10" s="130">
        <f t="shared" si="28"/>
        <v>21.777375229</v>
      </c>
      <c r="CC10" s="130">
        <f t="shared" si="28"/>
        <v>23.689130308000003</v>
      </c>
      <c r="CD10" s="130">
        <f t="shared" si="28"/>
        <v>13.632077307999998</v>
      </c>
      <c r="CE10" s="130">
        <f>CE44/1000</f>
        <v>18.669611368999998</v>
      </c>
      <c r="CF10" s="130">
        <f>CF44/1000</f>
        <v>19.496169792</v>
      </c>
      <c r="CG10" s="130">
        <f>CG44/1000</f>
        <v>14.264180388999998</v>
      </c>
      <c r="CH10" s="130">
        <f>CH44/1000</f>
        <v>14.927679315000001</v>
      </c>
      <c r="CI10" s="130">
        <f t="shared" ref="CI10:CP10" si="29">CI44/1000</f>
        <v>12.610104005000006</v>
      </c>
      <c r="CJ10" s="130">
        <f t="shared" si="29"/>
        <v>17.133987688000005</v>
      </c>
      <c r="CK10" s="130">
        <f t="shared" si="29"/>
        <v>20.849965739999998</v>
      </c>
      <c r="CL10" s="130">
        <f t="shared" si="29"/>
        <v>18.065340618999997</v>
      </c>
      <c r="CM10" s="130">
        <f t="shared" si="29"/>
        <v>11.279449404000003</v>
      </c>
      <c r="CN10" s="130">
        <f t="shared" si="29"/>
        <v>18.999561755999995</v>
      </c>
      <c r="CO10" s="130">
        <f t="shared" si="29"/>
        <v>28.782747955999991</v>
      </c>
      <c r="CP10" s="130">
        <f t="shared" si="29"/>
        <v>19.484524004000001</v>
      </c>
      <c r="CQ10" s="130">
        <f>CQ44/1000</f>
        <v>21.278904153000003</v>
      </c>
      <c r="CR10" s="130">
        <v>19.682740740740741</v>
      </c>
      <c r="CS10" s="130">
        <v>19.682740740740741</v>
      </c>
      <c r="CT10" s="130">
        <v>19.682740740740741</v>
      </c>
      <c r="CU10" s="130">
        <v>19.682740740740741</v>
      </c>
      <c r="CV10" s="130">
        <f>CV44/1000</f>
        <v>19.644347009999997</v>
      </c>
      <c r="CW10" s="130">
        <f>CW44/1000</f>
        <v>20.439753146000001</v>
      </c>
      <c r="CX10" s="130">
        <f>CX44/1000</f>
        <v>23.823063667</v>
      </c>
      <c r="CY10" s="130">
        <f t="shared" ref="CY10:DE10" si="30">CY44/1000</f>
        <v>22.262091348999995</v>
      </c>
      <c r="CZ10" s="130">
        <f t="shared" si="30"/>
        <v>14.211331755</v>
      </c>
      <c r="DA10" s="130">
        <f t="shared" si="30"/>
        <v>15.154962229999997</v>
      </c>
      <c r="DB10" s="130">
        <f t="shared" si="30"/>
        <v>10.507916934999999</v>
      </c>
      <c r="DC10" s="130">
        <f t="shared" si="30"/>
        <v>11.677901588999996</v>
      </c>
      <c r="DD10" s="130">
        <f>DD44/1000</f>
        <v>9.0714425439999982</v>
      </c>
      <c r="DE10" s="130">
        <f t="shared" si="30"/>
        <v>10.956009273999999</v>
      </c>
      <c r="DF10" s="130">
        <f>DF44/1000</f>
        <v>11.905494029999998</v>
      </c>
      <c r="DG10" s="130">
        <f>DG44/1000</f>
        <v>14.781395593000001</v>
      </c>
      <c r="DH10" s="130">
        <f>DH44/1000</f>
        <v>16.402760915999998</v>
      </c>
      <c r="DI10" s="130">
        <f>DI44/1000</f>
        <v>15.241706863000001</v>
      </c>
      <c r="DJ10" s="130">
        <f>DJ44/1000</f>
        <v>17.585425777000005</v>
      </c>
      <c r="DK10" s="274"/>
      <c r="DN10" s="241" t="s">
        <v>39</v>
      </c>
      <c r="DO10" s="682">
        <f>AX7</f>
        <v>12.71</v>
      </c>
      <c r="DP10" s="682">
        <f>DJ7</f>
        <v>15.493255392000002</v>
      </c>
      <c r="DQ10" s="685">
        <f t="shared" si="25"/>
        <v>2.7832553920000009</v>
      </c>
      <c r="DR10" s="347">
        <f t="shared" si="26"/>
        <v>0.2189815414634147</v>
      </c>
      <c r="DS10" s="244"/>
      <c r="DT10" s="244"/>
      <c r="DU10" s="244"/>
      <c r="DV10" s="244"/>
      <c r="DW10" s="244"/>
      <c r="DX10" s="244"/>
      <c r="DY10" s="131"/>
      <c r="EL10" s="704" t="s">
        <v>83</v>
      </c>
      <c r="EM10" s="702">
        <f t="shared" si="18"/>
        <v>4.34</v>
      </c>
      <c r="EN10" s="702">
        <f t="shared" si="19"/>
        <v>4.6798464167610003</v>
      </c>
      <c r="EO10" s="741">
        <f t="shared" si="20"/>
        <v>0.33984641676100047</v>
      </c>
      <c r="EP10" s="742">
        <f t="shared" si="21"/>
        <v>7.8305625981797342E-2</v>
      </c>
    </row>
    <row r="11" spans="1:147" s="131" customFormat="1">
      <c r="A11" s="133"/>
      <c r="B11" s="193" t="s">
        <v>62</v>
      </c>
      <c r="C11" s="157">
        <f>SUM(C5:C10)</f>
        <v>89.155061606669889</v>
      </c>
      <c r="D11" s="157">
        <f t="shared" ref="D11:AF11" si="31">SUM(D5:D10)</f>
        <v>79.945438893682748</v>
      </c>
      <c r="E11" s="157">
        <f t="shared" si="31"/>
        <v>86.05104448655527</v>
      </c>
      <c r="F11" s="157">
        <f t="shared" si="31"/>
        <v>83.474523809523816</v>
      </c>
      <c r="G11" s="157">
        <f t="shared" si="31"/>
        <v>86.547780404853256</v>
      </c>
      <c r="H11" s="157">
        <f t="shared" si="31"/>
        <v>81.45377660828305</v>
      </c>
      <c r="I11" s="157">
        <f t="shared" si="31"/>
        <v>73.431781383416762</v>
      </c>
      <c r="J11" s="157">
        <f t="shared" si="31"/>
        <v>82.148666779307675</v>
      </c>
      <c r="K11" s="157">
        <f t="shared" si="31"/>
        <v>72.999827586206905</v>
      </c>
      <c r="L11" s="157">
        <f t="shared" si="31"/>
        <v>85.973155172413797</v>
      </c>
      <c r="M11" s="157">
        <f t="shared" si="31"/>
        <v>83.199827586206908</v>
      </c>
      <c r="N11" s="157">
        <f t="shared" si="31"/>
        <v>88.747450178220987</v>
      </c>
      <c r="O11" s="157">
        <f t="shared" si="31"/>
        <v>88.706813708999164</v>
      </c>
      <c r="P11" s="157">
        <f t="shared" si="31"/>
        <v>81.803172413793106</v>
      </c>
      <c r="Q11" s="157">
        <f>SUM(Q5:Q10)</f>
        <v>82.007000000000005</v>
      </c>
      <c r="R11" s="157">
        <f t="shared" ref="R11:AE11" si="32">SUM(R5:R10)</f>
        <v>81.422378949897876</v>
      </c>
      <c r="S11" s="157">
        <f t="shared" si="32"/>
        <v>80</v>
      </c>
      <c r="T11" s="157">
        <f t="shared" si="32"/>
        <v>83.37</v>
      </c>
      <c r="U11" s="157">
        <f t="shared" si="32"/>
        <v>84.449909090909102</v>
      </c>
      <c r="V11" s="157">
        <f t="shared" si="32"/>
        <v>84.599000000000004</v>
      </c>
      <c r="W11" s="157">
        <f t="shared" si="32"/>
        <v>72.971090909090918</v>
      </c>
      <c r="X11" s="157">
        <f t="shared" si="32"/>
        <v>71.153545454545466</v>
      </c>
      <c r="Y11" s="157">
        <f t="shared" si="32"/>
        <v>72.27</v>
      </c>
      <c r="Z11" s="157">
        <f t="shared" si="32"/>
        <v>79.743000000000009</v>
      </c>
      <c r="AA11" s="157">
        <f t="shared" si="32"/>
        <v>79.371857142857138</v>
      </c>
      <c r="AB11" s="157">
        <f t="shared" si="32"/>
        <v>67.449756097560979</v>
      </c>
      <c r="AC11" s="157">
        <f t="shared" si="32"/>
        <v>80.750857142857143</v>
      </c>
      <c r="AD11" s="157">
        <f t="shared" si="32"/>
        <v>81.580100985221662</v>
      </c>
      <c r="AE11" s="157">
        <f t="shared" si="32"/>
        <v>80.008456709956704</v>
      </c>
      <c r="AF11" s="157">
        <f t="shared" si="31"/>
        <v>82.632142857142853</v>
      </c>
      <c r="AG11" s="157">
        <f>SUM(AG5:AG10)</f>
        <v>85.386547619047604</v>
      </c>
      <c r="AH11" s="157">
        <f>SUM(AH5:AH10)</f>
        <v>85.386547619047604</v>
      </c>
      <c r="AI11" s="157">
        <f>SUM(AI5:AI10)</f>
        <v>82.632142857142853</v>
      </c>
      <c r="AJ11" s="157">
        <f t="shared" ref="AJ11:AU11" si="33">SUM(AJ5:AJ10)</f>
        <v>83.91754761904761</v>
      </c>
      <c r="AK11" s="157">
        <f t="shared" si="33"/>
        <v>81.132142857142853</v>
      </c>
      <c r="AL11" s="157">
        <f t="shared" si="33"/>
        <v>82.426928571428562</v>
      </c>
      <c r="AM11" s="157">
        <f t="shared" si="33"/>
        <v>75.505392857142851</v>
      </c>
      <c r="AN11" s="157">
        <f t="shared" si="33"/>
        <v>73.177738095238084</v>
      </c>
      <c r="AO11" s="157">
        <f t="shared" si="33"/>
        <v>85.386547619047604</v>
      </c>
      <c r="AP11" s="157">
        <f t="shared" si="33"/>
        <v>77.786000000000001</v>
      </c>
      <c r="AQ11" s="157">
        <f t="shared" si="33"/>
        <v>67.936999999999998</v>
      </c>
      <c r="AR11" s="157">
        <f t="shared" si="33"/>
        <v>59.16</v>
      </c>
      <c r="AS11" s="157">
        <f t="shared" si="33"/>
        <v>61.569045454545453</v>
      </c>
      <c r="AT11" s="157">
        <f t="shared" si="33"/>
        <v>71.587909090909093</v>
      </c>
      <c r="AU11" s="157">
        <f t="shared" si="33"/>
        <v>73.144090909090906</v>
      </c>
      <c r="AV11" s="157">
        <f t="shared" ref="AV11:BH11" si="34">SUM(AV5:AV10)</f>
        <v>78.066545454545448</v>
      </c>
      <c r="AW11" s="157">
        <f t="shared" si="34"/>
        <v>75.349999999999994</v>
      </c>
      <c r="AX11" s="157">
        <f t="shared" si="34"/>
        <v>69.162000000000006</v>
      </c>
      <c r="AY11" s="157">
        <f t="shared" si="34"/>
        <v>78.310586206896545</v>
      </c>
      <c r="AZ11" s="157">
        <f t="shared" si="34"/>
        <v>74.896485587583157</v>
      </c>
      <c r="BA11" s="157">
        <f t="shared" si="34"/>
        <v>82.920567627494449</v>
      </c>
      <c r="BB11" s="157">
        <f t="shared" si="34"/>
        <v>74.332419068736144</v>
      </c>
      <c r="BC11" s="157">
        <f t="shared" si="34"/>
        <v>81.225999999999999</v>
      </c>
      <c r="BD11" s="157">
        <f t="shared" si="34"/>
        <v>75.36</v>
      </c>
      <c r="BE11" s="157">
        <f t="shared" si="34"/>
        <v>62.014000000000003</v>
      </c>
      <c r="BF11" s="157">
        <f t="shared" si="34"/>
        <v>77.643000000000001</v>
      </c>
      <c r="BG11" s="157">
        <f t="shared" si="34"/>
        <v>72.259</v>
      </c>
      <c r="BH11" s="157">
        <f t="shared" si="34"/>
        <v>65.511317311041438</v>
      </c>
      <c r="BI11" s="157">
        <f>SUM(BI5:BI10)</f>
        <v>65.511317311041438</v>
      </c>
      <c r="BJ11" s="157">
        <f>SUM(BJ5:BJ10)</f>
        <v>73.744310663404434</v>
      </c>
      <c r="BK11" s="157">
        <f>SUM(BK5:BK10)</f>
        <v>75.698213718344078</v>
      </c>
      <c r="BL11" s="169"/>
      <c r="BM11" s="133"/>
      <c r="BN11" s="193" t="s">
        <v>62</v>
      </c>
      <c r="BO11" s="157">
        <f t="shared" ref="BO11:BW11" si="35">SUM(BO5:BO10)</f>
        <v>90.193685373999998</v>
      </c>
      <c r="BP11" s="157">
        <f t="shared" si="35"/>
        <v>80.533702693999999</v>
      </c>
      <c r="BQ11" s="157">
        <f t="shared" si="35"/>
        <v>94.178746364000006</v>
      </c>
      <c r="BR11" s="157">
        <f t="shared" si="35"/>
        <v>80.273595438000001</v>
      </c>
      <c r="BS11" s="157">
        <f t="shared" si="35"/>
        <v>91.145719463999995</v>
      </c>
      <c r="BT11" s="157">
        <f t="shared" si="35"/>
        <v>80.16918172199999</v>
      </c>
      <c r="BU11" s="157">
        <f t="shared" si="35"/>
        <v>75.866879311000005</v>
      </c>
      <c r="BV11" s="157">
        <f t="shared" si="35"/>
        <v>85.825477495999991</v>
      </c>
      <c r="BW11" s="157">
        <f t="shared" si="35"/>
        <v>79.137171854999991</v>
      </c>
      <c r="BX11" s="157">
        <f t="shared" ref="BX11:CD11" si="36">SUM(BX5:BX10)</f>
        <v>93.522174878000015</v>
      </c>
      <c r="BY11" s="157">
        <f t="shared" si="36"/>
        <v>93.544412698000002</v>
      </c>
      <c r="BZ11" s="157">
        <f t="shared" si="36"/>
        <v>92.457363712000017</v>
      </c>
      <c r="CA11" s="157">
        <f t="shared" si="36"/>
        <v>88.950904118999986</v>
      </c>
      <c r="CB11" s="157">
        <f t="shared" si="36"/>
        <v>75.963279224999994</v>
      </c>
      <c r="CC11" s="157">
        <f t="shared" si="36"/>
        <v>82.737766176000008</v>
      </c>
      <c r="CD11" s="157">
        <f t="shared" si="36"/>
        <v>76.336908569000002</v>
      </c>
      <c r="CE11" s="157">
        <f>SUM(CE5:CE10)</f>
        <v>82.772949597999997</v>
      </c>
      <c r="CF11" s="157">
        <f>SUM(CF5:CF10)</f>
        <v>85.593140605000002</v>
      </c>
      <c r="CG11" s="157">
        <f>SUM(CG5:CG10)</f>
        <v>82.820364436000006</v>
      </c>
      <c r="CH11" s="157">
        <f>SUM(CH5:CH10)</f>
        <v>77.421955073999996</v>
      </c>
      <c r="CI11" s="157">
        <f t="shared" ref="CI11:CU11" si="37">SUM(CI5:CI10)</f>
        <v>65.415452311999999</v>
      </c>
      <c r="CJ11" s="157">
        <f t="shared" si="37"/>
        <v>77.815284971000011</v>
      </c>
      <c r="CK11" s="157">
        <f t="shared" si="37"/>
        <v>81.166440061000003</v>
      </c>
      <c r="CL11" s="157">
        <f t="shared" si="37"/>
        <v>83.160941750999996</v>
      </c>
      <c r="CM11" s="157">
        <f t="shared" si="37"/>
        <v>71.956711990000002</v>
      </c>
      <c r="CN11" s="157">
        <f t="shared" si="37"/>
        <v>69.28029094499999</v>
      </c>
      <c r="CO11" s="157">
        <f t="shared" si="37"/>
        <v>93.091136987999988</v>
      </c>
      <c r="CP11" s="157">
        <f t="shared" si="37"/>
        <v>83.389725927000001</v>
      </c>
      <c r="CQ11" s="157">
        <f>SUM(CQ5:CQ10)</f>
        <v>84.180457260000011</v>
      </c>
      <c r="CR11" s="157">
        <f>SUM(CR5:CR10)</f>
        <v>82.339096346503922</v>
      </c>
      <c r="CS11" s="157">
        <f>SUM(CS5:CS10)</f>
        <v>82.339096346503922</v>
      </c>
      <c r="CT11" s="157">
        <f>SUM(CT5:CT10)</f>
        <v>82.339096346503922</v>
      </c>
      <c r="CU11" s="157">
        <f t="shared" si="37"/>
        <v>82.339096346503922</v>
      </c>
      <c r="CV11" s="157">
        <f t="shared" ref="CV11:DJ11" si="38">SUM(CV5:CV10)</f>
        <v>84.721583692999985</v>
      </c>
      <c r="CW11" s="157">
        <f t="shared" si="38"/>
        <v>86.469829911999994</v>
      </c>
      <c r="CX11" s="157">
        <f t="shared" si="38"/>
        <v>90.282600708999993</v>
      </c>
      <c r="CY11" s="157">
        <f t="shared" si="38"/>
        <v>81.872216687999995</v>
      </c>
      <c r="CZ11" s="157">
        <f t="shared" si="38"/>
        <v>72.122178089000002</v>
      </c>
      <c r="DA11" s="157">
        <f t="shared" si="38"/>
        <v>82.463863438999994</v>
      </c>
      <c r="DB11" s="157">
        <f t="shared" si="38"/>
        <v>66.564653042000003</v>
      </c>
      <c r="DC11" s="157">
        <f t="shared" si="38"/>
        <v>60.312900952</v>
      </c>
      <c r="DD11" s="157">
        <f t="shared" si="38"/>
        <v>65.125662809000005</v>
      </c>
      <c r="DE11" s="157">
        <f t="shared" si="38"/>
        <v>69.274973134999996</v>
      </c>
      <c r="DF11" s="157">
        <f t="shared" si="38"/>
        <v>77.505846593000001</v>
      </c>
      <c r="DG11" s="157">
        <f t="shared" si="38"/>
        <v>78.699540739</v>
      </c>
      <c r="DH11" s="157">
        <f t="shared" si="38"/>
        <v>80.671700672000014</v>
      </c>
      <c r="DI11" s="157">
        <f t="shared" si="38"/>
        <v>75.407970457999994</v>
      </c>
      <c r="DJ11" s="157">
        <f t="shared" si="38"/>
        <v>82.031851801000016</v>
      </c>
      <c r="DK11" s="276"/>
      <c r="DN11" s="241" t="s">
        <v>83</v>
      </c>
      <c r="DO11" s="682">
        <f>AX25</f>
        <v>4.34</v>
      </c>
      <c r="DP11" s="683">
        <f>DJ25</f>
        <v>4.6798464167610003</v>
      </c>
      <c r="DQ11" s="685">
        <f t="shared" si="25"/>
        <v>0.33984641676100047</v>
      </c>
      <c r="DR11" s="347">
        <f t="shared" si="26"/>
        <v>7.8305625981797342E-2</v>
      </c>
      <c r="DS11" s="234"/>
      <c r="DT11" s="234"/>
      <c r="DU11" s="234"/>
      <c r="DV11" s="234"/>
      <c r="DW11" s="234"/>
      <c r="DX11" s="234"/>
      <c r="DY11" s="212"/>
      <c r="EL11" s="704" t="s">
        <v>40</v>
      </c>
      <c r="EM11" s="702">
        <f t="shared" si="18"/>
        <v>7.13</v>
      </c>
      <c r="EN11" s="702">
        <f t="shared" si="19"/>
        <v>10.706592454999999</v>
      </c>
      <c r="EO11" s="741">
        <f t="shared" si="20"/>
        <v>3.5765924549999992</v>
      </c>
      <c r="EP11" s="742">
        <f t="shared" si="21"/>
        <v>0.50162587026647953</v>
      </c>
    </row>
    <row r="12" spans="1:147" s="136" customFormat="1">
      <c r="A12" s="134" t="s">
        <v>85</v>
      </c>
      <c r="B12" s="134" t="s">
        <v>62</v>
      </c>
      <c r="C12" s="135">
        <f>C11*1000/C3</f>
        <v>2875.9697292474157</v>
      </c>
      <c r="D12" s="135">
        <f t="shared" ref="D12:AF12" si="39">D11*1000/D3</f>
        <v>2855.1942462029551</v>
      </c>
      <c r="E12" s="135">
        <f t="shared" si="39"/>
        <v>2775.8401447275892</v>
      </c>
      <c r="F12" s="135">
        <f t="shared" si="39"/>
        <v>2782.4841269841272</v>
      </c>
      <c r="G12" s="135">
        <f t="shared" si="39"/>
        <v>2791.8638840275244</v>
      </c>
      <c r="H12" s="135">
        <f t="shared" si="39"/>
        <v>2715.1258869427684</v>
      </c>
      <c r="I12" s="135">
        <f t="shared" si="39"/>
        <v>2368.7671414005408</v>
      </c>
      <c r="J12" s="135">
        <f t="shared" si="39"/>
        <v>2649.9569928808928</v>
      </c>
      <c r="K12" s="135">
        <f t="shared" si="39"/>
        <v>2433.3275862068967</v>
      </c>
      <c r="L12" s="135">
        <f t="shared" si="39"/>
        <v>2773.3275862068967</v>
      </c>
      <c r="M12" s="135">
        <f t="shared" si="39"/>
        <v>2773.3275862068972</v>
      </c>
      <c r="N12" s="135">
        <f t="shared" si="39"/>
        <v>2862.8209734909997</v>
      </c>
      <c r="O12" s="135">
        <f t="shared" si="39"/>
        <v>2861.5101196451342</v>
      </c>
      <c r="P12" s="135">
        <f t="shared" si="39"/>
        <v>2921.5418719211821</v>
      </c>
      <c r="Q12" s="135">
        <f>Q11*1000/Q3</f>
        <v>2645.3870967741937</v>
      </c>
      <c r="R12" s="135">
        <f t="shared" ref="R12:AE12" si="40">R11*1000/R3</f>
        <v>2714.0792983299293</v>
      </c>
      <c r="S12" s="135">
        <f t="shared" si="40"/>
        <v>2580.6451612903224</v>
      </c>
      <c r="T12" s="135">
        <f t="shared" si="40"/>
        <v>2779</v>
      </c>
      <c r="U12" s="135">
        <f t="shared" si="40"/>
        <v>2724.1906158357774</v>
      </c>
      <c r="V12" s="135">
        <f t="shared" si="40"/>
        <v>2729</v>
      </c>
      <c r="W12" s="135">
        <f t="shared" si="40"/>
        <v>2432.3696969696971</v>
      </c>
      <c r="X12" s="135">
        <f t="shared" si="40"/>
        <v>2295.2756598240476</v>
      </c>
      <c r="Y12" s="135">
        <f t="shared" si="40"/>
        <v>2409</v>
      </c>
      <c r="Z12" s="135">
        <f t="shared" si="40"/>
        <v>2572.354838709678</v>
      </c>
      <c r="AA12" s="135">
        <f t="shared" si="40"/>
        <v>2560.3824884792625</v>
      </c>
      <c r="AB12" s="135">
        <f t="shared" si="40"/>
        <v>2408.919860627178</v>
      </c>
      <c r="AC12" s="135">
        <f t="shared" si="40"/>
        <v>2604.8663594470045</v>
      </c>
      <c r="AD12" s="135">
        <f t="shared" si="40"/>
        <v>2719.3366995073889</v>
      </c>
      <c r="AE12" s="135">
        <f t="shared" si="40"/>
        <v>2580.9179583857003</v>
      </c>
      <c r="AF12" s="135">
        <f t="shared" si="39"/>
        <v>2754.4047619047619</v>
      </c>
      <c r="AG12" s="135">
        <f>AG11*1000/AG3</f>
        <v>2754.4047619047615</v>
      </c>
      <c r="AH12" s="135">
        <f>AH11*1000/AH3</f>
        <v>2754.4047619047615</v>
      </c>
      <c r="AI12" s="135">
        <f>AI11*1000/AI3</f>
        <v>2754.4047619047619</v>
      </c>
      <c r="AJ12" s="135">
        <f t="shared" ref="AJ12:AU12" si="41">AJ11*1000/AJ3</f>
        <v>2707.0176651305678</v>
      </c>
      <c r="AK12" s="135">
        <f t="shared" si="41"/>
        <v>2704.4047619047619</v>
      </c>
      <c r="AL12" s="135">
        <f t="shared" si="41"/>
        <v>2658.9331797235022</v>
      </c>
      <c r="AM12" s="135">
        <f t="shared" si="41"/>
        <v>2435.6578341013824</v>
      </c>
      <c r="AN12" s="135">
        <f t="shared" si="41"/>
        <v>2613.4906462585027</v>
      </c>
      <c r="AO12" s="135">
        <f t="shared" si="41"/>
        <v>2754.4047619047615</v>
      </c>
      <c r="AP12" s="135">
        <f t="shared" si="41"/>
        <v>2592.8666666666668</v>
      </c>
      <c r="AQ12" s="135">
        <f t="shared" si="41"/>
        <v>2191.516129032258</v>
      </c>
      <c r="AR12" s="135">
        <f t="shared" si="41"/>
        <v>1972</v>
      </c>
      <c r="AS12" s="135">
        <f t="shared" si="41"/>
        <v>1986.0982404692083</v>
      </c>
      <c r="AT12" s="135">
        <f t="shared" si="41"/>
        <v>2309.2873900293253</v>
      </c>
      <c r="AU12" s="135">
        <f t="shared" si="41"/>
        <v>2438.1363636363635</v>
      </c>
      <c r="AV12" s="135">
        <f t="shared" ref="AV12:BH12" si="42">AV11*1000/AV3</f>
        <v>2518.2756598240467</v>
      </c>
      <c r="AW12" s="135">
        <f t="shared" si="42"/>
        <v>2511.6666666666665</v>
      </c>
      <c r="AX12" s="135">
        <f t="shared" si="42"/>
        <v>2231.0322580645161</v>
      </c>
      <c r="AY12" s="135">
        <f t="shared" si="42"/>
        <v>2526.1479421579534</v>
      </c>
      <c r="AZ12" s="135">
        <f t="shared" si="42"/>
        <v>2674.8744852708269</v>
      </c>
      <c r="BA12" s="135">
        <f t="shared" si="42"/>
        <v>2674.8570202417568</v>
      </c>
      <c r="BB12" s="135">
        <f t="shared" si="42"/>
        <v>2477.7473022912045</v>
      </c>
      <c r="BC12" s="135">
        <f t="shared" si="42"/>
        <v>2620.1935483870966</v>
      </c>
      <c r="BD12" s="135">
        <f t="shared" si="42"/>
        <v>2512</v>
      </c>
      <c r="BE12" s="135">
        <f t="shared" si="42"/>
        <v>2000.4516129032259</v>
      </c>
      <c r="BF12" s="135">
        <f t="shared" si="42"/>
        <v>2504.6129032258063</v>
      </c>
      <c r="BG12" s="135">
        <f t="shared" si="42"/>
        <v>2408.6333333333332</v>
      </c>
      <c r="BH12" s="135">
        <f t="shared" si="42"/>
        <v>2113.2683003561751</v>
      </c>
      <c r="BI12" s="135">
        <f>BI11*1000/BI3</f>
        <v>2183.7105770347143</v>
      </c>
      <c r="BJ12" s="135">
        <f>BJ11*1000/BJ3</f>
        <v>2378.8487310775627</v>
      </c>
      <c r="BK12" s="135">
        <f>BK11*1000/BK3</f>
        <v>2441.877861882067</v>
      </c>
      <c r="BL12" s="332"/>
      <c r="BM12" s="134" t="s">
        <v>85</v>
      </c>
      <c r="BN12" s="134" t="s">
        <v>62</v>
      </c>
      <c r="BO12" s="194">
        <f t="shared" ref="BO12:BW12" si="43">BO11*1000/BO3</f>
        <v>2909.4737217419352</v>
      </c>
      <c r="BP12" s="135">
        <f t="shared" si="43"/>
        <v>2876.203667642857</v>
      </c>
      <c r="BQ12" s="135">
        <f t="shared" si="43"/>
        <v>3038.0240762580647</v>
      </c>
      <c r="BR12" s="135">
        <f t="shared" si="43"/>
        <v>2675.7865145999999</v>
      </c>
      <c r="BS12" s="135">
        <f t="shared" si="43"/>
        <v>2940.1844988387097</v>
      </c>
      <c r="BT12" s="135">
        <f t="shared" si="43"/>
        <v>2672.3060573999996</v>
      </c>
      <c r="BU12" s="135">
        <f t="shared" si="43"/>
        <v>2447.3186874516132</v>
      </c>
      <c r="BV12" s="135">
        <f t="shared" si="43"/>
        <v>2768.5637901935484</v>
      </c>
      <c r="BW12" s="135">
        <f t="shared" si="43"/>
        <v>2637.9057284999999</v>
      </c>
      <c r="BX12" s="135">
        <f t="shared" ref="BX12:CD12" si="44">BX11*1000/BX3</f>
        <v>3016.8443509032263</v>
      </c>
      <c r="BY12" s="135">
        <f t="shared" si="44"/>
        <v>3118.1470899333335</v>
      </c>
      <c r="BZ12" s="135">
        <f t="shared" si="44"/>
        <v>2982.4956036129038</v>
      </c>
      <c r="CA12" s="135">
        <f t="shared" si="44"/>
        <v>2869.3840038387093</v>
      </c>
      <c r="CB12" s="135">
        <f t="shared" si="44"/>
        <v>2712.9742580357138</v>
      </c>
      <c r="CC12" s="135">
        <f t="shared" si="44"/>
        <v>2668.9601992258067</v>
      </c>
      <c r="CD12" s="135">
        <f t="shared" si="44"/>
        <v>2544.563618966667</v>
      </c>
      <c r="CE12" s="135">
        <f>CE11*1000/CE3</f>
        <v>2670.0951483225804</v>
      </c>
      <c r="CF12" s="135">
        <f>CF11*1000/CF3</f>
        <v>2853.1046868333337</v>
      </c>
      <c r="CG12" s="135">
        <f>CG11*1000/CG3</f>
        <v>2671.6246592258067</v>
      </c>
      <c r="CH12" s="135">
        <f>CH11*1000/CH3</f>
        <v>2497.4824217419355</v>
      </c>
      <c r="CI12" s="135">
        <f t="shared" ref="CI12:CU12" si="45">CI11*1000/CI3</f>
        <v>2180.5150770666669</v>
      </c>
      <c r="CJ12" s="135">
        <f t="shared" si="45"/>
        <v>2510.1704829354844</v>
      </c>
      <c r="CK12" s="135">
        <f t="shared" si="45"/>
        <v>2705.5480020333334</v>
      </c>
      <c r="CL12" s="135">
        <f t="shared" si="45"/>
        <v>2682.611024225806</v>
      </c>
      <c r="CM12" s="135">
        <f t="shared" si="45"/>
        <v>2321.1842577419352</v>
      </c>
      <c r="CN12" s="135">
        <f t="shared" si="45"/>
        <v>2474.296105178571</v>
      </c>
      <c r="CO12" s="135">
        <f t="shared" si="45"/>
        <v>3002.9399028387093</v>
      </c>
      <c r="CP12" s="135">
        <f t="shared" si="45"/>
        <v>2779.6575309000004</v>
      </c>
      <c r="CQ12" s="135">
        <f>CQ11*1000/CQ3</f>
        <v>2715.4986212903227</v>
      </c>
      <c r="CR12" s="135">
        <f>CR11*1000/CR3</f>
        <v>2744.636544883464</v>
      </c>
      <c r="CS12" s="135">
        <f>CS11*1000/CS3</f>
        <v>2656.0998821452877</v>
      </c>
      <c r="CT12" s="135">
        <f>CT11*1000/CT3</f>
        <v>2656.0998821452877</v>
      </c>
      <c r="CU12" s="135">
        <f t="shared" si="45"/>
        <v>2744.636544883464</v>
      </c>
      <c r="CV12" s="135">
        <f t="shared" ref="CV12:DJ12" si="46">CV11*1000/CV3</f>
        <v>2732.9543126774188</v>
      </c>
      <c r="CW12" s="135">
        <f t="shared" si="46"/>
        <v>2882.3276637333333</v>
      </c>
      <c r="CX12" s="135">
        <f t="shared" si="46"/>
        <v>2912.3419583548384</v>
      </c>
      <c r="CY12" s="135">
        <f t="shared" si="46"/>
        <v>2641.039248</v>
      </c>
      <c r="CZ12" s="135">
        <f t="shared" si="46"/>
        <v>2486.9716582413794</v>
      </c>
      <c r="DA12" s="135">
        <f t="shared" si="46"/>
        <v>2660.1246270645161</v>
      </c>
      <c r="DB12" s="135">
        <f t="shared" si="46"/>
        <v>2218.8217680666667</v>
      </c>
      <c r="DC12" s="135">
        <f t="shared" si="46"/>
        <v>1945.5774500645159</v>
      </c>
      <c r="DD12" s="135">
        <f t="shared" si="46"/>
        <v>2170.8554269666665</v>
      </c>
      <c r="DE12" s="135">
        <f t="shared" si="46"/>
        <v>2234.6765527419352</v>
      </c>
      <c r="DF12" s="135">
        <f t="shared" si="46"/>
        <v>2500.1885997741933</v>
      </c>
      <c r="DG12" s="135">
        <f t="shared" si="46"/>
        <v>2623.3180246333336</v>
      </c>
      <c r="DH12" s="135">
        <f t="shared" si="46"/>
        <v>2602.3129249032263</v>
      </c>
      <c r="DI12" s="135">
        <f t="shared" si="46"/>
        <v>2513.5990152666664</v>
      </c>
      <c r="DJ12" s="135">
        <f t="shared" si="46"/>
        <v>2646.1887677741938</v>
      </c>
      <c r="DK12" s="277"/>
      <c r="DN12" s="241" t="s">
        <v>40</v>
      </c>
      <c r="DO12" s="682">
        <f>AX8</f>
        <v>7.13</v>
      </c>
      <c r="DP12" s="682">
        <f>DJ8</f>
        <v>10.706592454999999</v>
      </c>
      <c r="DQ12" s="685">
        <f t="shared" si="25"/>
        <v>3.5765924549999992</v>
      </c>
      <c r="DR12" s="347">
        <f t="shared" si="26"/>
        <v>0.50162587026647953</v>
      </c>
      <c r="DS12" s="244"/>
      <c r="DT12" s="244"/>
      <c r="DU12" s="244"/>
      <c r="DV12" s="244"/>
      <c r="DW12" s="244"/>
      <c r="DX12" s="244"/>
      <c r="DY12"/>
      <c r="EL12" s="704" t="s">
        <v>42</v>
      </c>
      <c r="EM12" s="702">
        <f t="shared" si="18"/>
        <v>18.91</v>
      </c>
      <c r="EN12" s="702">
        <f t="shared" si="19"/>
        <v>19.801602106000004</v>
      </c>
      <c r="EO12" s="741">
        <f t="shared" si="20"/>
        <v>0.89160210600000411</v>
      </c>
      <c r="EP12" s="742">
        <f t="shared" si="21"/>
        <v>4.7149767636171555E-2</v>
      </c>
      <c r="EQ12"/>
    </row>
    <row r="13" spans="1:147" s="131" customFormat="1">
      <c r="A13" s="139" t="s">
        <v>47</v>
      </c>
      <c r="B13" s="139"/>
      <c r="C13" s="140">
        <f>C4</f>
        <v>21916</v>
      </c>
      <c r="D13" s="140">
        <f t="shared" ref="D13:AF13" si="47">D4</f>
        <v>21947</v>
      </c>
      <c r="E13" s="140">
        <f t="shared" si="47"/>
        <v>21976</v>
      </c>
      <c r="F13" s="140">
        <f t="shared" si="47"/>
        <v>22007</v>
      </c>
      <c r="G13" s="140">
        <f t="shared" si="47"/>
        <v>22037</v>
      </c>
      <c r="H13" s="140">
        <f t="shared" si="47"/>
        <v>22068</v>
      </c>
      <c r="I13" s="140">
        <f t="shared" si="47"/>
        <v>22098</v>
      </c>
      <c r="J13" s="140">
        <f t="shared" si="47"/>
        <v>22129</v>
      </c>
      <c r="K13" s="140">
        <f t="shared" si="47"/>
        <v>22160</v>
      </c>
      <c r="L13" s="140">
        <f t="shared" si="47"/>
        <v>22190</v>
      </c>
      <c r="M13" s="140">
        <f t="shared" si="47"/>
        <v>22221</v>
      </c>
      <c r="N13" s="140">
        <f t="shared" si="47"/>
        <v>22251</v>
      </c>
      <c r="O13" s="140">
        <f t="shared" si="47"/>
        <v>22282</v>
      </c>
      <c r="P13" s="140">
        <f t="shared" si="47"/>
        <v>22313</v>
      </c>
      <c r="Q13" s="140">
        <f>Q4</f>
        <v>22341</v>
      </c>
      <c r="R13" s="140">
        <f t="shared" ref="R13:AE13" si="48">R4</f>
        <v>22372</v>
      </c>
      <c r="S13" s="140">
        <f t="shared" si="48"/>
        <v>22402</v>
      </c>
      <c r="T13" s="140">
        <f t="shared" si="48"/>
        <v>22433</v>
      </c>
      <c r="U13" s="140">
        <f t="shared" si="48"/>
        <v>22463</v>
      </c>
      <c r="V13" s="140">
        <f t="shared" si="48"/>
        <v>22494</v>
      </c>
      <c r="W13" s="140">
        <f t="shared" si="48"/>
        <v>22525</v>
      </c>
      <c r="X13" s="140">
        <f t="shared" si="48"/>
        <v>22555</v>
      </c>
      <c r="Y13" s="140">
        <f t="shared" si="48"/>
        <v>22586</v>
      </c>
      <c r="Z13" s="140">
        <f t="shared" si="48"/>
        <v>22616</v>
      </c>
      <c r="AA13" s="140">
        <f t="shared" si="48"/>
        <v>22647</v>
      </c>
      <c r="AB13" s="140">
        <f t="shared" si="48"/>
        <v>22678</v>
      </c>
      <c r="AC13" s="140">
        <f t="shared" si="48"/>
        <v>22706</v>
      </c>
      <c r="AD13" s="140">
        <f t="shared" si="48"/>
        <v>22737</v>
      </c>
      <c r="AE13" s="140">
        <f t="shared" si="48"/>
        <v>22767</v>
      </c>
      <c r="AF13" s="140">
        <f t="shared" si="47"/>
        <v>22798</v>
      </c>
      <c r="AG13" s="140">
        <f>AG4</f>
        <v>22828</v>
      </c>
      <c r="AH13" s="140">
        <f>AH4</f>
        <v>22859</v>
      </c>
      <c r="AI13" s="140">
        <f>AI4</f>
        <v>22890</v>
      </c>
      <c r="AJ13" s="140">
        <f t="shared" ref="AJ13:BF13" si="49">AJ4</f>
        <v>22920</v>
      </c>
      <c r="AK13" s="140">
        <f t="shared" si="49"/>
        <v>22951</v>
      </c>
      <c r="AL13" s="140">
        <f t="shared" si="49"/>
        <v>22981</v>
      </c>
      <c r="AM13" s="140">
        <f t="shared" si="49"/>
        <v>23012</v>
      </c>
      <c r="AN13" s="140">
        <f t="shared" si="49"/>
        <v>23043</v>
      </c>
      <c r="AO13" s="140">
        <f t="shared" si="49"/>
        <v>23071</v>
      </c>
      <c r="AP13" s="140">
        <f t="shared" si="49"/>
        <v>23102</v>
      </c>
      <c r="AQ13" s="140">
        <f t="shared" si="49"/>
        <v>23132</v>
      </c>
      <c r="AR13" s="140">
        <f t="shared" si="49"/>
        <v>23163</v>
      </c>
      <c r="AS13" s="140">
        <f t="shared" si="49"/>
        <v>23193</v>
      </c>
      <c r="AT13" s="140">
        <f t="shared" si="49"/>
        <v>23224</v>
      </c>
      <c r="AU13" s="140">
        <f t="shared" si="49"/>
        <v>23255</v>
      </c>
      <c r="AV13" s="140">
        <f t="shared" si="49"/>
        <v>23285</v>
      </c>
      <c r="AW13" s="140">
        <f t="shared" si="49"/>
        <v>23316</v>
      </c>
      <c r="AX13" s="140">
        <f t="shared" si="49"/>
        <v>23346</v>
      </c>
      <c r="AY13" s="140">
        <f t="shared" si="49"/>
        <v>23377</v>
      </c>
      <c r="AZ13" s="140">
        <f t="shared" si="49"/>
        <v>23408</v>
      </c>
      <c r="BA13" s="140">
        <f t="shared" si="49"/>
        <v>23437</v>
      </c>
      <c r="BB13" s="140">
        <f t="shared" si="49"/>
        <v>23468</v>
      </c>
      <c r="BC13" s="140">
        <f t="shared" si="49"/>
        <v>23498</v>
      </c>
      <c r="BD13" s="140">
        <f t="shared" si="49"/>
        <v>23529</v>
      </c>
      <c r="BE13" s="140">
        <f t="shared" si="49"/>
        <v>23559</v>
      </c>
      <c r="BF13" s="140">
        <f t="shared" si="49"/>
        <v>23590</v>
      </c>
      <c r="BG13" s="140">
        <f>BG4</f>
        <v>23621</v>
      </c>
      <c r="BH13" s="140">
        <f>BH4</f>
        <v>23651</v>
      </c>
      <c r="BI13" s="140">
        <f>BI4</f>
        <v>23682</v>
      </c>
      <c r="BJ13" s="140">
        <f>BJ4</f>
        <v>23712</v>
      </c>
      <c r="BK13" s="140">
        <f>BK4</f>
        <v>23743</v>
      </c>
      <c r="BL13" s="169"/>
      <c r="BM13" s="139" t="s">
        <v>47</v>
      </c>
      <c r="BN13" s="139"/>
      <c r="BO13" s="140">
        <f>BO4</f>
        <v>21916</v>
      </c>
      <c r="BP13" s="140">
        <f>BP4</f>
        <v>21947</v>
      </c>
      <c r="BQ13" s="140">
        <f>BQ4</f>
        <v>21976</v>
      </c>
      <c r="BR13" s="140">
        <v>22007</v>
      </c>
      <c r="BS13" s="140">
        <v>22037</v>
      </c>
      <c r="BT13" s="140">
        <f t="shared" ref="BT13:CE13" si="50">BT4</f>
        <v>22068</v>
      </c>
      <c r="BU13" s="140">
        <f t="shared" si="50"/>
        <v>22098</v>
      </c>
      <c r="BV13" s="140">
        <f t="shared" si="50"/>
        <v>22129</v>
      </c>
      <c r="BW13" s="140">
        <f t="shared" si="50"/>
        <v>22160</v>
      </c>
      <c r="BX13" s="140">
        <f t="shared" si="50"/>
        <v>22190</v>
      </c>
      <c r="BY13" s="140">
        <f t="shared" ref="BY13:CD13" si="51">BY4</f>
        <v>22221</v>
      </c>
      <c r="BZ13" s="140">
        <f t="shared" si="51"/>
        <v>22251</v>
      </c>
      <c r="CA13" s="140">
        <f t="shared" si="51"/>
        <v>22282</v>
      </c>
      <c r="CB13" s="140">
        <f t="shared" si="51"/>
        <v>22313</v>
      </c>
      <c r="CC13" s="140">
        <f t="shared" si="51"/>
        <v>22341</v>
      </c>
      <c r="CD13" s="140">
        <f t="shared" si="51"/>
        <v>22372</v>
      </c>
      <c r="CE13" s="140">
        <f t="shared" si="50"/>
        <v>22402</v>
      </c>
      <c r="CF13" s="140">
        <f>CF4</f>
        <v>22433</v>
      </c>
      <c r="CG13" s="140">
        <f>CG4</f>
        <v>22463</v>
      </c>
      <c r="CH13" s="140">
        <f>CH4</f>
        <v>22494</v>
      </c>
      <c r="CI13" s="140">
        <f t="shared" ref="CI13:CU13" si="52">CI4</f>
        <v>22525</v>
      </c>
      <c r="CJ13" s="140">
        <f t="shared" si="52"/>
        <v>22555</v>
      </c>
      <c r="CK13" s="140">
        <f t="shared" si="52"/>
        <v>22586</v>
      </c>
      <c r="CL13" s="140">
        <f t="shared" si="52"/>
        <v>22616</v>
      </c>
      <c r="CM13" s="140">
        <f t="shared" si="52"/>
        <v>22647</v>
      </c>
      <c r="CN13" s="140">
        <f t="shared" si="52"/>
        <v>22678</v>
      </c>
      <c r="CO13" s="140">
        <f t="shared" si="52"/>
        <v>22706</v>
      </c>
      <c r="CP13" s="140">
        <f t="shared" si="52"/>
        <v>22737</v>
      </c>
      <c r="CQ13" s="140">
        <f>CQ4</f>
        <v>22767</v>
      </c>
      <c r="CR13" s="140">
        <f>CR4</f>
        <v>22798</v>
      </c>
      <c r="CS13" s="140">
        <f>CS4</f>
        <v>22828</v>
      </c>
      <c r="CT13" s="140">
        <f>CT4</f>
        <v>22859</v>
      </c>
      <c r="CU13" s="140">
        <f t="shared" si="52"/>
        <v>22890</v>
      </c>
      <c r="CV13" s="140">
        <f t="shared" ref="CV13:DJ13" si="53">CV4</f>
        <v>22920</v>
      </c>
      <c r="CW13" s="140">
        <f t="shared" si="53"/>
        <v>22951</v>
      </c>
      <c r="CX13" s="140">
        <f t="shared" si="53"/>
        <v>22981</v>
      </c>
      <c r="CY13" s="140">
        <f t="shared" si="53"/>
        <v>23012</v>
      </c>
      <c r="CZ13" s="140">
        <f t="shared" si="53"/>
        <v>23043</v>
      </c>
      <c r="DA13" s="140">
        <f t="shared" si="53"/>
        <v>23071</v>
      </c>
      <c r="DB13" s="140">
        <f t="shared" si="53"/>
        <v>23102</v>
      </c>
      <c r="DC13" s="140">
        <f t="shared" si="53"/>
        <v>23132</v>
      </c>
      <c r="DD13" s="140">
        <f t="shared" si="53"/>
        <v>23163</v>
      </c>
      <c r="DE13" s="140">
        <f t="shared" si="53"/>
        <v>23193</v>
      </c>
      <c r="DF13" s="140">
        <f t="shared" si="53"/>
        <v>23224</v>
      </c>
      <c r="DG13" s="140">
        <f t="shared" si="53"/>
        <v>23255</v>
      </c>
      <c r="DH13" s="140">
        <f t="shared" si="53"/>
        <v>23285</v>
      </c>
      <c r="DI13" s="140">
        <f t="shared" si="53"/>
        <v>23316</v>
      </c>
      <c r="DJ13" s="140">
        <f t="shared" si="53"/>
        <v>23346</v>
      </c>
      <c r="DK13" s="275"/>
      <c r="DN13" s="241" t="s">
        <v>42</v>
      </c>
      <c r="DO13" s="682">
        <f>AX9</f>
        <v>18.91</v>
      </c>
      <c r="DP13" s="682">
        <f>DJ9</f>
        <v>19.801602106000004</v>
      </c>
      <c r="DQ13" s="685">
        <f t="shared" si="25"/>
        <v>0.89160210600000411</v>
      </c>
      <c r="DR13" s="347">
        <f t="shared" si="26"/>
        <v>4.7149767636171555E-2</v>
      </c>
      <c r="DS13" s="244"/>
      <c r="DT13" s="244"/>
      <c r="DU13" s="244"/>
      <c r="DV13" s="244"/>
      <c r="DW13" s="244"/>
      <c r="DX13" s="244"/>
      <c r="DY13"/>
      <c r="EL13" s="704" t="s">
        <v>137</v>
      </c>
      <c r="EM13" s="706">
        <f t="shared" si="18"/>
        <v>16.12</v>
      </c>
      <c r="EN13" s="706">
        <f t="shared" si="19"/>
        <v>17.585425777000005</v>
      </c>
      <c r="EO13" s="763">
        <f t="shared" si="20"/>
        <v>1.4654257770000036</v>
      </c>
      <c r="EP13" s="764">
        <f t="shared" si="21"/>
        <v>9.09073062655089E-2</v>
      </c>
      <c r="EQ13"/>
    </row>
    <row r="14" spans="1:147" s="212" customFormat="1" ht="20.399999999999999" thickBot="1">
      <c r="A14" s="132" t="s">
        <v>84</v>
      </c>
      <c r="B14" s="211" t="s">
        <v>87</v>
      </c>
      <c r="C14" s="184">
        <v>31</v>
      </c>
      <c r="D14" s="184">
        <v>28.548999999999999</v>
      </c>
      <c r="E14" s="184">
        <v>28.548999999999999</v>
      </c>
      <c r="F14" s="184">
        <v>26.234000000000002</v>
      </c>
      <c r="G14" s="184">
        <v>21.6</v>
      </c>
      <c r="H14" s="184">
        <v>0</v>
      </c>
      <c r="I14" s="184">
        <v>23</v>
      </c>
      <c r="J14" s="184">
        <v>25</v>
      </c>
      <c r="K14" s="184">
        <v>21.5</v>
      </c>
      <c r="L14" s="184">
        <v>27.8</v>
      </c>
      <c r="M14" s="184">
        <v>27.8</v>
      </c>
      <c r="N14" s="184">
        <v>33.179000000000002</v>
      </c>
      <c r="O14" s="184">
        <v>31</v>
      </c>
      <c r="P14" s="184">
        <v>29.4</v>
      </c>
      <c r="Q14" s="184">
        <v>21.6</v>
      </c>
      <c r="R14" s="184">
        <v>27.78</v>
      </c>
      <c r="S14" s="184">
        <v>23</v>
      </c>
      <c r="T14" s="184">
        <v>28.56</v>
      </c>
      <c r="U14" s="184">
        <v>29.32</v>
      </c>
      <c r="V14" s="184">
        <v>24</v>
      </c>
      <c r="W14" s="184">
        <v>18.5</v>
      </c>
      <c r="X14" s="184">
        <v>22.2</v>
      </c>
      <c r="Y14" s="184">
        <v>33.950617283950614</v>
      </c>
      <c r="Z14" s="184">
        <v>30.092592592592592</v>
      </c>
      <c r="AA14" s="184">
        <v>18.518518518518519</v>
      </c>
      <c r="AB14" s="184">
        <v>23.148148148148149</v>
      </c>
      <c r="AC14" s="184">
        <v>32.407407407407405</v>
      </c>
      <c r="AD14" s="184">
        <v>29.320987654320987</v>
      </c>
      <c r="AE14" s="184">
        <v>26.234567901234566</v>
      </c>
      <c r="AF14" s="184">
        <v>29.320987654320987</v>
      </c>
      <c r="AG14" s="184">
        <v>28.549382716049383</v>
      </c>
      <c r="AH14" s="184">
        <v>30.864197530864196</v>
      </c>
      <c r="AI14" s="184">
        <v>29.320987654320987</v>
      </c>
      <c r="AJ14" s="184">
        <v>27.777777777777779</v>
      </c>
      <c r="AK14" s="184">
        <v>27.006172839506171</v>
      </c>
      <c r="AL14" s="184">
        <v>32.407407407407405</v>
      </c>
      <c r="AM14" s="184">
        <v>29.320987654320987</v>
      </c>
      <c r="AN14" s="184">
        <v>19.290123456790123</v>
      </c>
      <c r="AO14" s="184">
        <v>38.888888888888886</v>
      </c>
      <c r="AP14" s="184">
        <v>23.148148148148149</v>
      </c>
      <c r="AQ14" s="184">
        <v>13.888888888888889</v>
      </c>
      <c r="AR14" s="184">
        <v>7.716049382716049</v>
      </c>
      <c r="AS14" s="184">
        <v>7.716049382716049</v>
      </c>
      <c r="AT14" s="184">
        <v>23.148148148148149</v>
      </c>
      <c r="AU14" s="184">
        <v>35.493827160493829</v>
      </c>
      <c r="AV14" s="184">
        <v>39.351851851851848</v>
      </c>
      <c r="AW14" s="184">
        <v>30.864197530864196</v>
      </c>
      <c r="AX14" s="184">
        <v>33.950617283950614</v>
      </c>
      <c r="AY14" s="184">
        <v>37.808641975308639</v>
      </c>
      <c r="AZ14" s="184">
        <v>35.493827160493829</v>
      </c>
      <c r="BA14" s="184">
        <v>38.580246913580247</v>
      </c>
      <c r="BB14" s="184">
        <v>32.407407407407405</v>
      </c>
      <c r="BC14" s="184">
        <v>37.037037037037038</v>
      </c>
      <c r="BD14" s="184">
        <v>33.950617283950614</v>
      </c>
      <c r="BE14" s="184">
        <v>27.777777777777779</v>
      </c>
      <c r="BF14" s="184">
        <v>33.950617283950614</v>
      </c>
      <c r="BG14" s="184">
        <v>30.864197530864196</v>
      </c>
      <c r="BH14" s="184">
        <v>26.234567901234566</v>
      </c>
      <c r="BI14" s="184">
        <v>30.864197530864196</v>
      </c>
      <c r="BJ14" s="184">
        <v>33.950617283950614</v>
      </c>
      <c r="BK14" s="184">
        <v>33.950617283950614</v>
      </c>
      <c r="BM14" s="132" t="s">
        <v>84</v>
      </c>
      <c r="BN14" s="183" t="s">
        <v>87</v>
      </c>
      <c r="BO14" s="184">
        <f t="shared" ref="BO14:CE14" si="54">BO46/1000</f>
        <v>31.589516</v>
      </c>
      <c r="BP14" s="184">
        <f t="shared" si="54"/>
        <v>28.916031</v>
      </c>
      <c r="BQ14" s="184">
        <f t="shared" si="54"/>
        <v>30.054939999999998</v>
      </c>
      <c r="BR14" s="184">
        <f t="shared" si="54"/>
        <v>27.223075000000001</v>
      </c>
      <c r="BS14" s="184">
        <f t="shared" si="54"/>
        <v>21.61619</v>
      </c>
      <c r="BT14" s="184">
        <f t="shared" si="54"/>
        <v>4.8028219999999999</v>
      </c>
      <c r="BU14" s="184">
        <f t="shared" si="54"/>
        <v>23.596057999999999</v>
      </c>
      <c r="BV14" s="184">
        <f t="shared" si="54"/>
        <v>25.178022000000002</v>
      </c>
      <c r="BW14" s="184">
        <f t="shared" si="54"/>
        <v>21.587198000000001</v>
      </c>
      <c r="BX14" s="184">
        <f t="shared" ref="BX14:CD14" si="55">BX46/1000</f>
        <v>31.623422999999999</v>
      </c>
      <c r="BY14" s="184">
        <f t="shared" si="55"/>
        <v>35.104999999999997</v>
      </c>
      <c r="BZ14" s="184">
        <f t="shared" si="55"/>
        <v>35.158379999999994</v>
      </c>
      <c r="CA14" s="184">
        <f t="shared" si="55"/>
        <v>32.245919999999998</v>
      </c>
      <c r="CB14" s="184">
        <f t="shared" si="55"/>
        <v>29.130354000000001</v>
      </c>
      <c r="CC14" s="184">
        <f t="shared" si="55"/>
        <v>23.842719000000002</v>
      </c>
      <c r="CD14" s="184">
        <f t="shared" si="55"/>
        <v>27.498249000000001</v>
      </c>
      <c r="CE14" s="184">
        <f t="shared" si="54"/>
        <v>24.277009999999997</v>
      </c>
      <c r="CF14" s="321">
        <v>29.779015000000001</v>
      </c>
      <c r="CG14" s="184">
        <f t="shared" ref="CG14:CO14" si="56">CG46/1000</f>
        <v>27.604807000000001</v>
      </c>
      <c r="CH14" s="184">
        <f t="shared" si="56"/>
        <v>22.821128999999999</v>
      </c>
      <c r="CI14" s="184">
        <f t="shared" si="56"/>
        <v>15.789811</v>
      </c>
      <c r="CJ14" s="184">
        <f t="shared" si="56"/>
        <v>23.850480999999998</v>
      </c>
      <c r="CK14" s="184">
        <f t="shared" si="56"/>
        <v>35.994222000000001</v>
      </c>
      <c r="CL14" s="184">
        <f t="shared" si="56"/>
        <v>30.565369999999998</v>
      </c>
      <c r="CM14" s="184">
        <f t="shared" si="56"/>
        <v>19.506166</v>
      </c>
      <c r="CN14" s="184">
        <f t="shared" si="56"/>
        <v>24.551852999999998</v>
      </c>
      <c r="CO14" s="184">
        <f t="shared" si="56"/>
        <v>33.055775000000004</v>
      </c>
      <c r="CP14" s="184">
        <f t="shared" ref="CP14:CU14" si="57">CP46/1000</f>
        <v>32.403970000000001</v>
      </c>
      <c r="CQ14" s="184">
        <f t="shared" si="57"/>
        <v>26.870262999999998</v>
      </c>
      <c r="CR14" s="184">
        <f t="shared" si="57"/>
        <v>29.499956999999998</v>
      </c>
      <c r="CS14" s="184">
        <f t="shared" si="57"/>
        <v>29.247610000000002</v>
      </c>
      <c r="CT14" s="184">
        <f>CT46/1000</f>
        <v>31.503990000000002</v>
      </c>
      <c r="CU14" s="184">
        <f t="shared" si="57"/>
        <v>30.265330000000002</v>
      </c>
      <c r="CV14" s="184">
        <f t="shared" ref="CV14:DJ14" si="58">CV46/1000</f>
        <v>28.222300000000001</v>
      </c>
      <c r="CW14" s="184">
        <f t="shared" si="58"/>
        <v>27.669720000000002</v>
      </c>
      <c r="CX14" s="184">
        <f t="shared" si="58"/>
        <v>33.590060000000001</v>
      </c>
      <c r="CY14" s="184">
        <f t="shared" si="58"/>
        <v>29.436259999999997</v>
      </c>
      <c r="CZ14" s="184">
        <f t="shared" si="58"/>
        <v>8.7486800000000002</v>
      </c>
      <c r="DA14" s="184">
        <f t="shared" si="58"/>
        <v>38.765879999999996</v>
      </c>
      <c r="DB14" s="184">
        <f t="shared" si="58"/>
        <v>23.233540000000001</v>
      </c>
      <c r="DC14" s="184">
        <f t="shared" si="58"/>
        <v>14.00665</v>
      </c>
      <c r="DD14" s="184">
        <f t="shared" si="58"/>
        <v>8.3686299999999996</v>
      </c>
      <c r="DE14" s="184">
        <f t="shared" si="58"/>
        <v>8.2647600000000008</v>
      </c>
      <c r="DF14" s="184">
        <f t="shared" si="58"/>
        <v>23.34806</v>
      </c>
      <c r="DG14" s="184">
        <f t="shared" si="58"/>
        <v>36.255429999999997</v>
      </c>
      <c r="DH14" s="184">
        <f t="shared" si="58"/>
        <v>39.682099999999998</v>
      </c>
      <c r="DI14" s="184">
        <f t="shared" si="58"/>
        <v>30.94012</v>
      </c>
      <c r="DJ14" s="184">
        <f t="shared" si="58"/>
        <v>34.742570000000001</v>
      </c>
      <c r="DK14" s="275"/>
      <c r="DL14" s="275"/>
      <c r="DN14" s="241" t="s">
        <v>137</v>
      </c>
      <c r="DO14" s="682">
        <f>AX10</f>
        <v>16.12</v>
      </c>
      <c r="DP14" s="682">
        <f>DJ10</f>
        <v>17.585425777000005</v>
      </c>
      <c r="DQ14" s="685">
        <f t="shared" si="25"/>
        <v>1.4654257770000036</v>
      </c>
      <c r="DR14" s="347">
        <f t="shared" si="26"/>
        <v>9.09073062655089E-2</v>
      </c>
      <c r="DS14" s="244"/>
      <c r="DT14" s="244"/>
      <c r="DU14" s="244"/>
      <c r="DV14" s="244"/>
      <c r="DW14" s="244"/>
      <c r="DX14" s="244"/>
      <c r="DY14"/>
      <c r="EL14" s="708" t="s">
        <v>44</v>
      </c>
      <c r="EM14" s="709">
        <f t="shared" si="18"/>
        <v>73.50200000000001</v>
      </c>
      <c r="EN14" s="709">
        <f t="shared" si="19"/>
        <v>86.711698217761011</v>
      </c>
      <c r="EO14" s="743">
        <f t="shared" si="20"/>
        <v>13.209698217761002</v>
      </c>
      <c r="EP14" s="744">
        <f t="shared" si="21"/>
        <v>0.17971889496559276</v>
      </c>
      <c r="EQ14"/>
    </row>
    <row r="15" spans="1:147" ht="21.6" thickTop="1" thickBot="1">
      <c r="B15" s="158" t="s">
        <v>88</v>
      </c>
      <c r="C15" s="130">
        <v>50</v>
      </c>
      <c r="D15" s="130">
        <v>53</v>
      </c>
      <c r="E15" s="130">
        <v>53</v>
      </c>
      <c r="F15" s="130">
        <v>53</v>
      </c>
      <c r="G15" s="130">
        <v>58</v>
      </c>
      <c r="H15" s="130">
        <v>56</v>
      </c>
      <c r="I15" s="130">
        <v>56</v>
      </c>
      <c r="J15" s="130">
        <v>56</v>
      </c>
      <c r="K15" s="130">
        <v>53</v>
      </c>
      <c r="L15" s="130">
        <v>58</v>
      </c>
      <c r="M15" s="130">
        <v>56</v>
      </c>
      <c r="N15" s="130">
        <v>55</v>
      </c>
      <c r="O15" s="130">
        <v>55.111111111111114</v>
      </c>
      <c r="P15" s="130">
        <v>49.777777777777771</v>
      </c>
      <c r="Q15" s="130">
        <v>55.111111111111114</v>
      </c>
      <c r="R15" s="130">
        <v>53.333333333333329</v>
      </c>
      <c r="S15" s="130">
        <v>55.111111111111114</v>
      </c>
      <c r="T15" s="130">
        <v>53.333333333333329</v>
      </c>
      <c r="U15" s="130">
        <v>55.111111111111114</v>
      </c>
      <c r="V15" s="130">
        <v>55.111111111111114</v>
      </c>
      <c r="W15" s="130">
        <v>53.333333333333329</v>
      </c>
      <c r="X15" s="130">
        <v>43.5</v>
      </c>
      <c r="Y15" s="130">
        <v>40</v>
      </c>
      <c r="Z15" s="130">
        <v>55.111111111111114</v>
      </c>
      <c r="AA15" s="130">
        <v>45</v>
      </c>
      <c r="AB15" s="130">
        <v>48</v>
      </c>
      <c r="AC15" s="130">
        <v>55</v>
      </c>
      <c r="AD15" s="130">
        <v>53</v>
      </c>
      <c r="AE15" s="130">
        <v>55</v>
      </c>
      <c r="AF15" s="130">
        <v>53</v>
      </c>
      <c r="AG15" s="130">
        <v>55</v>
      </c>
      <c r="AH15" s="130">
        <v>55</v>
      </c>
      <c r="AI15" s="130">
        <v>51.5</v>
      </c>
      <c r="AJ15" s="130">
        <v>55.111111111111114</v>
      </c>
      <c r="AK15" s="130">
        <v>53.333333333333336</v>
      </c>
      <c r="AL15" s="130">
        <v>55</v>
      </c>
      <c r="AM15" s="130">
        <v>55</v>
      </c>
      <c r="AN15" s="130">
        <v>51.555555555555564</v>
      </c>
      <c r="AO15" s="130">
        <v>43.6</v>
      </c>
      <c r="AP15" s="130">
        <v>42.2</v>
      </c>
      <c r="AQ15" s="130">
        <v>42.2</v>
      </c>
      <c r="AR15" s="130">
        <v>53.333333333333329</v>
      </c>
      <c r="AS15" s="130">
        <v>58.857999999999997</v>
      </c>
      <c r="AT15" s="130">
        <v>55.111111111111114</v>
      </c>
      <c r="AU15" s="130">
        <v>42.222222222222221</v>
      </c>
      <c r="AV15" s="130">
        <v>43.629629629629626</v>
      </c>
      <c r="AW15" s="130">
        <v>40.002222222222223</v>
      </c>
      <c r="AX15" s="130">
        <v>40.599629629629625</v>
      </c>
      <c r="AY15" s="130">
        <v>45</v>
      </c>
      <c r="AZ15" s="130">
        <v>39</v>
      </c>
      <c r="BA15" s="130">
        <v>43.629629629629626</v>
      </c>
      <c r="BB15" s="130">
        <v>42.222222222222221</v>
      </c>
      <c r="BC15" s="130">
        <v>43.629629629629626</v>
      </c>
      <c r="BD15" s="130">
        <v>42</v>
      </c>
      <c r="BE15" s="130">
        <v>33</v>
      </c>
      <c r="BF15" s="130">
        <v>43</v>
      </c>
      <c r="BG15" s="130">
        <v>42</v>
      </c>
      <c r="BH15" s="130">
        <v>39.037037037037038</v>
      </c>
      <c r="BI15" s="130">
        <v>42</v>
      </c>
      <c r="BJ15" s="130">
        <v>43</v>
      </c>
      <c r="BK15" s="130">
        <v>43</v>
      </c>
      <c r="BL15" s="154"/>
      <c r="BM15" s="127"/>
      <c r="BN15" s="127" t="s">
        <v>88</v>
      </c>
      <c r="BO15" s="130">
        <f t="shared" ref="BO15:CE15" si="59">BO48/1000</f>
        <v>50.426232000000006</v>
      </c>
      <c r="BP15" s="130">
        <f t="shared" si="59"/>
        <v>53.006739000000003</v>
      </c>
      <c r="BQ15" s="130">
        <f t="shared" si="59"/>
        <v>53.912261000000001</v>
      </c>
      <c r="BR15" s="130">
        <f t="shared" si="59"/>
        <v>53.085363000000001</v>
      </c>
      <c r="BS15" s="130">
        <f t="shared" si="59"/>
        <v>57.611470000000004</v>
      </c>
      <c r="BT15" s="130">
        <f t="shared" si="59"/>
        <v>55.809443000000002</v>
      </c>
      <c r="BU15" s="130">
        <f t="shared" si="59"/>
        <v>55.474345999999997</v>
      </c>
      <c r="BV15" s="130">
        <f t="shared" si="59"/>
        <v>55.185893999999998</v>
      </c>
      <c r="BW15" s="130">
        <f t="shared" si="59"/>
        <v>52.213440000000006</v>
      </c>
      <c r="BX15" s="130">
        <f t="shared" ref="BX15:CD15" si="60">BX48/1000</f>
        <v>59.090048000000003</v>
      </c>
      <c r="BY15" s="130">
        <f t="shared" si="60"/>
        <v>56.113946000000006</v>
      </c>
      <c r="BZ15" s="130">
        <f t="shared" si="60"/>
        <v>54.996061999999995</v>
      </c>
      <c r="CA15" s="130">
        <f t="shared" si="60"/>
        <v>55.005667000000003</v>
      </c>
      <c r="CB15" s="130">
        <f t="shared" si="60"/>
        <v>48.736807999999996</v>
      </c>
      <c r="CC15" s="130">
        <f t="shared" si="60"/>
        <v>54.732159000000003</v>
      </c>
      <c r="CD15" s="130">
        <f t="shared" si="60"/>
        <v>50.347743999999999</v>
      </c>
      <c r="CE15" s="130">
        <f t="shared" si="59"/>
        <v>54.723713000000004</v>
      </c>
      <c r="CF15" s="322">
        <v>53.097554000000002</v>
      </c>
      <c r="CG15" s="130">
        <f t="shared" ref="CG15:CL15" si="61">CG48/1000</f>
        <v>54.752727</v>
      </c>
      <c r="CH15" s="130">
        <f t="shared" si="61"/>
        <v>54.698089999999993</v>
      </c>
      <c r="CI15" s="130">
        <f t="shared" si="61"/>
        <v>47.253822999999997</v>
      </c>
      <c r="CJ15" s="130">
        <f t="shared" si="61"/>
        <v>43.333559999999999</v>
      </c>
      <c r="CK15" s="130">
        <f t="shared" si="61"/>
        <v>40.639215999999998</v>
      </c>
      <c r="CL15" s="130">
        <f t="shared" si="61"/>
        <v>55.147432999999999</v>
      </c>
      <c r="CM15" s="130">
        <f>(CM48+CM49+CM50)/1000</f>
        <v>45.452097000000002</v>
      </c>
      <c r="CN15" s="130">
        <f t="shared" ref="CN15:CW15" si="62">(CN48+CN49+CN50)/1000</f>
        <v>47.737633000000002</v>
      </c>
      <c r="CO15" s="130">
        <f t="shared" si="62"/>
        <v>54.996205000000003</v>
      </c>
      <c r="CP15" s="130">
        <f t="shared" si="62"/>
        <v>53.307282000000001</v>
      </c>
      <c r="CQ15" s="130">
        <f t="shared" si="62"/>
        <v>55.476768999999997</v>
      </c>
      <c r="CR15" s="130">
        <f t="shared" si="62"/>
        <v>51.642650000000003</v>
      </c>
      <c r="CS15" s="130">
        <f t="shared" si="62"/>
        <v>54.885263000000002</v>
      </c>
      <c r="CT15" s="130">
        <f t="shared" si="62"/>
        <v>55.140300999999994</v>
      </c>
      <c r="CU15" s="130">
        <f t="shared" si="62"/>
        <v>51.221640000000001</v>
      </c>
      <c r="CV15" s="130">
        <f>(CV48+CV49+CV50)/1000</f>
        <v>54.984242000000002</v>
      </c>
      <c r="CW15" s="130">
        <f t="shared" si="62"/>
        <v>53.252565000000004</v>
      </c>
      <c r="CX15" s="130">
        <f t="shared" ref="CX15:DD15" si="63">(CX48+CX49+CX50)/1000</f>
        <v>54.947013999999996</v>
      </c>
      <c r="CY15" s="130">
        <f t="shared" si="63"/>
        <v>55.090894999999996</v>
      </c>
      <c r="CZ15" s="130">
        <f t="shared" si="63"/>
        <v>51.577088000000003</v>
      </c>
      <c r="DA15" s="130">
        <f t="shared" si="63"/>
        <v>43.957801999999994</v>
      </c>
      <c r="DB15" s="130">
        <f t="shared" si="63"/>
        <v>41.762485999999996</v>
      </c>
      <c r="DC15" s="130">
        <f t="shared" si="63"/>
        <v>41.648755999999999</v>
      </c>
      <c r="DD15" s="130">
        <f t="shared" si="63"/>
        <v>52.467993</v>
      </c>
      <c r="DE15" s="130">
        <f t="shared" ref="DE15:DJ15" si="64">(DE48+DE49+DE50+DE51)/1000</f>
        <v>59.427618000000002</v>
      </c>
      <c r="DF15" s="130">
        <f t="shared" si="64"/>
        <v>54.710695000000001</v>
      </c>
      <c r="DG15" s="130">
        <f t="shared" si="64"/>
        <v>41.984422000000002</v>
      </c>
      <c r="DH15" s="130">
        <f t="shared" si="64"/>
        <v>43.990217999999992</v>
      </c>
      <c r="DI15" s="130">
        <f t="shared" si="64"/>
        <v>40.445591999999998</v>
      </c>
      <c r="DJ15" s="130">
        <f t="shared" si="64"/>
        <v>44.316335999999993</v>
      </c>
      <c r="DK15" s="275"/>
      <c r="DL15" s="275"/>
      <c r="DN15" s="245" t="s">
        <v>44</v>
      </c>
      <c r="DO15" s="684">
        <f>SUM(DO8:DO14)</f>
        <v>73.50200000000001</v>
      </c>
      <c r="DP15" s="684">
        <f>SUM(DP8:DP14)</f>
        <v>86.711698217761011</v>
      </c>
      <c r="DQ15" s="686">
        <f>DP15-DO15</f>
        <v>13.209698217761002</v>
      </c>
      <c r="DR15" s="687">
        <f>DQ15/DO15</f>
        <v>0.17971889496559276</v>
      </c>
      <c r="DS15" s="247"/>
      <c r="DT15" s="247"/>
      <c r="DU15" s="247"/>
      <c r="DV15" s="247"/>
      <c r="DW15" s="247"/>
      <c r="DX15" s="247"/>
    </row>
    <row r="16" spans="1:147" ht="21" thickTop="1">
      <c r="A16" s="158"/>
      <c r="B16" s="158" t="s">
        <v>89</v>
      </c>
      <c r="C16" s="147">
        <v>0.8</v>
      </c>
      <c r="D16" s="147">
        <v>0.8</v>
      </c>
      <c r="E16" s="147">
        <v>0.8</v>
      </c>
      <c r="F16" s="147">
        <v>0</v>
      </c>
      <c r="G16" s="147">
        <v>0</v>
      </c>
      <c r="H16" s="147">
        <v>0</v>
      </c>
      <c r="I16" s="147">
        <v>0</v>
      </c>
      <c r="J16" s="147">
        <v>0</v>
      </c>
      <c r="K16" s="147">
        <v>0</v>
      </c>
      <c r="L16" s="147">
        <v>0</v>
      </c>
      <c r="M16" s="147">
        <v>0</v>
      </c>
      <c r="N16" s="147">
        <v>0</v>
      </c>
      <c r="O16" s="147">
        <v>0</v>
      </c>
      <c r="P16" s="147">
        <v>0</v>
      </c>
      <c r="Q16" s="147">
        <v>0</v>
      </c>
      <c r="R16" s="147">
        <v>0</v>
      </c>
      <c r="S16" s="147">
        <v>0</v>
      </c>
      <c r="T16" s="147">
        <v>0</v>
      </c>
      <c r="U16" s="147">
        <v>0</v>
      </c>
      <c r="V16" s="147">
        <v>0</v>
      </c>
      <c r="W16" s="147">
        <v>0</v>
      </c>
      <c r="X16" s="147">
        <v>0</v>
      </c>
      <c r="Y16" s="147">
        <v>0</v>
      </c>
      <c r="Z16" s="147">
        <v>0</v>
      </c>
      <c r="AA16" s="147">
        <v>0</v>
      </c>
      <c r="AB16" s="147">
        <v>0</v>
      </c>
      <c r="AC16" s="147">
        <v>0</v>
      </c>
      <c r="AD16" s="147">
        <v>0</v>
      </c>
      <c r="AE16" s="147">
        <v>0</v>
      </c>
      <c r="AF16" s="147">
        <v>0</v>
      </c>
      <c r="AG16" s="147">
        <v>0</v>
      </c>
      <c r="AH16" s="147">
        <v>0</v>
      </c>
      <c r="AI16" s="147">
        <v>0</v>
      </c>
      <c r="AJ16" s="147">
        <v>0</v>
      </c>
      <c r="AK16" s="147">
        <v>0</v>
      </c>
      <c r="AL16" s="147">
        <v>0</v>
      </c>
      <c r="AM16" s="147">
        <v>0</v>
      </c>
      <c r="AN16" s="147">
        <v>0</v>
      </c>
      <c r="AO16" s="147">
        <v>0</v>
      </c>
      <c r="AP16" s="147">
        <v>0</v>
      </c>
      <c r="AQ16" s="147">
        <v>0</v>
      </c>
      <c r="AR16" s="147">
        <v>0</v>
      </c>
      <c r="AS16" s="147">
        <v>0</v>
      </c>
      <c r="AT16" s="147">
        <v>0</v>
      </c>
      <c r="AU16" s="147">
        <v>0</v>
      </c>
      <c r="AV16" s="147">
        <v>0</v>
      </c>
      <c r="AW16" s="147">
        <v>0</v>
      </c>
      <c r="AX16" s="147">
        <v>0</v>
      </c>
      <c r="AY16" s="147">
        <v>0</v>
      </c>
      <c r="AZ16" s="147">
        <v>0</v>
      </c>
      <c r="BA16" s="147">
        <v>0</v>
      </c>
      <c r="BB16" s="147">
        <v>0</v>
      </c>
      <c r="BC16" s="147">
        <v>0</v>
      </c>
      <c r="BD16" s="147">
        <v>0</v>
      </c>
      <c r="BE16" s="147">
        <v>0</v>
      </c>
      <c r="BF16" s="147">
        <v>0</v>
      </c>
      <c r="BG16" s="147">
        <v>0</v>
      </c>
      <c r="BH16" s="147">
        <v>0</v>
      </c>
      <c r="BI16" s="147">
        <v>0</v>
      </c>
      <c r="BJ16" s="147">
        <v>0</v>
      </c>
      <c r="BK16" s="147">
        <v>0</v>
      </c>
      <c r="BL16" s="154"/>
      <c r="BM16" s="127"/>
      <c r="BN16" s="127" t="s">
        <v>89</v>
      </c>
      <c r="BO16" s="130" t="e">
        <f>#REF!/1000</f>
        <v>#REF!</v>
      </c>
      <c r="BP16" s="130" t="e">
        <f>#REF!/1000</f>
        <v>#REF!</v>
      </c>
      <c r="BQ16" s="130" t="e">
        <f>#REF!/1000</f>
        <v>#REF!</v>
      </c>
      <c r="BR16" s="130" t="e">
        <f>#REF!/1000</f>
        <v>#REF!</v>
      </c>
      <c r="BS16" s="130" t="e">
        <f>#REF!/1000</f>
        <v>#REF!</v>
      </c>
      <c r="BT16" s="130" t="e">
        <f>#REF!/1000</f>
        <v>#REF!</v>
      </c>
      <c r="BU16" s="130" t="e">
        <f>#REF!/1000</f>
        <v>#REF!</v>
      </c>
      <c r="BV16" s="130" t="e">
        <f>#REF!/1000</f>
        <v>#REF!</v>
      </c>
      <c r="BW16" s="130" t="e">
        <f>#REF!/1000</f>
        <v>#REF!</v>
      </c>
      <c r="BX16" s="130" t="e">
        <f>#REF!/1000</f>
        <v>#REF!</v>
      </c>
      <c r="BY16" s="130" t="e">
        <f>#REF!/1000</f>
        <v>#REF!</v>
      </c>
      <c r="BZ16" s="130" t="e">
        <f>#REF!/1000</f>
        <v>#REF!</v>
      </c>
      <c r="CA16" s="130" t="e">
        <f>#REF!/1000</f>
        <v>#REF!</v>
      </c>
      <c r="CB16" s="130" t="e">
        <f>#REF!/1000</f>
        <v>#REF!</v>
      </c>
      <c r="CC16" s="130" t="e">
        <f>#REF!/1000</f>
        <v>#REF!</v>
      </c>
      <c r="CD16" s="130" t="e">
        <f>#REF!/1000</f>
        <v>#REF!</v>
      </c>
      <c r="CE16" s="130" t="e">
        <f>#REF!/1000</f>
        <v>#REF!</v>
      </c>
      <c r="CF16" s="130" t="e">
        <f>#REF!/1000</f>
        <v>#REF!</v>
      </c>
      <c r="CG16" s="130" t="e">
        <f>#REF!/1000</f>
        <v>#REF!</v>
      </c>
      <c r="CH16" s="130" t="e">
        <f>#REF!/1000</f>
        <v>#REF!</v>
      </c>
      <c r="CI16" s="130" t="e">
        <f>#REF!/1000</f>
        <v>#REF!</v>
      </c>
      <c r="CJ16" s="130" t="e">
        <f>#REF!/1000</f>
        <v>#REF!</v>
      </c>
      <c r="CK16" s="130" t="e">
        <f>#REF!/1000</f>
        <v>#REF!</v>
      </c>
      <c r="CL16" s="130" t="e">
        <f>#REF!/1000</f>
        <v>#REF!</v>
      </c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275"/>
      <c r="DL16" s="275"/>
      <c r="DN16" s="248" t="s">
        <v>138</v>
      </c>
      <c r="DO16" s="249">
        <f>DO15-DO12</f>
        <v>66.372000000000014</v>
      </c>
      <c r="DP16" s="249">
        <f>DP15-DP12</f>
        <v>76.005105762761019</v>
      </c>
      <c r="DQ16" s="250"/>
      <c r="DR16" s="248"/>
      <c r="DS16" s="251"/>
      <c r="DT16" s="251"/>
      <c r="DU16" s="251"/>
      <c r="DV16" s="251"/>
      <c r="DW16" s="251"/>
      <c r="DX16" s="251"/>
    </row>
    <row r="17" spans="1:134">
      <c r="A17" s="158"/>
      <c r="B17" s="158" t="s">
        <v>127</v>
      </c>
      <c r="C17" s="168">
        <v>0</v>
      </c>
      <c r="D17" s="168"/>
      <c r="E17" s="168"/>
      <c r="F17" s="168">
        <v>5</v>
      </c>
      <c r="G17" s="168">
        <v>5</v>
      </c>
      <c r="H17" s="168">
        <v>10</v>
      </c>
      <c r="I17" s="168">
        <v>0</v>
      </c>
      <c r="J17" s="168">
        <v>0</v>
      </c>
      <c r="K17" s="168">
        <v>0</v>
      </c>
      <c r="L17" s="168"/>
      <c r="M17" s="168">
        <v>5</v>
      </c>
      <c r="N17" s="168">
        <v>5</v>
      </c>
      <c r="O17" s="168">
        <v>0</v>
      </c>
      <c r="P17" s="168">
        <v>4.2</v>
      </c>
      <c r="Q17" s="168">
        <v>0</v>
      </c>
      <c r="R17" s="168">
        <v>0</v>
      </c>
      <c r="S17" s="168"/>
      <c r="T17" s="168">
        <v>0</v>
      </c>
      <c r="U17" s="168">
        <v>1.9</v>
      </c>
      <c r="V17" s="168"/>
      <c r="W17" s="168"/>
      <c r="X17" s="168">
        <v>1.9</v>
      </c>
      <c r="Y17" s="168">
        <v>1.9</v>
      </c>
      <c r="Z17" s="168">
        <v>0</v>
      </c>
      <c r="AA17" s="168">
        <v>0</v>
      </c>
      <c r="AB17" s="168">
        <v>0</v>
      </c>
      <c r="AC17" s="168">
        <v>0</v>
      </c>
      <c r="AD17" s="168">
        <v>0</v>
      </c>
      <c r="AE17" s="168">
        <v>0</v>
      </c>
      <c r="AF17" s="168">
        <v>0</v>
      </c>
      <c r="AG17" s="168">
        <v>0</v>
      </c>
      <c r="AH17" s="168">
        <v>0</v>
      </c>
      <c r="AI17" s="168">
        <v>0</v>
      </c>
      <c r="AJ17" s="168">
        <v>0</v>
      </c>
      <c r="AK17" s="168">
        <v>0</v>
      </c>
      <c r="AL17" s="168">
        <v>0</v>
      </c>
      <c r="AM17" s="168">
        <v>0</v>
      </c>
      <c r="AN17" s="168">
        <v>0</v>
      </c>
      <c r="AO17" s="168">
        <v>1.9</v>
      </c>
      <c r="AP17" s="168">
        <v>0</v>
      </c>
      <c r="AQ17" s="168">
        <v>0</v>
      </c>
      <c r="AR17" s="168">
        <v>0</v>
      </c>
      <c r="AS17" s="168">
        <v>0</v>
      </c>
      <c r="AT17" s="168">
        <v>0</v>
      </c>
      <c r="AU17" s="168">
        <v>0</v>
      </c>
      <c r="AV17" s="168">
        <v>0</v>
      </c>
      <c r="AW17" s="168">
        <v>0</v>
      </c>
      <c r="AX17" s="168">
        <v>0</v>
      </c>
      <c r="AY17" s="168">
        <v>0</v>
      </c>
      <c r="AZ17" s="168">
        <v>0</v>
      </c>
      <c r="BA17" s="168">
        <v>0</v>
      </c>
      <c r="BB17" s="168">
        <v>0</v>
      </c>
      <c r="BC17" s="168">
        <v>0</v>
      </c>
      <c r="BD17" s="168">
        <v>0</v>
      </c>
      <c r="BE17" s="168">
        <v>0</v>
      </c>
      <c r="BF17" s="168">
        <v>0</v>
      </c>
      <c r="BG17" s="168">
        <v>0</v>
      </c>
      <c r="BH17" s="168">
        <v>0</v>
      </c>
      <c r="BI17" s="168">
        <v>0</v>
      </c>
      <c r="BJ17" s="168">
        <v>0</v>
      </c>
      <c r="BK17" s="168">
        <v>0</v>
      </c>
      <c r="BL17" s="154"/>
      <c r="BM17" s="127"/>
      <c r="BN17" s="158" t="s">
        <v>127</v>
      </c>
      <c r="BO17" s="168">
        <f t="shared" ref="BO17:CL17" si="65">BO53/1000</f>
        <v>0</v>
      </c>
      <c r="BP17" s="168">
        <f t="shared" si="65"/>
        <v>0</v>
      </c>
      <c r="BQ17" s="168">
        <f t="shared" si="65"/>
        <v>0</v>
      </c>
      <c r="BR17" s="168">
        <f t="shared" si="65"/>
        <v>5.0188569999999997</v>
      </c>
      <c r="BS17" s="168">
        <f t="shared" si="65"/>
        <v>9.7928960000000007</v>
      </c>
      <c r="BT17" s="168">
        <f t="shared" si="65"/>
        <v>4.8306979999999999</v>
      </c>
      <c r="BU17" s="168">
        <f t="shared" si="65"/>
        <v>0</v>
      </c>
      <c r="BV17" s="168">
        <f t="shared" si="65"/>
        <v>0</v>
      </c>
      <c r="BW17" s="168">
        <f t="shared" si="65"/>
        <v>0</v>
      </c>
      <c r="BX17" s="168">
        <f t="shared" si="65"/>
        <v>0</v>
      </c>
      <c r="BY17" s="168">
        <f t="shared" si="65"/>
        <v>0</v>
      </c>
      <c r="BZ17" s="168">
        <f t="shared" si="65"/>
        <v>5.0131379999999996</v>
      </c>
      <c r="CA17" s="168">
        <f t="shared" si="65"/>
        <v>0</v>
      </c>
      <c r="CB17" s="168">
        <f t="shared" si="65"/>
        <v>4.2280889999999998</v>
      </c>
      <c r="CC17" s="168">
        <f t="shared" si="65"/>
        <v>0</v>
      </c>
      <c r="CD17" s="168">
        <f t="shared" si="65"/>
        <v>0</v>
      </c>
      <c r="CE17" s="168">
        <f t="shared" si="65"/>
        <v>0</v>
      </c>
      <c r="CF17" s="168">
        <f t="shared" si="65"/>
        <v>0</v>
      </c>
      <c r="CG17" s="168">
        <f t="shared" si="65"/>
        <v>1.9</v>
      </c>
      <c r="CH17" s="168">
        <f t="shared" si="65"/>
        <v>0</v>
      </c>
      <c r="CI17" s="168">
        <f t="shared" si="65"/>
        <v>2.0830059999999997</v>
      </c>
      <c r="CJ17" s="168">
        <f t="shared" si="65"/>
        <v>1.901699</v>
      </c>
      <c r="CK17" s="168">
        <f t="shared" si="65"/>
        <v>1.8992819999999999</v>
      </c>
      <c r="CL17" s="168">
        <f t="shared" si="65"/>
        <v>0</v>
      </c>
      <c r="CM17" s="168"/>
      <c r="CN17" s="168"/>
      <c r="CO17" s="168"/>
      <c r="CP17" s="168"/>
      <c r="CQ17" s="168"/>
      <c r="CR17" s="168"/>
      <c r="CS17" s="168"/>
      <c r="CT17" s="168"/>
      <c r="CU17" s="168"/>
      <c r="CV17" s="168"/>
      <c r="CW17" s="168"/>
      <c r="CX17" s="168"/>
      <c r="CY17" s="168"/>
      <c r="CZ17" s="168"/>
      <c r="DA17" s="168">
        <f t="shared" ref="DA17:DH17" si="66">DA53/1000</f>
        <v>1.9017639999999998</v>
      </c>
      <c r="DB17" s="168">
        <f t="shared" si="66"/>
        <v>0</v>
      </c>
      <c r="DC17" s="168">
        <f t="shared" si="66"/>
        <v>0</v>
      </c>
      <c r="DD17" s="168">
        <f t="shared" si="66"/>
        <v>0</v>
      </c>
      <c r="DE17" s="168">
        <f t="shared" si="66"/>
        <v>0</v>
      </c>
      <c r="DF17" s="168">
        <f>DF53/1000</f>
        <v>0</v>
      </c>
      <c r="DG17" s="168">
        <f>DG53/1000</f>
        <v>0</v>
      </c>
      <c r="DH17" s="168">
        <f t="shared" si="66"/>
        <v>0</v>
      </c>
      <c r="DI17" s="168">
        <f>DI53/1000</f>
        <v>0</v>
      </c>
      <c r="DJ17" s="168">
        <f>DJ53/1000</f>
        <v>0</v>
      </c>
      <c r="DK17" s="278"/>
      <c r="DN17" s="252"/>
      <c r="DO17" s="252"/>
      <c r="DP17" s="252"/>
      <c r="DQ17" s="252"/>
      <c r="DR17" s="252"/>
      <c r="DS17" s="234"/>
      <c r="DT17" s="234"/>
      <c r="DU17" s="234"/>
      <c r="DV17" s="234"/>
      <c r="DW17" s="234"/>
      <c r="DX17" s="234"/>
      <c r="DY17" s="131"/>
    </row>
    <row r="18" spans="1:134">
      <c r="A18" s="158"/>
      <c r="B18" s="158" t="s">
        <v>128</v>
      </c>
      <c r="C18" s="168">
        <v>0</v>
      </c>
      <c r="D18" s="168">
        <v>0</v>
      </c>
      <c r="E18" s="168">
        <v>0</v>
      </c>
      <c r="F18" s="168">
        <v>0</v>
      </c>
      <c r="G18" s="168">
        <v>0</v>
      </c>
      <c r="H18" s="168">
        <v>10</v>
      </c>
      <c r="I18" s="168">
        <v>2</v>
      </c>
      <c r="J18" s="168">
        <v>0</v>
      </c>
      <c r="K18" s="168">
        <v>0</v>
      </c>
      <c r="L18" s="168">
        <v>0</v>
      </c>
      <c r="M18" s="168">
        <v>0</v>
      </c>
      <c r="N18" s="168">
        <v>0</v>
      </c>
      <c r="O18" s="168">
        <v>0</v>
      </c>
      <c r="P18" s="168">
        <v>0</v>
      </c>
      <c r="Q18" s="168">
        <v>0</v>
      </c>
      <c r="R18" s="168">
        <v>0</v>
      </c>
      <c r="S18" s="168">
        <v>0</v>
      </c>
      <c r="T18" s="168">
        <v>0</v>
      </c>
      <c r="U18" s="168">
        <v>0</v>
      </c>
      <c r="V18" s="168">
        <v>0</v>
      </c>
      <c r="W18" s="168">
        <v>0</v>
      </c>
      <c r="X18" s="168">
        <v>0</v>
      </c>
      <c r="Y18" s="168">
        <v>0</v>
      </c>
      <c r="Z18" s="168">
        <v>0</v>
      </c>
      <c r="AA18" s="168">
        <v>0</v>
      </c>
      <c r="AB18" s="168">
        <v>0</v>
      </c>
      <c r="AC18" s="168">
        <v>0</v>
      </c>
      <c r="AD18" s="168">
        <v>0</v>
      </c>
      <c r="AE18" s="168">
        <v>0</v>
      </c>
      <c r="AF18" s="168">
        <v>0</v>
      </c>
      <c r="AG18" s="168">
        <v>0</v>
      </c>
      <c r="AH18" s="168">
        <v>0</v>
      </c>
      <c r="AI18" s="168">
        <v>0</v>
      </c>
      <c r="AJ18" s="168">
        <v>0</v>
      </c>
      <c r="AK18" s="168">
        <v>0</v>
      </c>
      <c r="AL18" s="168">
        <v>0</v>
      </c>
      <c r="AM18" s="168">
        <v>0</v>
      </c>
      <c r="AN18" s="168">
        <v>1.9</v>
      </c>
      <c r="AO18" s="168">
        <v>0.6</v>
      </c>
      <c r="AP18" s="168">
        <v>0</v>
      </c>
      <c r="AQ18" s="168">
        <v>0</v>
      </c>
      <c r="AR18" s="168">
        <v>0</v>
      </c>
      <c r="AS18" s="168">
        <v>0</v>
      </c>
      <c r="AT18" s="168">
        <v>0</v>
      </c>
      <c r="AU18" s="168">
        <v>0</v>
      </c>
      <c r="AV18" s="168">
        <v>0</v>
      </c>
      <c r="AW18" s="168">
        <v>0</v>
      </c>
      <c r="AX18" s="168">
        <v>1.9</v>
      </c>
      <c r="AY18" s="168">
        <v>0.6</v>
      </c>
      <c r="AZ18" s="168">
        <v>0</v>
      </c>
      <c r="BA18" s="168">
        <v>0</v>
      </c>
      <c r="BB18" s="168">
        <v>0</v>
      </c>
      <c r="BC18" s="168">
        <v>0</v>
      </c>
      <c r="BD18" s="168">
        <v>0</v>
      </c>
      <c r="BE18" s="168">
        <v>1.8</v>
      </c>
      <c r="BF18" s="168">
        <v>0</v>
      </c>
      <c r="BG18" s="168">
        <v>0</v>
      </c>
      <c r="BH18" s="168">
        <v>0</v>
      </c>
      <c r="BI18" s="168">
        <v>0</v>
      </c>
      <c r="BJ18" s="168">
        <v>0</v>
      </c>
      <c r="BK18" s="168">
        <v>0</v>
      </c>
      <c r="BL18" s="154"/>
      <c r="BM18" s="127"/>
      <c r="BN18" s="158" t="s">
        <v>128</v>
      </c>
      <c r="BO18" s="168">
        <v>0</v>
      </c>
      <c r="BP18" s="168">
        <v>0</v>
      </c>
      <c r="BQ18" s="168">
        <v>0</v>
      </c>
      <c r="BR18" s="168">
        <v>0</v>
      </c>
      <c r="BS18" s="168">
        <v>0</v>
      </c>
      <c r="BT18" s="168">
        <v>0</v>
      </c>
      <c r="BU18" s="168">
        <v>0</v>
      </c>
      <c r="BV18" s="168">
        <v>0</v>
      </c>
      <c r="BW18" s="168">
        <v>0</v>
      </c>
      <c r="BX18" s="168">
        <v>0</v>
      </c>
      <c r="BY18" s="168">
        <v>0</v>
      </c>
      <c r="BZ18" s="168">
        <v>0</v>
      </c>
      <c r="CA18" s="168">
        <v>0</v>
      </c>
      <c r="CB18" s="168">
        <v>0</v>
      </c>
      <c r="CC18" s="168">
        <v>0</v>
      </c>
      <c r="CD18" s="168">
        <v>0</v>
      </c>
      <c r="CE18" s="168">
        <v>0</v>
      </c>
      <c r="CF18" s="168">
        <v>0</v>
      </c>
      <c r="CG18" s="168">
        <v>0</v>
      </c>
      <c r="CH18" s="168">
        <v>0</v>
      </c>
      <c r="CI18" s="168">
        <v>0</v>
      </c>
      <c r="CJ18" s="168">
        <v>0</v>
      </c>
      <c r="CK18" s="168">
        <v>0</v>
      </c>
      <c r="CL18" s="168">
        <v>0</v>
      </c>
      <c r="CM18" s="168"/>
      <c r="CN18" s="168"/>
      <c r="CO18" s="168"/>
      <c r="CP18" s="168"/>
      <c r="CQ18" s="168"/>
      <c r="CR18" s="168"/>
      <c r="CS18" s="168"/>
      <c r="CT18" s="168"/>
      <c r="CU18" s="168"/>
      <c r="CV18" s="168"/>
      <c r="CW18" s="168"/>
      <c r="CX18" s="168"/>
      <c r="CY18" s="168"/>
      <c r="CZ18" s="168"/>
      <c r="DA18" s="168"/>
      <c r="DB18" s="168"/>
      <c r="DC18" s="168"/>
      <c r="DD18" s="168"/>
      <c r="DE18" s="168"/>
      <c r="DF18" s="168"/>
      <c r="DG18" s="168"/>
      <c r="DH18" s="168"/>
      <c r="DI18" s="168"/>
      <c r="DJ18" s="168">
        <f>DJ51/1000</f>
        <v>1.8389329999999999</v>
      </c>
      <c r="DK18" s="278"/>
      <c r="DN18" s="253"/>
      <c r="DO18" s="253"/>
      <c r="DP18" s="253"/>
      <c r="DQ18" s="252"/>
      <c r="DR18" s="253"/>
      <c r="DS18" s="244"/>
      <c r="DT18" s="244"/>
      <c r="DU18" s="244"/>
      <c r="DV18" s="244"/>
      <c r="DW18" s="244"/>
      <c r="DX18" s="244"/>
      <c r="DZ18" s="131"/>
      <c r="EA18" s="131"/>
      <c r="EB18" s="131"/>
      <c r="EC18" s="131"/>
      <c r="ED18" s="131"/>
    </row>
    <row r="19" spans="1:134" ht="20.399999999999999">
      <c r="A19" s="158"/>
      <c r="B19" s="158" t="s">
        <v>123</v>
      </c>
      <c r="C19" s="168">
        <v>0</v>
      </c>
      <c r="D19" s="168">
        <v>0</v>
      </c>
      <c r="E19" s="168">
        <v>0</v>
      </c>
      <c r="F19" s="168">
        <v>0</v>
      </c>
      <c r="G19" s="168">
        <v>0</v>
      </c>
      <c r="H19" s="168">
        <v>0</v>
      </c>
      <c r="I19" s="168">
        <v>0</v>
      </c>
      <c r="J19" s="168">
        <v>0</v>
      </c>
      <c r="K19" s="168">
        <v>0</v>
      </c>
      <c r="L19" s="168">
        <v>0</v>
      </c>
      <c r="M19" s="168">
        <v>0</v>
      </c>
      <c r="N19" s="168">
        <v>0</v>
      </c>
      <c r="O19" s="168">
        <v>0</v>
      </c>
      <c r="P19" s="168">
        <v>0</v>
      </c>
      <c r="Q19" s="168">
        <v>0</v>
      </c>
      <c r="R19" s="168">
        <v>0</v>
      </c>
      <c r="S19" s="168">
        <v>0</v>
      </c>
      <c r="T19" s="168">
        <v>0</v>
      </c>
      <c r="U19" s="168">
        <v>0</v>
      </c>
      <c r="V19" s="168">
        <v>0</v>
      </c>
      <c r="W19" s="168">
        <v>0</v>
      </c>
      <c r="X19" s="168">
        <v>0</v>
      </c>
      <c r="Y19" s="168">
        <v>0</v>
      </c>
      <c r="Z19" s="168">
        <v>0</v>
      </c>
      <c r="AA19" s="168">
        <v>0</v>
      </c>
      <c r="AB19" s="168">
        <v>0</v>
      </c>
      <c r="AC19" s="168">
        <v>0</v>
      </c>
      <c r="AD19" s="168">
        <v>0</v>
      </c>
      <c r="AE19" s="168">
        <v>0</v>
      </c>
      <c r="AF19" s="168">
        <v>0</v>
      </c>
      <c r="AG19" s="168">
        <v>0</v>
      </c>
      <c r="AH19" s="168">
        <v>0</v>
      </c>
      <c r="AI19" s="168">
        <v>0</v>
      </c>
      <c r="AJ19" s="168">
        <v>0</v>
      </c>
      <c r="AK19" s="168">
        <v>0</v>
      </c>
      <c r="AL19" s="168">
        <v>0</v>
      </c>
      <c r="AM19" s="168">
        <v>0</v>
      </c>
      <c r="AN19" s="168">
        <v>0</v>
      </c>
      <c r="AO19" s="168">
        <v>0</v>
      </c>
      <c r="AP19" s="168">
        <v>0</v>
      </c>
      <c r="AQ19" s="168">
        <v>0</v>
      </c>
      <c r="AR19" s="168">
        <v>0</v>
      </c>
      <c r="AS19" s="168">
        <v>0</v>
      </c>
      <c r="AT19" s="168">
        <v>0</v>
      </c>
      <c r="AU19" s="168">
        <v>0</v>
      </c>
      <c r="AV19" s="168">
        <v>0</v>
      </c>
      <c r="AW19" s="168">
        <v>0</v>
      </c>
      <c r="AX19" s="168">
        <v>0</v>
      </c>
      <c r="AY19" s="168">
        <v>0</v>
      </c>
      <c r="AZ19" s="168">
        <v>0</v>
      </c>
      <c r="BA19" s="168">
        <v>0</v>
      </c>
      <c r="BB19" s="168">
        <v>0</v>
      </c>
      <c r="BC19" s="168">
        <v>0</v>
      </c>
      <c r="BD19" s="168">
        <v>0</v>
      </c>
      <c r="BE19" s="168">
        <v>0</v>
      </c>
      <c r="BF19" s="168">
        <v>0</v>
      </c>
      <c r="BG19" s="168">
        <v>0</v>
      </c>
      <c r="BH19" s="168">
        <v>0</v>
      </c>
      <c r="BI19" s="168">
        <v>0</v>
      </c>
      <c r="BJ19" s="168">
        <v>0</v>
      </c>
      <c r="BK19" s="168">
        <v>0</v>
      </c>
      <c r="BL19" s="154"/>
      <c r="BM19" s="127"/>
      <c r="BN19" s="158" t="s">
        <v>123</v>
      </c>
      <c r="BO19" s="168">
        <v>0</v>
      </c>
      <c r="BP19" s="168">
        <v>0</v>
      </c>
      <c r="BQ19" s="168">
        <v>0</v>
      </c>
      <c r="BR19" s="168">
        <v>0</v>
      </c>
      <c r="BS19" s="168">
        <v>0</v>
      </c>
      <c r="BT19" s="168">
        <v>0</v>
      </c>
      <c r="BU19" s="168">
        <v>0</v>
      </c>
      <c r="BV19" s="168">
        <v>0</v>
      </c>
      <c r="BW19" s="168">
        <v>0</v>
      </c>
      <c r="BX19" s="168">
        <v>0</v>
      </c>
      <c r="BY19" s="168">
        <v>0</v>
      </c>
      <c r="BZ19" s="168">
        <v>0</v>
      </c>
      <c r="CA19" s="168">
        <v>0</v>
      </c>
      <c r="CB19" s="168">
        <v>0</v>
      </c>
      <c r="CC19" s="168">
        <v>0</v>
      </c>
      <c r="CD19" s="168">
        <v>0</v>
      </c>
      <c r="CE19" s="168">
        <v>0</v>
      </c>
      <c r="CF19" s="168">
        <v>0</v>
      </c>
      <c r="CG19" s="168">
        <v>0</v>
      </c>
      <c r="CH19" s="168">
        <v>0</v>
      </c>
      <c r="CI19" s="168">
        <v>0</v>
      </c>
      <c r="CJ19" s="168">
        <v>0</v>
      </c>
      <c r="CK19" s="168">
        <v>0</v>
      </c>
      <c r="CL19" s="168">
        <v>0</v>
      </c>
      <c r="CM19" s="168"/>
      <c r="CN19" s="168"/>
      <c r="CO19" s="168"/>
      <c r="CP19" s="168"/>
      <c r="CQ19" s="168"/>
      <c r="CR19" s="168"/>
      <c r="CS19" s="168"/>
      <c r="CT19" s="168"/>
      <c r="CU19" s="168"/>
      <c r="CV19" s="168"/>
      <c r="CW19" s="168"/>
      <c r="CX19" s="168"/>
      <c r="CY19" s="168"/>
      <c r="CZ19" s="168"/>
      <c r="DA19" s="168"/>
      <c r="DB19" s="168"/>
      <c r="DC19" s="168"/>
      <c r="DD19" s="168"/>
      <c r="DE19" s="168"/>
      <c r="DF19" s="168"/>
      <c r="DG19" s="168"/>
      <c r="DH19" s="168"/>
      <c r="DI19" s="168"/>
      <c r="DJ19" s="168"/>
      <c r="DK19" s="278"/>
      <c r="DN19" s="236" t="s">
        <v>139</v>
      </c>
      <c r="DO19" s="254" t="s">
        <v>57</v>
      </c>
      <c r="DP19" s="238">
        <f>DP5</f>
        <v>44166</v>
      </c>
      <c r="DQ19" s="239"/>
      <c r="DR19" s="239"/>
      <c r="DS19" s="255"/>
      <c r="DT19" s="255"/>
      <c r="DU19" s="255"/>
      <c r="DV19" s="255"/>
      <c r="DW19" s="255"/>
      <c r="DX19" s="255"/>
    </row>
    <row r="20" spans="1:134" s="131" customFormat="1">
      <c r="A20" s="160"/>
      <c r="B20" s="160" t="s">
        <v>44</v>
      </c>
      <c r="C20" s="157">
        <f t="shared" ref="C20:Q20" si="67">SUM(C14:C17)</f>
        <v>81.8</v>
      </c>
      <c r="D20" s="157">
        <f t="shared" si="67"/>
        <v>82.349000000000004</v>
      </c>
      <c r="E20" s="157">
        <f t="shared" si="67"/>
        <v>82.349000000000004</v>
      </c>
      <c r="F20" s="157">
        <f t="shared" si="67"/>
        <v>84.234000000000009</v>
      </c>
      <c r="G20" s="157">
        <f t="shared" si="67"/>
        <v>84.6</v>
      </c>
      <c r="H20" s="157">
        <f t="shared" si="67"/>
        <v>66</v>
      </c>
      <c r="I20" s="157">
        <f t="shared" si="67"/>
        <v>79</v>
      </c>
      <c r="J20" s="157">
        <f t="shared" si="67"/>
        <v>81</v>
      </c>
      <c r="K20" s="157">
        <f t="shared" si="67"/>
        <v>74.5</v>
      </c>
      <c r="L20" s="157">
        <f t="shared" si="67"/>
        <v>85.8</v>
      </c>
      <c r="M20" s="157">
        <f t="shared" si="67"/>
        <v>88.8</v>
      </c>
      <c r="N20" s="157">
        <f t="shared" si="67"/>
        <v>93.179000000000002</v>
      </c>
      <c r="O20" s="157">
        <f t="shared" si="67"/>
        <v>86.111111111111114</v>
      </c>
      <c r="P20" s="157">
        <f t="shared" si="67"/>
        <v>83.37777777777778</v>
      </c>
      <c r="Q20" s="157">
        <f t="shared" si="67"/>
        <v>76.711111111111109</v>
      </c>
      <c r="R20" s="157">
        <f t="shared" ref="R20:AE20" si="68">SUM(R14:R17)</f>
        <v>81.11333333333333</v>
      </c>
      <c r="S20" s="157">
        <f t="shared" si="68"/>
        <v>78.111111111111114</v>
      </c>
      <c r="T20" s="157">
        <f t="shared" si="68"/>
        <v>81.893333333333331</v>
      </c>
      <c r="U20" s="157">
        <f t="shared" si="68"/>
        <v>86.331111111111113</v>
      </c>
      <c r="V20" s="157">
        <f t="shared" si="68"/>
        <v>79.111111111111114</v>
      </c>
      <c r="W20" s="157">
        <f t="shared" si="68"/>
        <v>71.833333333333329</v>
      </c>
      <c r="X20" s="157">
        <f t="shared" si="68"/>
        <v>67.600000000000009</v>
      </c>
      <c r="Y20" s="157">
        <f t="shared" si="68"/>
        <v>75.850617283950612</v>
      </c>
      <c r="Z20" s="157">
        <f t="shared" si="68"/>
        <v>85.203703703703709</v>
      </c>
      <c r="AA20" s="157">
        <f t="shared" si="68"/>
        <v>63.518518518518519</v>
      </c>
      <c r="AB20" s="157">
        <f t="shared" si="68"/>
        <v>71.148148148148152</v>
      </c>
      <c r="AC20" s="157">
        <f t="shared" si="68"/>
        <v>87.407407407407405</v>
      </c>
      <c r="AD20" s="157">
        <f t="shared" si="68"/>
        <v>82.320987654320987</v>
      </c>
      <c r="AE20" s="157">
        <f t="shared" si="68"/>
        <v>81.23456790123457</v>
      </c>
      <c r="AF20" s="157">
        <f>SUM(AF14:AF17)</f>
        <v>82.320987654320987</v>
      </c>
      <c r="AG20" s="157">
        <f>SUM(AG14:AG17)</f>
        <v>83.549382716049379</v>
      </c>
      <c r="AH20" s="157">
        <f>SUM(AH14:AH17)</f>
        <v>85.864197530864203</v>
      </c>
      <c r="AI20" s="157">
        <f>SUM(AI14:AI17)</f>
        <v>80.820987654320987</v>
      </c>
      <c r="AJ20" s="157">
        <f t="shared" ref="AJ20:AW20" si="69">SUM(AJ14:AJ17)</f>
        <v>82.888888888888886</v>
      </c>
      <c r="AK20" s="157">
        <f t="shared" si="69"/>
        <v>80.339506172839506</v>
      </c>
      <c r="AL20" s="157">
        <f t="shared" si="69"/>
        <v>87.407407407407405</v>
      </c>
      <c r="AM20" s="157">
        <f t="shared" si="69"/>
        <v>84.320987654320987</v>
      </c>
      <c r="AN20" s="157">
        <f t="shared" si="69"/>
        <v>70.845679012345684</v>
      </c>
      <c r="AO20" s="157">
        <f t="shared" si="69"/>
        <v>84.388888888888886</v>
      </c>
      <c r="AP20" s="157">
        <f t="shared" si="69"/>
        <v>65.348148148148155</v>
      </c>
      <c r="AQ20" s="157">
        <f t="shared" si="69"/>
        <v>56.088888888888889</v>
      </c>
      <c r="AR20" s="157">
        <f t="shared" si="69"/>
        <v>61.049382716049379</v>
      </c>
      <c r="AS20" s="157">
        <f t="shared" si="69"/>
        <v>66.574049382716041</v>
      </c>
      <c r="AT20" s="157">
        <f t="shared" si="69"/>
        <v>78.259259259259267</v>
      </c>
      <c r="AU20" s="157">
        <f t="shared" si="69"/>
        <v>77.716049382716051</v>
      </c>
      <c r="AV20" s="157">
        <f t="shared" si="69"/>
        <v>82.981481481481467</v>
      </c>
      <c r="AW20" s="157">
        <f t="shared" si="69"/>
        <v>70.866419753086419</v>
      </c>
      <c r="AX20" s="157">
        <f t="shared" ref="AX20:BK20" si="70">SUM(AX14:AX17)</f>
        <v>74.550246913580239</v>
      </c>
      <c r="AY20" s="157">
        <f t="shared" si="70"/>
        <v>82.808641975308632</v>
      </c>
      <c r="AZ20" s="157">
        <f t="shared" si="70"/>
        <v>74.493827160493822</v>
      </c>
      <c r="BA20" s="157">
        <f t="shared" si="70"/>
        <v>82.209876543209873</v>
      </c>
      <c r="BB20" s="157">
        <f t="shared" si="70"/>
        <v>74.629629629629619</v>
      </c>
      <c r="BC20" s="157">
        <f t="shared" si="70"/>
        <v>80.666666666666657</v>
      </c>
      <c r="BD20" s="157">
        <f t="shared" si="70"/>
        <v>75.950617283950606</v>
      </c>
      <c r="BE20" s="157">
        <f t="shared" si="70"/>
        <v>60.777777777777779</v>
      </c>
      <c r="BF20" s="157">
        <f t="shared" si="70"/>
        <v>76.950617283950606</v>
      </c>
      <c r="BG20" s="157">
        <f t="shared" si="70"/>
        <v>72.864197530864203</v>
      </c>
      <c r="BH20" s="157">
        <f t="shared" si="70"/>
        <v>65.271604938271608</v>
      </c>
      <c r="BI20" s="157">
        <f t="shared" si="70"/>
        <v>72.864197530864203</v>
      </c>
      <c r="BJ20" s="157">
        <f t="shared" si="70"/>
        <v>76.950617283950606</v>
      </c>
      <c r="BK20" s="157">
        <f t="shared" si="70"/>
        <v>76.950617283950606</v>
      </c>
      <c r="BL20" s="169"/>
      <c r="BM20" s="127"/>
      <c r="BN20" s="233" t="s">
        <v>96</v>
      </c>
      <c r="BO20" s="168" t="e">
        <f>#REF!/1000</f>
        <v>#REF!</v>
      </c>
      <c r="BP20" s="168" t="e">
        <f>#REF!/1000</f>
        <v>#REF!</v>
      </c>
      <c r="BQ20" s="168" t="e">
        <f>#REF!/1000</f>
        <v>#REF!</v>
      </c>
      <c r="BR20" s="168" t="e">
        <f>#REF!/1000</f>
        <v>#REF!</v>
      </c>
      <c r="BS20" s="168" t="e">
        <f>#REF!/1000</f>
        <v>#REF!</v>
      </c>
      <c r="BT20" s="168" t="e">
        <f>#REF!/1000</f>
        <v>#REF!</v>
      </c>
      <c r="BU20" s="168" t="e">
        <f>#REF!/1000</f>
        <v>#REF!</v>
      </c>
      <c r="BV20" s="168" t="e">
        <f>#REF!/1000</f>
        <v>#REF!</v>
      </c>
      <c r="BW20" s="168" t="e">
        <f>#REF!/1000</f>
        <v>#REF!</v>
      </c>
      <c r="BX20" s="168" t="e">
        <f>#REF!/1000</f>
        <v>#REF!</v>
      </c>
      <c r="BY20" s="168" t="e">
        <f>#REF!/1000</f>
        <v>#REF!</v>
      </c>
      <c r="BZ20" s="168" t="e">
        <f>#REF!/1000</f>
        <v>#REF!</v>
      </c>
      <c r="CA20" s="168" t="e">
        <f>#REF!/1000</f>
        <v>#REF!</v>
      </c>
      <c r="CB20" s="168" t="e">
        <f>#REF!/1000</f>
        <v>#REF!</v>
      </c>
      <c r="CC20" s="168" t="e">
        <f>#REF!/1000</f>
        <v>#REF!</v>
      </c>
      <c r="CD20" s="168" t="e">
        <f>#REF!/1000</f>
        <v>#REF!</v>
      </c>
      <c r="CE20" s="168" t="e">
        <f>#REF!/1000</f>
        <v>#REF!</v>
      </c>
      <c r="CF20" s="168" t="e">
        <f>#REF!/1000</f>
        <v>#REF!</v>
      </c>
      <c r="CG20" s="168" t="e">
        <f>#REF!/1000</f>
        <v>#REF!</v>
      </c>
      <c r="CH20" s="168" t="e">
        <f>#REF!/1000</f>
        <v>#REF!</v>
      </c>
      <c r="CI20" s="168" t="e">
        <f>#REF!/1000</f>
        <v>#REF!</v>
      </c>
      <c r="CJ20" s="168" t="e">
        <f>#REF!/1000</f>
        <v>#REF!</v>
      </c>
      <c r="CK20" s="168" t="e">
        <f>#REF!/1000</f>
        <v>#REF!</v>
      </c>
      <c r="CL20" s="168" t="e">
        <f>#REF!/1000</f>
        <v>#REF!</v>
      </c>
      <c r="CM20" s="168"/>
      <c r="CN20" s="168"/>
      <c r="CO20" s="168"/>
      <c r="CP20" s="168"/>
      <c r="CQ20" s="168"/>
      <c r="CR20" s="168"/>
      <c r="CS20" s="168"/>
      <c r="CT20" s="168"/>
      <c r="CU20" s="168"/>
      <c r="CV20" s="168"/>
      <c r="CW20" s="168"/>
      <c r="CX20" s="168"/>
      <c r="CY20" s="168"/>
      <c r="CZ20" s="168"/>
      <c r="DA20" s="168"/>
      <c r="DB20" s="168"/>
      <c r="DC20" s="168"/>
      <c r="DD20" s="168"/>
      <c r="DE20" s="168"/>
      <c r="DF20" s="168"/>
      <c r="DG20" s="168"/>
      <c r="DH20" s="168"/>
      <c r="DI20" s="168"/>
      <c r="DJ20" s="168"/>
      <c r="DK20" s="278"/>
      <c r="DN20" s="239"/>
      <c r="DO20" s="239"/>
      <c r="DP20" s="239"/>
      <c r="DQ20" s="269" t="s">
        <v>135</v>
      </c>
      <c r="DR20" s="269"/>
      <c r="DS20" s="256"/>
      <c r="DT20" s="256"/>
      <c r="DU20" s="256"/>
      <c r="DV20" s="256"/>
      <c r="DW20" s="256"/>
      <c r="DX20" s="256"/>
      <c r="DY20"/>
      <c r="DZ20"/>
      <c r="EA20"/>
      <c r="EB20"/>
      <c r="EC20"/>
      <c r="ED20"/>
    </row>
    <row r="21" spans="1:134">
      <c r="A21" s="134" t="s">
        <v>85</v>
      </c>
      <c r="B21" s="134" t="s">
        <v>44</v>
      </c>
      <c r="C21" s="142">
        <f t="shared" ref="C21:AF21" si="71">C20*1000/C3</f>
        <v>2638.7096774193546</v>
      </c>
      <c r="D21" s="142">
        <f t="shared" si="71"/>
        <v>2941.0357142857142</v>
      </c>
      <c r="E21" s="142">
        <f t="shared" si="71"/>
        <v>2656.4193548387098</v>
      </c>
      <c r="F21" s="142">
        <f t="shared" si="71"/>
        <v>2807.8000000000006</v>
      </c>
      <c r="G21" s="142">
        <f t="shared" si="71"/>
        <v>2729.0322580645161</v>
      </c>
      <c r="H21" s="142">
        <f t="shared" si="71"/>
        <v>2200</v>
      </c>
      <c r="I21" s="142">
        <f t="shared" si="71"/>
        <v>2548.3870967741937</v>
      </c>
      <c r="J21" s="142">
        <f t="shared" si="71"/>
        <v>2612.9032258064517</v>
      </c>
      <c r="K21" s="142">
        <f t="shared" si="71"/>
        <v>2483.3333333333335</v>
      </c>
      <c r="L21" s="142">
        <f t="shared" si="71"/>
        <v>2767.7419354838707</v>
      </c>
      <c r="M21" s="142">
        <f t="shared" si="71"/>
        <v>2960</v>
      </c>
      <c r="N21" s="142">
        <f t="shared" si="71"/>
        <v>3005.7741935483873</v>
      </c>
      <c r="O21" s="142">
        <f t="shared" si="71"/>
        <v>2777.7777777777778</v>
      </c>
      <c r="P21" s="142">
        <f t="shared" si="71"/>
        <v>2977.7777777777778</v>
      </c>
      <c r="Q21" s="142">
        <f>Q20*1000/Q3</f>
        <v>2474.5519713261647</v>
      </c>
      <c r="R21" s="142">
        <f t="shared" ref="R21:AE21" si="72">R20*1000/R3</f>
        <v>2703.7777777777778</v>
      </c>
      <c r="S21" s="142">
        <f t="shared" si="72"/>
        <v>2519.7132616487456</v>
      </c>
      <c r="T21" s="142">
        <f t="shared" si="72"/>
        <v>2729.7777777777778</v>
      </c>
      <c r="U21" s="142">
        <f t="shared" si="72"/>
        <v>2784.8745519713261</v>
      </c>
      <c r="V21" s="142">
        <f t="shared" si="72"/>
        <v>2551.9713261648744</v>
      </c>
      <c r="W21" s="142">
        <f t="shared" si="72"/>
        <v>2394.4444444444443</v>
      </c>
      <c r="X21" s="142">
        <f t="shared" si="72"/>
        <v>2180.6451612903229</v>
      </c>
      <c r="Y21" s="142">
        <f t="shared" si="72"/>
        <v>2528.3539094650205</v>
      </c>
      <c r="Z21" s="142">
        <f t="shared" si="72"/>
        <v>2748.5065710872163</v>
      </c>
      <c r="AA21" s="142">
        <f t="shared" si="72"/>
        <v>2048.9844683393071</v>
      </c>
      <c r="AB21" s="142">
        <f t="shared" si="72"/>
        <v>2541.0052910052909</v>
      </c>
      <c r="AC21" s="142">
        <f t="shared" si="72"/>
        <v>2819.5937873357225</v>
      </c>
      <c r="AD21" s="142">
        <f t="shared" si="72"/>
        <v>2744.0329218106995</v>
      </c>
      <c r="AE21" s="142">
        <f t="shared" si="72"/>
        <v>2620.469932297889</v>
      </c>
      <c r="AF21" s="142">
        <f t="shared" si="71"/>
        <v>2744.0329218106995</v>
      </c>
      <c r="AG21" s="142">
        <f>AG20*1000/AG3</f>
        <v>2695.1413779370769</v>
      </c>
      <c r="AH21" s="142">
        <f>AH20*1000/AH3</f>
        <v>2769.8128235762647</v>
      </c>
      <c r="AI21" s="142">
        <f>AI20*1000/AI3</f>
        <v>2694.0329218106995</v>
      </c>
      <c r="AJ21" s="142">
        <f t="shared" ref="AJ21:AW21" si="73">AJ20*1000/AJ3</f>
        <v>2673.8351254480285</v>
      </c>
      <c r="AK21" s="142">
        <f t="shared" si="73"/>
        <v>2677.9835390946505</v>
      </c>
      <c r="AL21" s="142">
        <f t="shared" si="73"/>
        <v>2819.5937873357225</v>
      </c>
      <c r="AM21" s="142">
        <f t="shared" si="73"/>
        <v>2720.031859816806</v>
      </c>
      <c r="AN21" s="142">
        <f t="shared" si="73"/>
        <v>2530.2028218694891</v>
      </c>
      <c r="AO21" s="142">
        <f t="shared" si="73"/>
        <v>2722.2222222222222</v>
      </c>
      <c r="AP21" s="142">
        <f t="shared" si="73"/>
        <v>2178.2716049382716</v>
      </c>
      <c r="AQ21" s="142">
        <f t="shared" si="73"/>
        <v>1809.3189964157707</v>
      </c>
      <c r="AR21" s="142">
        <f t="shared" si="73"/>
        <v>2034.9794238683128</v>
      </c>
      <c r="AS21" s="142">
        <f t="shared" si="73"/>
        <v>2147.5499800876141</v>
      </c>
      <c r="AT21" s="142">
        <f t="shared" si="73"/>
        <v>2524.4922341696538</v>
      </c>
      <c r="AU21" s="142">
        <f t="shared" si="73"/>
        <v>2590.5349794238687</v>
      </c>
      <c r="AV21" s="142">
        <f t="shared" si="73"/>
        <v>2676.8219832735954</v>
      </c>
      <c r="AW21" s="142">
        <f t="shared" si="73"/>
        <v>2362.2139917695472</v>
      </c>
      <c r="AX21" s="142">
        <f t="shared" ref="AX21:BK21" si="74">AX20*1000/AX3</f>
        <v>2404.8466746316208</v>
      </c>
      <c r="AY21" s="142">
        <f t="shared" si="74"/>
        <v>2671.2465153325365</v>
      </c>
      <c r="AZ21" s="142">
        <f t="shared" si="74"/>
        <v>2660.4938271604938</v>
      </c>
      <c r="BA21" s="142">
        <f t="shared" si="74"/>
        <v>2651.9315013938667</v>
      </c>
      <c r="BB21" s="142">
        <f t="shared" si="74"/>
        <v>2487.654320987654</v>
      </c>
      <c r="BC21" s="142">
        <f t="shared" si="74"/>
        <v>2602.1505376344085</v>
      </c>
      <c r="BD21" s="142">
        <f t="shared" si="74"/>
        <v>2531.6872427983535</v>
      </c>
      <c r="BE21" s="142">
        <f t="shared" si="74"/>
        <v>1960.573476702509</v>
      </c>
      <c r="BF21" s="142">
        <f t="shared" si="74"/>
        <v>2482.2779769016324</v>
      </c>
      <c r="BG21" s="142">
        <f t="shared" si="74"/>
        <v>2428.8065843621398</v>
      </c>
      <c r="BH21" s="142">
        <f t="shared" si="74"/>
        <v>2105.535643170052</v>
      </c>
      <c r="BI21" s="142">
        <f t="shared" si="74"/>
        <v>2428.8065843621398</v>
      </c>
      <c r="BJ21" s="142">
        <f t="shared" si="74"/>
        <v>2482.2779769016324</v>
      </c>
      <c r="BK21" s="142">
        <f t="shared" si="74"/>
        <v>2482.2779769016324</v>
      </c>
      <c r="BL21" s="154"/>
      <c r="BM21" s="148"/>
      <c r="BN21" s="148" t="s">
        <v>44</v>
      </c>
      <c r="BO21" s="157" t="e">
        <f t="shared" ref="BO21:CE21" si="75">SUM(BO14:BO20)</f>
        <v>#REF!</v>
      </c>
      <c r="BP21" s="157" t="e">
        <f t="shared" si="75"/>
        <v>#REF!</v>
      </c>
      <c r="BQ21" s="157" t="e">
        <f t="shared" si="75"/>
        <v>#REF!</v>
      </c>
      <c r="BR21" s="157" t="e">
        <f t="shared" si="75"/>
        <v>#REF!</v>
      </c>
      <c r="BS21" s="157" t="e">
        <f t="shared" si="75"/>
        <v>#REF!</v>
      </c>
      <c r="BT21" s="157" t="e">
        <f t="shared" si="75"/>
        <v>#REF!</v>
      </c>
      <c r="BU21" s="157" t="e">
        <f t="shared" si="75"/>
        <v>#REF!</v>
      </c>
      <c r="BV21" s="157" t="e">
        <f t="shared" si="75"/>
        <v>#REF!</v>
      </c>
      <c r="BW21" s="157" t="e">
        <f t="shared" si="75"/>
        <v>#REF!</v>
      </c>
      <c r="BX21" s="157" t="e">
        <f t="shared" si="75"/>
        <v>#REF!</v>
      </c>
      <c r="BY21" s="157" t="e">
        <f t="shared" ref="BY21:CD21" si="76">SUM(BY14:BY20)</f>
        <v>#REF!</v>
      </c>
      <c r="BZ21" s="157" t="e">
        <f t="shared" si="76"/>
        <v>#REF!</v>
      </c>
      <c r="CA21" s="157" t="e">
        <f t="shared" si="76"/>
        <v>#REF!</v>
      </c>
      <c r="CB21" s="157" t="e">
        <f t="shared" si="76"/>
        <v>#REF!</v>
      </c>
      <c r="CC21" s="157" t="e">
        <f t="shared" si="76"/>
        <v>#REF!</v>
      </c>
      <c r="CD21" s="157" t="e">
        <f t="shared" si="76"/>
        <v>#REF!</v>
      </c>
      <c r="CE21" s="157" t="e">
        <f t="shared" si="75"/>
        <v>#REF!</v>
      </c>
      <c r="CF21" s="157" t="e">
        <f>SUM(CF14:CF20)</f>
        <v>#REF!</v>
      </c>
      <c r="CG21" s="157" t="e">
        <f>SUM(CG14:CG20)</f>
        <v>#REF!</v>
      </c>
      <c r="CH21" s="157" t="e">
        <f>SUM(CH14:CH20)</f>
        <v>#REF!</v>
      </c>
      <c r="CI21" s="157" t="e">
        <f t="shared" ref="CI21:CU21" si="77">SUM(CI14:CI20)</f>
        <v>#REF!</v>
      </c>
      <c r="CJ21" s="157" t="e">
        <f t="shared" si="77"/>
        <v>#REF!</v>
      </c>
      <c r="CK21" s="157" t="e">
        <f t="shared" si="77"/>
        <v>#REF!</v>
      </c>
      <c r="CL21" s="157" t="e">
        <f t="shared" si="77"/>
        <v>#REF!</v>
      </c>
      <c r="CM21" s="157">
        <f t="shared" si="77"/>
        <v>64.958263000000002</v>
      </c>
      <c r="CN21" s="157">
        <f t="shared" si="77"/>
        <v>72.289485999999997</v>
      </c>
      <c r="CO21" s="157">
        <f t="shared" si="77"/>
        <v>88.051980000000015</v>
      </c>
      <c r="CP21" s="157">
        <f t="shared" si="77"/>
        <v>85.711252000000002</v>
      </c>
      <c r="CQ21" s="157">
        <f>SUM(CQ14:CQ20)</f>
        <v>82.347031999999999</v>
      </c>
      <c r="CR21" s="157">
        <f>SUM(CR14:CR20)</f>
        <v>81.142606999999998</v>
      </c>
      <c r="CS21" s="157">
        <f>SUM(CS14:CS20)</f>
        <v>84.132873000000004</v>
      </c>
      <c r="CT21" s="157">
        <f>SUM(CT14:CT20)</f>
        <v>86.644290999999996</v>
      </c>
      <c r="CU21" s="157">
        <f t="shared" si="77"/>
        <v>81.486969999999999</v>
      </c>
      <c r="CV21" s="157">
        <f t="shared" ref="CV21:DJ21" si="78">SUM(CV14:CV20)</f>
        <v>83.206541999999999</v>
      </c>
      <c r="CW21" s="157">
        <f t="shared" si="78"/>
        <v>80.922285000000002</v>
      </c>
      <c r="CX21" s="157">
        <f t="shared" si="78"/>
        <v>88.53707399999999</v>
      </c>
      <c r="CY21" s="157">
        <f t="shared" si="78"/>
        <v>84.527154999999993</v>
      </c>
      <c r="CZ21" s="157">
        <f t="shared" si="78"/>
        <v>60.325768000000004</v>
      </c>
      <c r="DA21" s="157">
        <f t="shared" si="78"/>
        <v>84.625445999999997</v>
      </c>
      <c r="DB21" s="157">
        <f t="shared" si="78"/>
        <v>64.996026000000001</v>
      </c>
      <c r="DC21" s="157">
        <f t="shared" si="78"/>
        <v>55.655405999999999</v>
      </c>
      <c r="DD21" s="157">
        <f t="shared" si="78"/>
        <v>60.836623000000003</v>
      </c>
      <c r="DE21" s="157">
        <f t="shared" si="78"/>
        <v>67.692378000000005</v>
      </c>
      <c r="DF21" s="157">
        <f t="shared" si="78"/>
        <v>78.058755000000005</v>
      </c>
      <c r="DG21" s="157">
        <f t="shared" si="78"/>
        <v>78.239851999999999</v>
      </c>
      <c r="DH21" s="157">
        <f t="shared" si="78"/>
        <v>83.67231799999999</v>
      </c>
      <c r="DI21" s="157">
        <f t="shared" si="78"/>
        <v>71.385711999999998</v>
      </c>
      <c r="DJ21" s="157">
        <f t="shared" si="78"/>
        <v>80.897838999999991</v>
      </c>
      <c r="DK21" s="276"/>
      <c r="DN21" s="257" t="s">
        <v>370</v>
      </c>
      <c r="DO21" s="257" t="s">
        <v>364</v>
      </c>
      <c r="DP21" s="257" t="s">
        <v>365</v>
      </c>
      <c r="DQ21" s="257" t="s">
        <v>366</v>
      </c>
      <c r="DR21" s="257" t="s">
        <v>363</v>
      </c>
      <c r="DS21" s="234"/>
      <c r="DT21" s="234"/>
      <c r="DU21" s="234"/>
      <c r="DV21" s="234"/>
      <c r="DW21" s="234"/>
      <c r="DX21" s="234"/>
    </row>
    <row r="22" spans="1:134">
      <c r="C22" s="172"/>
      <c r="BL22" s="154"/>
      <c r="BM22" s="134" t="s">
        <v>85</v>
      </c>
      <c r="BN22" s="134" t="s">
        <v>44</v>
      </c>
      <c r="BO22" s="142" t="e">
        <f t="shared" ref="BO22:BW22" si="79">BO21*1000/BO3</f>
        <v>#REF!</v>
      </c>
      <c r="BP22" s="142" t="e">
        <f t="shared" si="79"/>
        <v>#REF!</v>
      </c>
      <c r="BQ22" s="142" t="e">
        <f t="shared" si="79"/>
        <v>#REF!</v>
      </c>
      <c r="BR22" s="142" t="e">
        <f t="shared" si="79"/>
        <v>#REF!</v>
      </c>
      <c r="BS22" s="142" t="e">
        <f t="shared" si="79"/>
        <v>#REF!</v>
      </c>
      <c r="BT22" s="142" t="e">
        <f t="shared" si="79"/>
        <v>#REF!</v>
      </c>
      <c r="BU22" s="142" t="e">
        <f t="shared" si="79"/>
        <v>#REF!</v>
      </c>
      <c r="BV22" s="142" t="e">
        <f t="shared" si="79"/>
        <v>#REF!</v>
      </c>
      <c r="BW22" s="142" t="e">
        <f t="shared" si="79"/>
        <v>#REF!</v>
      </c>
      <c r="BX22" s="142" t="e">
        <f t="shared" ref="BX22:CD22" si="80">BX21*1000/BX3</f>
        <v>#REF!</v>
      </c>
      <c r="BY22" s="142" t="e">
        <f t="shared" si="80"/>
        <v>#REF!</v>
      </c>
      <c r="BZ22" s="142" t="e">
        <f t="shared" si="80"/>
        <v>#REF!</v>
      </c>
      <c r="CA22" s="142" t="e">
        <f t="shared" si="80"/>
        <v>#REF!</v>
      </c>
      <c r="CB22" s="142" t="e">
        <f t="shared" si="80"/>
        <v>#REF!</v>
      </c>
      <c r="CC22" s="142" t="e">
        <f t="shared" si="80"/>
        <v>#REF!</v>
      </c>
      <c r="CD22" s="142" t="e">
        <f t="shared" si="80"/>
        <v>#REF!</v>
      </c>
      <c r="CE22" s="142" t="e">
        <f>CE21*1000/CE3</f>
        <v>#REF!</v>
      </c>
      <c r="CF22" s="142" t="e">
        <f>CF21*1000/CF3</f>
        <v>#REF!</v>
      </c>
      <c r="CG22" s="142" t="e">
        <f>CG21*1000/CG3</f>
        <v>#REF!</v>
      </c>
      <c r="CH22" s="142" t="e">
        <f>CH21*1000/CH3</f>
        <v>#REF!</v>
      </c>
      <c r="CI22" s="142" t="e">
        <f t="shared" ref="CI22:CU22" si="81">CI21*1000/CI3</f>
        <v>#REF!</v>
      </c>
      <c r="CJ22" s="142" t="e">
        <f t="shared" si="81"/>
        <v>#REF!</v>
      </c>
      <c r="CK22" s="142" t="e">
        <f t="shared" si="81"/>
        <v>#REF!</v>
      </c>
      <c r="CL22" s="142" t="e">
        <f t="shared" si="81"/>
        <v>#REF!</v>
      </c>
      <c r="CM22" s="142">
        <f t="shared" si="81"/>
        <v>2095.4278387096774</v>
      </c>
      <c r="CN22" s="142">
        <f t="shared" si="81"/>
        <v>2581.7673571428568</v>
      </c>
      <c r="CO22" s="142">
        <f t="shared" si="81"/>
        <v>2840.3864516129038</v>
      </c>
      <c r="CP22" s="142">
        <f t="shared" si="81"/>
        <v>2857.0417333333335</v>
      </c>
      <c r="CQ22" s="142">
        <f>CQ21*1000/CQ3</f>
        <v>2656.3558709677418</v>
      </c>
      <c r="CR22" s="142">
        <f>CR21*1000/CR3</f>
        <v>2704.7535666666668</v>
      </c>
      <c r="CS22" s="142">
        <f>CS21*1000/CS3</f>
        <v>2713.9636451612905</v>
      </c>
      <c r="CT22" s="142">
        <f>CT21*1000/CT3</f>
        <v>2794.9771290322578</v>
      </c>
      <c r="CU22" s="142">
        <f t="shared" si="81"/>
        <v>2716.2323333333334</v>
      </c>
      <c r="CV22" s="142">
        <f t="shared" ref="CV22:DJ22" si="82">CV21*1000/CV3</f>
        <v>2684.0819999999999</v>
      </c>
      <c r="CW22" s="142">
        <f t="shared" si="82"/>
        <v>2697.4095000000002</v>
      </c>
      <c r="CX22" s="142">
        <f t="shared" si="82"/>
        <v>2856.03464516129</v>
      </c>
      <c r="CY22" s="142">
        <f t="shared" si="82"/>
        <v>2726.6824193548387</v>
      </c>
      <c r="CZ22" s="142">
        <f t="shared" si="82"/>
        <v>2080.1988965517244</v>
      </c>
      <c r="DA22" s="142">
        <f t="shared" si="82"/>
        <v>2729.8530967741935</v>
      </c>
      <c r="DB22" s="142">
        <f t="shared" si="82"/>
        <v>2166.5342000000001</v>
      </c>
      <c r="DC22" s="142">
        <f t="shared" si="82"/>
        <v>1795.3356774193549</v>
      </c>
      <c r="DD22" s="142">
        <f t="shared" si="82"/>
        <v>2027.8874333333333</v>
      </c>
      <c r="DE22" s="142">
        <f t="shared" si="82"/>
        <v>2183.6250967741939</v>
      </c>
      <c r="DF22" s="142">
        <f t="shared" si="82"/>
        <v>2518.0243548387098</v>
      </c>
      <c r="DG22" s="142">
        <f t="shared" si="82"/>
        <v>2607.9950666666668</v>
      </c>
      <c r="DH22" s="142">
        <f t="shared" si="82"/>
        <v>2699.107032258064</v>
      </c>
      <c r="DI22" s="142">
        <f t="shared" si="82"/>
        <v>2379.5237333333334</v>
      </c>
      <c r="DJ22" s="142">
        <f t="shared" si="82"/>
        <v>2609.6077096774193</v>
      </c>
      <c r="DK22" s="279"/>
      <c r="DN22" s="258" t="s">
        <v>302</v>
      </c>
      <c r="DO22" s="242">
        <f t="shared" ref="DO22:DO27" si="83">AX14</f>
        <v>33.950617283950614</v>
      </c>
      <c r="DP22" s="242">
        <f t="shared" ref="DP22:DP27" si="84">DJ14</f>
        <v>34.742570000000001</v>
      </c>
      <c r="DQ22" s="243">
        <f t="shared" ref="DQ22:DQ30" si="85">DP22-DO22</f>
        <v>0.79195271604938711</v>
      </c>
      <c r="DR22" s="259">
        <f t="shared" ref="DR22:DR30" si="86">DQ22/DO22</f>
        <v>2.3326607272727406E-2</v>
      </c>
      <c r="DS22" s="244"/>
      <c r="DT22" s="244"/>
      <c r="DU22" s="244"/>
      <c r="DV22" s="244"/>
      <c r="DW22" s="244"/>
      <c r="DX22" s="244"/>
    </row>
    <row r="23" spans="1:134">
      <c r="BL23" s="154"/>
      <c r="BO23" s="172"/>
      <c r="DN23" s="258" t="s">
        <v>88</v>
      </c>
      <c r="DO23" s="242">
        <f t="shared" si="83"/>
        <v>40.599629629629625</v>
      </c>
      <c r="DP23" s="242">
        <f t="shared" si="84"/>
        <v>44.316335999999993</v>
      </c>
      <c r="DQ23" s="243">
        <f t="shared" si="85"/>
        <v>3.7167063703703676</v>
      </c>
      <c r="DR23" s="259">
        <f t="shared" si="86"/>
        <v>9.1545326996232343E-2</v>
      </c>
      <c r="DS23" s="234"/>
      <c r="DT23" s="234"/>
      <c r="DU23" s="234"/>
      <c r="DV23" s="234"/>
      <c r="DW23" s="234"/>
      <c r="DX23" s="234"/>
    </row>
    <row r="24" spans="1:134">
      <c r="A24" s="176" t="s">
        <v>75</v>
      </c>
      <c r="B24" s="176"/>
      <c r="C24" s="177">
        <f>C4</f>
        <v>21916</v>
      </c>
      <c r="D24" s="177">
        <f t="shared" ref="D24:AF24" si="87">D4</f>
        <v>21947</v>
      </c>
      <c r="E24" s="177">
        <f t="shared" si="87"/>
        <v>21976</v>
      </c>
      <c r="F24" s="177">
        <f t="shared" si="87"/>
        <v>22007</v>
      </c>
      <c r="G24" s="177">
        <f t="shared" si="87"/>
        <v>22037</v>
      </c>
      <c r="H24" s="177">
        <f t="shared" si="87"/>
        <v>22068</v>
      </c>
      <c r="I24" s="177">
        <f t="shared" si="87"/>
        <v>22098</v>
      </c>
      <c r="J24" s="177">
        <f t="shared" si="87"/>
        <v>22129</v>
      </c>
      <c r="K24" s="177">
        <f t="shared" si="87"/>
        <v>22160</v>
      </c>
      <c r="L24" s="177">
        <f t="shared" si="87"/>
        <v>22190</v>
      </c>
      <c r="M24" s="177">
        <f t="shared" si="87"/>
        <v>22221</v>
      </c>
      <c r="N24" s="177">
        <f t="shared" si="87"/>
        <v>22251</v>
      </c>
      <c r="O24" s="177">
        <f t="shared" si="87"/>
        <v>22282</v>
      </c>
      <c r="P24" s="177">
        <f t="shared" si="87"/>
        <v>22313</v>
      </c>
      <c r="Q24" s="177">
        <f>Q4</f>
        <v>22341</v>
      </c>
      <c r="R24" s="177">
        <f t="shared" ref="R24:AE24" si="88">R4</f>
        <v>22372</v>
      </c>
      <c r="S24" s="177">
        <f t="shared" si="88"/>
        <v>22402</v>
      </c>
      <c r="T24" s="177">
        <f t="shared" si="88"/>
        <v>22433</v>
      </c>
      <c r="U24" s="177">
        <f t="shared" si="88"/>
        <v>22463</v>
      </c>
      <c r="V24" s="177">
        <f t="shared" si="88"/>
        <v>22494</v>
      </c>
      <c r="W24" s="177">
        <f t="shared" si="88"/>
        <v>22525</v>
      </c>
      <c r="X24" s="177">
        <f t="shared" si="88"/>
        <v>22555</v>
      </c>
      <c r="Y24" s="177">
        <f t="shared" si="88"/>
        <v>22586</v>
      </c>
      <c r="Z24" s="177">
        <f t="shared" si="88"/>
        <v>22616</v>
      </c>
      <c r="AA24" s="177">
        <f t="shared" si="88"/>
        <v>22647</v>
      </c>
      <c r="AB24" s="177">
        <f t="shared" si="88"/>
        <v>22678</v>
      </c>
      <c r="AC24" s="177">
        <f t="shared" si="88"/>
        <v>22706</v>
      </c>
      <c r="AD24" s="177">
        <f t="shared" si="88"/>
        <v>22737</v>
      </c>
      <c r="AE24" s="177">
        <f t="shared" si="88"/>
        <v>22767</v>
      </c>
      <c r="AF24" s="177">
        <f t="shared" si="87"/>
        <v>22798</v>
      </c>
      <c r="AG24" s="177">
        <f>AG4</f>
        <v>22828</v>
      </c>
      <c r="AH24" s="177">
        <f>AH4</f>
        <v>22859</v>
      </c>
      <c r="AI24" s="177">
        <f>AI4</f>
        <v>22890</v>
      </c>
      <c r="AJ24" s="177">
        <f t="shared" ref="AJ24:AW24" si="89">AJ4</f>
        <v>22920</v>
      </c>
      <c r="AK24" s="177">
        <f t="shared" si="89"/>
        <v>22951</v>
      </c>
      <c r="AL24" s="177">
        <f t="shared" si="89"/>
        <v>22981</v>
      </c>
      <c r="AM24" s="177">
        <f t="shared" si="89"/>
        <v>23012</v>
      </c>
      <c r="AN24" s="177">
        <f t="shared" si="89"/>
        <v>23043</v>
      </c>
      <c r="AO24" s="177">
        <f t="shared" si="89"/>
        <v>23071</v>
      </c>
      <c r="AP24" s="177">
        <f t="shared" si="89"/>
        <v>23102</v>
      </c>
      <c r="AQ24" s="177">
        <f t="shared" si="89"/>
        <v>23132</v>
      </c>
      <c r="AR24" s="177">
        <f t="shared" si="89"/>
        <v>23163</v>
      </c>
      <c r="AS24" s="177">
        <f t="shared" si="89"/>
        <v>23193</v>
      </c>
      <c r="AT24" s="177">
        <f t="shared" si="89"/>
        <v>23224</v>
      </c>
      <c r="AU24" s="177">
        <f t="shared" si="89"/>
        <v>23255</v>
      </c>
      <c r="AV24" s="177">
        <f t="shared" si="89"/>
        <v>23285</v>
      </c>
      <c r="AW24" s="177">
        <f t="shared" si="89"/>
        <v>23316</v>
      </c>
      <c r="AX24" s="177">
        <f t="shared" ref="AX24:BK24" si="90">AX4</f>
        <v>23346</v>
      </c>
      <c r="AY24" s="177">
        <f t="shared" si="90"/>
        <v>23377</v>
      </c>
      <c r="AZ24" s="177">
        <f t="shared" si="90"/>
        <v>23408</v>
      </c>
      <c r="BA24" s="177">
        <f t="shared" si="90"/>
        <v>23437</v>
      </c>
      <c r="BB24" s="177">
        <f t="shared" si="90"/>
        <v>23468</v>
      </c>
      <c r="BC24" s="177">
        <f t="shared" si="90"/>
        <v>23498</v>
      </c>
      <c r="BD24" s="177">
        <f t="shared" si="90"/>
        <v>23529</v>
      </c>
      <c r="BE24" s="177">
        <f t="shared" si="90"/>
        <v>23559</v>
      </c>
      <c r="BF24" s="177">
        <f t="shared" si="90"/>
        <v>23590</v>
      </c>
      <c r="BG24" s="177">
        <f t="shared" si="90"/>
        <v>23621</v>
      </c>
      <c r="BH24" s="177">
        <f t="shared" si="90"/>
        <v>23651</v>
      </c>
      <c r="BI24" s="177">
        <f t="shared" si="90"/>
        <v>23682</v>
      </c>
      <c r="BJ24" s="177">
        <f t="shared" si="90"/>
        <v>23712</v>
      </c>
      <c r="BK24" s="177">
        <f t="shared" si="90"/>
        <v>23743</v>
      </c>
      <c r="BL24" s="154"/>
      <c r="BM24" s="176" t="s">
        <v>75</v>
      </c>
      <c r="BN24" s="176"/>
      <c r="BO24" s="177">
        <f t="shared" ref="BO24:BW24" si="91">BO4</f>
        <v>21916</v>
      </c>
      <c r="BP24" s="177">
        <f t="shared" si="91"/>
        <v>21947</v>
      </c>
      <c r="BQ24" s="177">
        <f t="shared" si="91"/>
        <v>21976</v>
      </c>
      <c r="BR24" s="177">
        <f t="shared" si="91"/>
        <v>22007</v>
      </c>
      <c r="BS24" s="177">
        <f t="shared" si="91"/>
        <v>22037</v>
      </c>
      <c r="BT24" s="177">
        <f t="shared" si="91"/>
        <v>22068</v>
      </c>
      <c r="BU24" s="177">
        <f t="shared" si="91"/>
        <v>22098</v>
      </c>
      <c r="BV24" s="177">
        <f t="shared" si="91"/>
        <v>22129</v>
      </c>
      <c r="BW24" s="177">
        <f t="shared" si="91"/>
        <v>22160</v>
      </c>
      <c r="BX24" s="177">
        <f t="shared" ref="BX24:CD24" si="92">BX4</f>
        <v>22190</v>
      </c>
      <c r="BY24" s="177">
        <f t="shared" si="92"/>
        <v>22221</v>
      </c>
      <c r="BZ24" s="177">
        <f t="shared" si="92"/>
        <v>22251</v>
      </c>
      <c r="CA24" s="177">
        <f t="shared" si="92"/>
        <v>22282</v>
      </c>
      <c r="CB24" s="177">
        <f t="shared" si="92"/>
        <v>22313</v>
      </c>
      <c r="CC24" s="177">
        <f t="shared" si="92"/>
        <v>22341</v>
      </c>
      <c r="CD24" s="177">
        <f t="shared" si="92"/>
        <v>22372</v>
      </c>
      <c r="CE24" s="177">
        <f>CE4</f>
        <v>22402</v>
      </c>
      <c r="CF24" s="177">
        <f>CF4</f>
        <v>22433</v>
      </c>
      <c r="CG24" s="177">
        <f>CG4</f>
        <v>22463</v>
      </c>
      <c r="CH24" s="177">
        <f>CH4</f>
        <v>22494</v>
      </c>
      <c r="CI24" s="177">
        <f t="shared" ref="CI24:CU24" si="93">CI4</f>
        <v>22525</v>
      </c>
      <c r="CJ24" s="177">
        <f t="shared" si="93"/>
        <v>22555</v>
      </c>
      <c r="CK24" s="177">
        <f t="shared" si="93"/>
        <v>22586</v>
      </c>
      <c r="CL24" s="177">
        <f t="shared" si="93"/>
        <v>22616</v>
      </c>
      <c r="CM24" s="177">
        <f t="shared" si="93"/>
        <v>22647</v>
      </c>
      <c r="CN24" s="177">
        <f t="shared" si="93"/>
        <v>22678</v>
      </c>
      <c r="CO24" s="177">
        <f t="shared" si="93"/>
        <v>22706</v>
      </c>
      <c r="CP24" s="177">
        <f t="shared" si="93"/>
        <v>22737</v>
      </c>
      <c r="CQ24" s="177">
        <f>CQ4</f>
        <v>22767</v>
      </c>
      <c r="CR24" s="177">
        <f>CR4</f>
        <v>22798</v>
      </c>
      <c r="CS24" s="177">
        <f>CS4</f>
        <v>22828</v>
      </c>
      <c r="CT24" s="177">
        <f>CT4</f>
        <v>22859</v>
      </c>
      <c r="CU24" s="177">
        <f t="shared" si="93"/>
        <v>22890</v>
      </c>
      <c r="CV24" s="177">
        <f t="shared" ref="CV24:DJ24" si="94">CV4</f>
        <v>22920</v>
      </c>
      <c r="CW24" s="177">
        <f t="shared" si="94"/>
        <v>22951</v>
      </c>
      <c r="CX24" s="177">
        <f t="shared" si="94"/>
        <v>22981</v>
      </c>
      <c r="CY24" s="177">
        <f t="shared" si="94"/>
        <v>23012</v>
      </c>
      <c r="CZ24" s="177">
        <f t="shared" si="94"/>
        <v>23043</v>
      </c>
      <c r="DA24" s="177">
        <f t="shared" si="94"/>
        <v>23071</v>
      </c>
      <c r="DB24" s="177">
        <f t="shared" si="94"/>
        <v>23102</v>
      </c>
      <c r="DC24" s="177">
        <f t="shared" si="94"/>
        <v>23132</v>
      </c>
      <c r="DD24" s="177">
        <f t="shared" si="94"/>
        <v>23163</v>
      </c>
      <c r="DE24" s="177">
        <f t="shared" si="94"/>
        <v>23193</v>
      </c>
      <c r="DF24" s="177">
        <f t="shared" si="94"/>
        <v>23224</v>
      </c>
      <c r="DG24" s="177">
        <f t="shared" si="94"/>
        <v>23255</v>
      </c>
      <c r="DH24" s="177">
        <f t="shared" si="94"/>
        <v>23285</v>
      </c>
      <c r="DI24" s="177">
        <f t="shared" si="94"/>
        <v>23316</v>
      </c>
      <c r="DJ24" s="177">
        <f t="shared" si="94"/>
        <v>23346</v>
      </c>
      <c r="DK24" s="275"/>
      <c r="DN24" s="258" t="s">
        <v>89</v>
      </c>
      <c r="DO24" s="242">
        <f t="shared" si="83"/>
        <v>0</v>
      </c>
      <c r="DP24" s="242">
        <f t="shared" si="84"/>
        <v>0</v>
      </c>
      <c r="DQ24" s="243">
        <f t="shared" si="85"/>
        <v>0</v>
      </c>
      <c r="DR24" s="259" t="e">
        <f t="shared" si="86"/>
        <v>#DIV/0!</v>
      </c>
      <c r="DS24" s="244"/>
      <c r="DT24" s="244"/>
      <c r="DU24" s="244"/>
      <c r="DV24" s="244"/>
      <c r="DW24" s="244"/>
      <c r="DX24" s="244"/>
    </row>
    <row r="25" spans="1:134">
      <c r="A25" s="132" t="s">
        <v>84</v>
      </c>
      <c r="B25" s="126" t="s">
        <v>61</v>
      </c>
      <c r="C25" s="129">
        <f>Ability!C52</f>
        <v>3.53</v>
      </c>
      <c r="D25" s="129">
        <f>Ability!D52</f>
        <v>4.62</v>
      </c>
      <c r="E25" s="129">
        <f>Ability!E52</f>
        <v>5.4249999999999998</v>
      </c>
      <c r="F25" s="129">
        <f>Ability!F52</f>
        <v>5.16</v>
      </c>
      <c r="G25" s="129">
        <f>Ability!G52</f>
        <v>5.3319999999999999</v>
      </c>
      <c r="H25" s="129">
        <f>Ability!H52</f>
        <v>5.0999999999999996</v>
      </c>
      <c r="I25" s="129">
        <f>Ability!I52</f>
        <v>4.34</v>
      </c>
      <c r="J25" s="129">
        <f>Ability!J52</f>
        <v>4.34</v>
      </c>
      <c r="K25" s="129">
        <f>Ability!K52</f>
        <v>4.2</v>
      </c>
      <c r="L25" s="129">
        <f>Ability!L52</f>
        <v>1.4</v>
      </c>
      <c r="M25" s="129">
        <f>Ability!M52</f>
        <v>4.2</v>
      </c>
      <c r="N25" s="129">
        <f>Ability!N52</f>
        <v>4.34</v>
      </c>
      <c r="O25" s="129">
        <f>Ability!O52</f>
        <v>4.96</v>
      </c>
      <c r="P25" s="129">
        <f>Ability!P52</f>
        <v>4.4800000000000004</v>
      </c>
      <c r="Q25" s="129">
        <f>Ability!Q52</f>
        <v>6.5720000000000001</v>
      </c>
      <c r="R25" s="129">
        <f>Ability!R52</f>
        <v>6.36</v>
      </c>
      <c r="S25" s="129">
        <f>Ability!S52</f>
        <v>2.48</v>
      </c>
      <c r="T25" s="129">
        <f>Ability!T52</f>
        <v>2.4</v>
      </c>
      <c r="U25" s="129">
        <f>Ability!U52</f>
        <v>6.0449999999999999</v>
      </c>
      <c r="V25" s="129">
        <f>Ability!V52</f>
        <v>6.0140000000000002</v>
      </c>
      <c r="W25" s="129">
        <f>Ability!W52</f>
        <v>5.76</v>
      </c>
      <c r="X25" s="129">
        <f>Ability!X52</f>
        <v>5.89</v>
      </c>
      <c r="Y25" s="129">
        <f>Ability!Y52</f>
        <v>4.2</v>
      </c>
      <c r="Z25" s="129">
        <f>Ability!Z52</f>
        <v>4.34</v>
      </c>
      <c r="AA25" s="129">
        <f>Ability!AA52</f>
        <v>4.6500000000000004</v>
      </c>
      <c r="AB25" s="129">
        <f>Ability!AB52</f>
        <v>4.3120000000000003</v>
      </c>
      <c r="AC25" s="129">
        <f>Ability!AC52</f>
        <v>4.867</v>
      </c>
      <c r="AD25" s="129">
        <f>Ability!AD52</f>
        <v>5.0999999999999996</v>
      </c>
      <c r="AE25" s="129">
        <f>Ability!AE52</f>
        <v>4.8979999999999997</v>
      </c>
      <c r="AF25" s="129">
        <f>Ability!AF52</f>
        <v>5.0999999999999996</v>
      </c>
      <c r="AG25" s="129">
        <f>Ability!AG52</f>
        <v>4.867</v>
      </c>
      <c r="AH25" s="129">
        <f>Ability!AH52</f>
        <v>4.8360000000000003</v>
      </c>
      <c r="AI25" s="129">
        <f>Ability!AI52</f>
        <v>5.0999999999999996</v>
      </c>
      <c r="AJ25" s="129">
        <f>Ability!AJ52</f>
        <v>3.41</v>
      </c>
      <c r="AK25" s="129">
        <f>Ability!AK52</f>
        <v>3.3</v>
      </c>
      <c r="AL25" s="129">
        <f>Ability!AL52</f>
        <v>4.4000000000000004</v>
      </c>
      <c r="AM25" s="129">
        <f>Ability!AM52</f>
        <v>5.1639999999999997</v>
      </c>
      <c r="AN25" s="129">
        <f>Ability!AN52</f>
        <v>4.93</v>
      </c>
      <c r="AO25" s="129">
        <f>Ability!AO52</f>
        <v>5.27</v>
      </c>
      <c r="AP25" s="129">
        <f>Ability!AP52</f>
        <v>5.0999999999999996</v>
      </c>
      <c r="AQ25" s="129">
        <f>Ability!AQ52</f>
        <v>5.58</v>
      </c>
      <c r="AR25" s="129">
        <f>Ability!AR52</f>
        <v>5.0999999999999996</v>
      </c>
      <c r="AS25" s="129">
        <f>Ability!AS52</f>
        <v>5.2839999999999998</v>
      </c>
      <c r="AT25" s="129">
        <f>Ability!AT52</f>
        <v>5.13</v>
      </c>
      <c r="AU25" s="129">
        <f>Ability!AU52</f>
        <v>5.0999999999999996</v>
      </c>
      <c r="AV25" s="129">
        <f>Ability!AV52</f>
        <v>5.58</v>
      </c>
      <c r="AW25" s="129">
        <f>Ability!AW52</f>
        <v>5.4</v>
      </c>
      <c r="AX25" s="129">
        <f>Ability!AX52</f>
        <v>4.34</v>
      </c>
      <c r="AY25" s="129">
        <f>Ability!AY52</f>
        <v>4.1449999999999996</v>
      </c>
      <c r="AZ25" s="129">
        <f>Ability!AZ52</f>
        <v>2.1</v>
      </c>
      <c r="BA25" s="129">
        <f>Ability!BA52</f>
        <v>4.8449999999999998</v>
      </c>
      <c r="BB25" s="129">
        <f>Ability!BB52</f>
        <v>4.6500000000000004</v>
      </c>
      <c r="BC25" s="129">
        <f>Ability!BC52</f>
        <v>4.8049999999999997</v>
      </c>
      <c r="BD25" s="129">
        <f>Ability!BD52</f>
        <v>4.6500000000000004</v>
      </c>
      <c r="BE25" s="129">
        <f>Ability!BE52</f>
        <v>2.7749999999999999</v>
      </c>
      <c r="BF25" s="129">
        <f>Ability!BF52</f>
        <v>4.0350000000000001</v>
      </c>
      <c r="BG25" s="129">
        <f>Ability!BG52</f>
        <v>4.6500000000000004</v>
      </c>
      <c r="BH25" s="129">
        <f>Ability!BH52</f>
        <v>4.8049999999999997</v>
      </c>
      <c r="BI25" s="129">
        <f>Ability!BI52</f>
        <v>4.6500000000000004</v>
      </c>
      <c r="BJ25" s="129">
        <f>Ability!BJ52</f>
        <v>4.665</v>
      </c>
      <c r="BK25" s="129">
        <f>Ability!BK52</f>
        <v>4.5949999999999998</v>
      </c>
      <c r="BL25" s="154"/>
      <c r="BM25" s="132" t="s">
        <v>84</v>
      </c>
      <c r="BN25" s="126" t="s">
        <v>61</v>
      </c>
      <c r="BO25" s="129">
        <f t="shared" ref="BO25:BW25" si="95">BO43/1000</f>
        <v>3.499498</v>
      </c>
      <c r="BP25" s="129">
        <f t="shared" si="95"/>
        <v>3.917986</v>
      </c>
      <c r="BQ25" s="129">
        <f t="shared" si="95"/>
        <v>5.0498989999999999</v>
      </c>
      <c r="BR25" s="129">
        <f t="shared" si="95"/>
        <v>4.5456509999999994</v>
      </c>
      <c r="BS25" s="129">
        <f t="shared" si="95"/>
        <v>4.5067149999999998</v>
      </c>
      <c r="BT25" s="129">
        <f t="shared" si="95"/>
        <v>4.0206874276700004</v>
      </c>
      <c r="BU25" s="129">
        <f t="shared" si="95"/>
        <v>4.1563538965360003</v>
      </c>
      <c r="BV25" s="129">
        <f t="shared" si="95"/>
        <v>5.8672581558439996</v>
      </c>
      <c r="BW25" s="129">
        <f t="shared" si="95"/>
        <v>3.7744969999999998</v>
      </c>
      <c r="BX25" s="129">
        <f t="shared" ref="BX25:CD25" si="96">BX43/1000</f>
        <v>2.3626320000000001</v>
      </c>
      <c r="BY25" s="129">
        <f t="shared" si="96"/>
        <v>4.6138970192909996</v>
      </c>
      <c r="BZ25" s="129">
        <f t="shared" si="96"/>
        <v>3.7938851587680005</v>
      </c>
      <c r="CA25" s="129">
        <f t="shared" si="96"/>
        <v>4.5162960000000005</v>
      </c>
      <c r="CB25" s="129">
        <f t="shared" si="96"/>
        <v>4.3129694464439998</v>
      </c>
      <c r="CC25" s="129">
        <f t="shared" si="96"/>
        <v>4.4549284776816993</v>
      </c>
      <c r="CD25" s="129">
        <f t="shared" si="96"/>
        <v>4.3218909999999999</v>
      </c>
      <c r="CE25" s="129">
        <f>CE43/1000</f>
        <v>2.8162461140559993</v>
      </c>
      <c r="CF25" s="129">
        <f>CF43/1000</f>
        <v>3.3891680105549997</v>
      </c>
      <c r="CG25" s="129">
        <f>CG43/1000</f>
        <v>4.633955614146001</v>
      </c>
      <c r="CH25" s="129">
        <f>CH43/1000</f>
        <v>3.6828440000000002</v>
      </c>
      <c r="CI25" s="129">
        <f t="shared" ref="CI25:CU25" si="97">CI43/1000</f>
        <v>4.022569992737</v>
      </c>
      <c r="CJ25" s="129">
        <f t="shared" si="97"/>
        <v>4.0657451384050001</v>
      </c>
      <c r="CK25" s="129">
        <f t="shared" si="97"/>
        <v>4.706200260868</v>
      </c>
      <c r="CL25" s="129">
        <f t="shared" si="97"/>
        <v>4.706200260868</v>
      </c>
      <c r="CM25" s="129">
        <f t="shared" si="97"/>
        <v>4.9954284573459988</v>
      </c>
      <c r="CN25" s="129">
        <f t="shared" si="97"/>
        <v>4.8643459999999994</v>
      </c>
      <c r="CO25" s="129">
        <f t="shared" si="97"/>
        <v>5.6562650000000003</v>
      </c>
      <c r="CP25" s="129">
        <f t="shared" si="97"/>
        <v>4.8924520000000005</v>
      </c>
      <c r="CQ25" s="129">
        <f>CQ43/1000</f>
        <v>5.5936159999999999</v>
      </c>
      <c r="CR25" s="129">
        <f>CR43/1000</f>
        <v>5.5718970358410003</v>
      </c>
      <c r="CS25" s="129">
        <f>CS43/1000</f>
        <v>5.5041270000000004</v>
      </c>
      <c r="CT25" s="129">
        <f>CT43/1000</f>
        <v>5.0471219999999999</v>
      </c>
      <c r="CU25" s="129">
        <f t="shared" si="97"/>
        <v>4.8991369999999996</v>
      </c>
      <c r="CV25" s="129">
        <f t="shared" ref="CV25:DJ25" si="98">CV43/1000</f>
        <v>4.4063153247670002</v>
      </c>
      <c r="CW25" s="129">
        <f t="shared" si="98"/>
        <v>4.8377110000000005</v>
      </c>
      <c r="CX25" s="129">
        <f t="shared" si="98"/>
        <v>4.8623180000000001</v>
      </c>
      <c r="CY25" s="129">
        <f t="shared" si="98"/>
        <v>6.0867060000000004</v>
      </c>
      <c r="CZ25" s="129">
        <f t="shared" si="98"/>
        <v>5.2976670000000006</v>
      </c>
      <c r="DA25" s="129">
        <f t="shared" si="98"/>
        <v>5.6023379999999996</v>
      </c>
      <c r="DB25" s="129">
        <f t="shared" si="98"/>
        <v>5.6023379999999996</v>
      </c>
      <c r="DC25" s="129">
        <f t="shared" si="98"/>
        <v>5.2147120000000005</v>
      </c>
      <c r="DD25" s="129">
        <f t="shared" si="98"/>
        <v>4.8762600694699998</v>
      </c>
      <c r="DE25" s="129">
        <f t="shared" si="98"/>
        <v>5.591965646877</v>
      </c>
      <c r="DF25" s="129">
        <f t="shared" si="98"/>
        <v>5.1726644939643984</v>
      </c>
      <c r="DG25" s="129">
        <f t="shared" si="98"/>
        <v>4.9495506916649994</v>
      </c>
      <c r="DH25" s="129">
        <f t="shared" si="98"/>
        <v>4.6917306950110005</v>
      </c>
      <c r="DI25" s="129">
        <f t="shared" si="98"/>
        <v>4.8428092046699982</v>
      </c>
      <c r="DJ25" s="129">
        <f t="shared" si="98"/>
        <v>4.6798464167610003</v>
      </c>
      <c r="DK25" s="274"/>
      <c r="DN25" s="258" t="s">
        <v>320</v>
      </c>
      <c r="DO25" s="242">
        <f t="shared" si="83"/>
        <v>0</v>
      </c>
      <c r="DP25" s="242">
        <f t="shared" si="84"/>
        <v>0</v>
      </c>
      <c r="DQ25" s="243">
        <f t="shared" si="85"/>
        <v>0</v>
      </c>
      <c r="DR25" s="259" t="e">
        <f t="shared" si="86"/>
        <v>#DIV/0!</v>
      </c>
      <c r="DS25" s="244"/>
      <c r="DT25" s="244"/>
      <c r="DU25" s="244"/>
      <c r="DV25" s="244"/>
      <c r="DW25" s="244"/>
      <c r="DX25" s="244"/>
    </row>
    <row r="26" spans="1:134">
      <c r="A26" s="181" t="s">
        <v>47</v>
      </c>
      <c r="B26" s="181"/>
      <c r="C26" s="182">
        <f>C4</f>
        <v>21916</v>
      </c>
      <c r="D26" s="182">
        <f t="shared" ref="D26:AF26" si="99">D4</f>
        <v>21947</v>
      </c>
      <c r="E26" s="182">
        <f t="shared" si="99"/>
        <v>21976</v>
      </c>
      <c r="F26" s="182">
        <f t="shared" si="99"/>
        <v>22007</v>
      </c>
      <c r="G26" s="182">
        <f t="shared" si="99"/>
        <v>22037</v>
      </c>
      <c r="H26" s="182">
        <f t="shared" si="99"/>
        <v>22068</v>
      </c>
      <c r="I26" s="182">
        <f t="shared" si="99"/>
        <v>22098</v>
      </c>
      <c r="J26" s="182">
        <f t="shared" si="99"/>
        <v>22129</v>
      </c>
      <c r="K26" s="182">
        <f t="shared" si="99"/>
        <v>22160</v>
      </c>
      <c r="L26" s="182">
        <f t="shared" si="99"/>
        <v>22190</v>
      </c>
      <c r="M26" s="182">
        <f t="shared" si="99"/>
        <v>22221</v>
      </c>
      <c r="N26" s="182">
        <f t="shared" si="99"/>
        <v>22251</v>
      </c>
      <c r="O26" s="182">
        <f t="shared" si="99"/>
        <v>22282</v>
      </c>
      <c r="P26" s="182">
        <f t="shared" si="99"/>
        <v>22313</v>
      </c>
      <c r="Q26" s="182">
        <f>Q4</f>
        <v>22341</v>
      </c>
      <c r="R26" s="182">
        <f t="shared" ref="R26:AE26" si="100">R4</f>
        <v>22372</v>
      </c>
      <c r="S26" s="182">
        <f t="shared" si="100"/>
        <v>22402</v>
      </c>
      <c r="T26" s="182">
        <f t="shared" si="100"/>
        <v>22433</v>
      </c>
      <c r="U26" s="182">
        <f t="shared" si="100"/>
        <v>22463</v>
      </c>
      <c r="V26" s="182">
        <f t="shared" si="100"/>
        <v>22494</v>
      </c>
      <c r="W26" s="182">
        <f t="shared" si="100"/>
        <v>22525</v>
      </c>
      <c r="X26" s="182">
        <f t="shared" si="100"/>
        <v>22555</v>
      </c>
      <c r="Y26" s="182">
        <f t="shared" si="100"/>
        <v>22586</v>
      </c>
      <c r="Z26" s="182">
        <f t="shared" si="100"/>
        <v>22616</v>
      </c>
      <c r="AA26" s="182">
        <f t="shared" si="100"/>
        <v>22647</v>
      </c>
      <c r="AB26" s="182">
        <f t="shared" si="100"/>
        <v>22678</v>
      </c>
      <c r="AC26" s="182">
        <f t="shared" si="100"/>
        <v>22706</v>
      </c>
      <c r="AD26" s="182">
        <f t="shared" si="100"/>
        <v>22737</v>
      </c>
      <c r="AE26" s="182">
        <f t="shared" si="100"/>
        <v>22767</v>
      </c>
      <c r="AF26" s="182">
        <f t="shared" si="99"/>
        <v>22798</v>
      </c>
      <c r="AG26" s="182">
        <f>AG4</f>
        <v>22828</v>
      </c>
      <c r="AH26" s="182">
        <f>AH4</f>
        <v>22859</v>
      </c>
      <c r="AI26" s="182">
        <f>AI4</f>
        <v>22890</v>
      </c>
      <c r="AJ26" s="182">
        <f t="shared" ref="AJ26:AW26" si="101">AJ4</f>
        <v>22920</v>
      </c>
      <c r="AK26" s="182">
        <f t="shared" si="101"/>
        <v>22951</v>
      </c>
      <c r="AL26" s="182">
        <f t="shared" si="101"/>
        <v>22981</v>
      </c>
      <c r="AM26" s="182">
        <f t="shared" si="101"/>
        <v>23012</v>
      </c>
      <c r="AN26" s="182">
        <f t="shared" si="101"/>
        <v>23043</v>
      </c>
      <c r="AO26" s="182">
        <f t="shared" si="101"/>
        <v>23071</v>
      </c>
      <c r="AP26" s="182">
        <f t="shared" si="101"/>
        <v>23102</v>
      </c>
      <c r="AQ26" s="182">
        <f t="shared" si="101"/>
        <v>23132</v>
      </c>
      <c r="AR26" s="182">
        <f t="shared" si="101"/>
        <v>23163</v>
      </c>
      <c r="AS26" s="182">
        <f t="shared" si="101"/>
        <v>23193</v>
      </c>
      <c r="AT26" s="182">
        <f t="shared" si="101"/>
        <v>23224</v>
      </c>
      <c r="AU26" s="182">
        <f t="shared" si="101"/>
        <v>23255</v>
      </c>
      <c r="AV26" s="182">
        <f t="shared" si="101"/>
        <v>23285</v>
      </c>
      <c r="AW26" s="182">
        <f t="shared" si="101"/>
        <v>23316</v>
      </c>
      <c r="AX26" s="182">
        <f t="shared" ref="AX26:BK26" si="102">AX4</f>
        <v>23346</v>
      </c>
      <c r="AY26" s="182">
        <f t="shared" si="102"/>
        <v>23377</v>
      </c>
      <c r="AZ26" s="182">
        <f t="shared" si="102"/>
        <v>23408</v>
      </c>
      <c r="BA26" s="182">
        <f t="shared" si="102"/>
        <v>23437</v>
      </c>
      <c r="BB26" s="182">
        <f t="shared" si="102"/>
        <v>23468</v>
      </c>
      <c r="BC26" s="182">
        <f t="shared" si="102"/>
        <v>23498</v>
      </c>
      <c r="BD26" s="182">
        <f t="shared" si="102"/>
        <v>23529</v>
      </c>
      <c r="BE26" s="182">
        <f t="shared" si="102"/>
        <v>23559</v>
      </c>
      <c r="BF26" s="182">
        <f t="shared" si="102"/>
        <v>23590</v>
      </c>
      <c r="BG26" s="182">
        <f t="shared" si="102"/>
        <v>23621</v>
      </c>
      <c r="BH26" s="182">
        <f t="shared" si="102"/>
        <v>23651</v>
      </c>
      <c r="BI26" s="182">
        <f t="shared" si="102"/>
        <v>23682</v>
      </c>
      <c r="BJ26" s="182">
        <f t="shared" si="102"/>
        <v>23712</v>
      </c>
      <c r="BK26" s="182">
        <f t="shared" si="102"/>
        <v>23743</v>
      </c>
      <c r="BL26" s="154"/>
      <c r="BM26" s="181" t="s">
        <v>47</v>
      </c>
      <c r="BN26" s="181"/>
      <c r="BO26" s="182">
        <f t="shared" ref="BO26:BW26" si="103">BO4</f>
        <v>21916</v>
      </c>
      <c r="BP26" s="182">
        <f t="shared" si="103"/>
        <v>21947</v>
      </c>
      <c r="BQ26" s="182">
        <f t="shared" si="103"/>
        <v>21976</v>
      </c>
      <c r="BR26" s="182">
        <f t="shared" si="103"/>
        <v>22007</v>
      </c>
      <c r="BS26" s="182">
        <f t="shared" si="103"/>
        <v>22037</v>
      </c>
      <c r="BT26" s="182">
        <f t="shared" si="103"/>
        <v>22068</v>
      </c>
      <c r="BU26" s="182">
        <f t="shared" si="103"/>
        <v>22098</v>
      </c>
      <c r="BV26" s="182">
        <f t="shared" si="103"/>
        <v>22129</v>
      </c>
      <c r="BW26" s="182">
        <f t="shared" si="103"/>
        <v>22160</v>
      </c>
      <c r="BX26" s="182">
        <f t="shared" ref="BX26:CD26" si="104">BX4</f>
        <v>22190</v>
      </c>
      <c r="BY26" s="182">
        <f t="shared" si="104"/>
        <v>22221</v>
      </c>
      <c r="BZ26" s="182">
        <f t="shared" si="104"/>
        <v>22251</v>
      </c>
      <c r="CA26" s="182">
        <f t="shared" si="104"/>
        <v>22282</v>
      </c>
      <c r="CB26" s="182">
        <f t="shared" si="104"/>
        <v>22313</v>
      </c>
      <c r="CC26" s="182">
        <f t="shared" si="104"/>
        <v>22341</v>
      </c>
      <c r="CD26" s="182">
        <f t="shared" si="104"/>
        <v>22372</v>
      </c>
      <c r="CE26" s="182">
        <f>CE4</f>
        <v>22402</v>
      </c>
      <c r="CF26" s="182">
        <f>CF4</f>
        <v>22433</v>
      </c>
      <c r="CG26" s="182">
        <f>CG4</f>
        <v>22463</v>
      </c>
      <c r="CH26" s="182">
        <f>CH4</f>
        <v>22494</v>
      </c>
      <c r="CI26" s="182">
        <f t="shared" ref="CI26:CU26" si="105">CI4</f>
        <v>22525</v>
      </c>
      <c r="CJ26" s="182">
        <f t="shared" si="105"/>
        <v>22555</v>
      </c>
      <c r="CK26" s="182">
        <f t="shared" si="105"/>
        <v>22586</v>
      </c>
      <c r="CL26" s="182">
        <f t="shared" si="105"/>
        <v>22616</v>
      </c>
      <c r="CM26" s="182">
        <f t="shared" si="105"/>
        <v>22647</v>
      </c>
      <c r="CN26" s="182">
        <f t="shared" si="105"/>
        <v>22678</v>
      </c>
      <c r="CO26" s="182">
        <f t="shared" si="105"/>
        <v>22706</v>
      </c>
      <c r="CP26" s="182">
        <f t="shared" si="105"/>
        <v>22737</v>
      </c>
      <c r="CQ26" s="182">
        <f>CQ4</f>
        <v>22767</v>
      </c>
      <c r="CR26" s="182">
        <f>CR4</f>
        <v>22798</v>
      </c>
      <c r="CS26" s="182">
        <f>CS4</f>
        <v>22828</v>
      </c>
      <c r="CT26" s="182">
        <f>CT4</f>
        <v>22859</v>
      </c>
      <c r="CU26" s="182">
        <f t="shared" si="105"/>
        <v>22890</v>
      </c>
      <c r="CV26" s="182">
        <f t="shared" ref="CV26:DJ26" si="106">CV4</f>
        <v>22920</v>
      </c>
      <c r="CW26" s="182">
        <f t="shared" si="106"/>
        <v>22951</v>
      </c>
      <c r="CX26" s="182">
        <f t="shared" si="106"/>
        <v>22981</v>
      </c>
      <c r="CY26" s="182">
        <f t="shared" si="106"/>
        <v>23012</v>
      </c>
      <c r="CZ26" s="182">
        <f t="shared" si="106"/>
        <v>23043</v>
      </c>
      <c r="DA26" s="182">
        <f t="shared" si="106"/>
        <v>23071</v>
      </c>
      <c r="DB26" s="182">
        <f t="shared" si="106"/>
        <v>23102</v>
      </c>
      <c r="DC26" s="182">
        <f t="shared" si="106"/>
        <v>23132</v>
      </c>
      <c r="DD26" s="182">
        <f t="shared" si="106"/>
        <v>23163</v>
      </c>
      <c r="DE26" s="182">
        <f t="shared" si="106"/>
        <v>23193</v>
      </c>
      <c r="DF26" s="182">
        <f t="shared" si="106"/>
        <v>23224</v>
      </c>
      <c r="DG26" s="182">
        <f t="shared" si="106"/>
        <v>23255</v>
      </c>
      <c r="DH26" s="182">
        <f t="shared" si="106"/>
        <v>23285</v>
      </c>
      <c r="DI26" s="182">
        <f t="shared" si="106"/>
        <v>23316</v>
      </c>
      <c r="DJ26" s="182">
        <f t="shared" si="106"/>
        <v>23346</v>
      </c>
      <c r="DK26" s="275"/>
      <c r="DN26" s="258" t="s">
        <v>192</v>
      </c>
      <c r="DO26" s="242">
        <f t="shared" si="83"/>
        <v>1.9</v>
      </c>
      <c r="DP26" s="242">
        <f t="shared" si="84"/>
        <v>1.8389329999999999</v>
      </c>
      <c r="DQ26" s="243">
        <f t="shared" si="85"/>
        <v>-6.1066999999999982E-2</v>
      </c>
      <c r="DR26" s="259">
        <f t="shared" si="86"/>
        <v>-3.2140526315789467E-2</v>
      </c>
      <c r="DS26" s="244"/>
      <c r="DT26" s="244"/>
      <c r="DU26" s="244"/>
      <c r="DV26" s="244"/>
      <c r="DW26" s="244"/>
      <c r="DX26" s="244"/>
    </row>
    <row r="27" spans="1:134">
      <c r="A27" s="132" t="s">
        <v>84</v>
      </c>
      <c r="B27" s="187" t="s">
        <v>90</v>
      </c>
      <c r="C27" s="184">
        <v>2.1</v>
      </c>
      <c r="D27" s="184">
        <v>2.1</v>
      </c>
      <c r="E27" s="184">
        <v>2.1</v>
      </c>
      <c r="F27" s="184">
        <v>2.1</v>
      </c>
      <c r="G27" s="184">
        <v>3.7</v>
      </c>
      <c r="H27" s="184">
        <v>3.6</v>
      </c>
      <c r="I27" s="184">
        <v>0</v>
      </c>
      <c r="J27" s="184">
        <v>1.8</v>
      </c>
      <c r="K27" s="184">
        <v>1.8</v>
      </c>
      <c r="L27" s="184">
        <v>0</v>
      </c>
      <c r="M27" s="184">
        <v>3.6</v>
      </c>
      <c r="N27" s="184">
        <f>N25-N28</f>
        <v>2.54</v>
      </c>
      <c r="O27" s="184">
        <v>1.8</v>
      </c>
      <c r="P27" s="184">
        <v>1.8</v>
      </c>
      <c r="Q27" s="184">
        <v>1.9</v>
      </c>
      <c r="R27" s="184">
        <v>1.9</v>
      </c>
      <c r="S27" s="184">
        <v>0</v>
      </c>
      <c r="T27" s="184">
        <v>3.8</v>
      </c>
      <c r="U27" s="184">
        <v>1.9</v>
      </c>
      <c r="V27" s="184">
        <f>1.9*2</f>
        <v>3.8</v>
      </c>
      <c r="W27" s="184">
        <v>1.9</v>
      </c>
      <c r="X27" s="184">
        <v>1.9</v>
      </c>
      <c r="Y27" s="184">
        <v>1.9</v>
      </c>
      <c r="Z27" s="184">
        <f>1.9*2</f>
        <v>3.8</v>
      </c>
      <c r="AA27" s="184">
        <f>1.9*2</f>
        <v>3.8</v>
      </c>
      <c r="AB27" s="184">
        <f>1.9*3</f>
        <v>5.6999999999999993</v>
      </c>
      <c r="AC27" s="184">
        <f>1.9*4</f>
        <v>7.6</v>
      </c>
      <c r="AD27" s="184">
        <f t="shared" ref="AD27:AI27" si="107">1.9*3</f>
        <v>5.6999999999999993</v>
      </c>
      <c r="AE27" s="184">
        <f t="shared" si="107"/>
        <v>5.6999999999999993</v>
      </c>
      <c r="AF27" s="184">
        <f t="shared" si="107"/>
        <v>5.6999999999999993</v>
      </c>
      <c r="AG27" s="184">
        <f t="shared" si="107"/>
        <v>5.6999999999999993</v>
      </c>
      <c r="AH27" s="184">
        <f t="shared" si="107"/>
        <v>5.6999999999999993</v>
      </c>
      <c r="AI27" s="184">
        <f t="shared" si="107"/>
        <v>5.6999999999999993</v>
      </c>
      <c r="AJ27" s="184">
        <f>1.9*2</f>
        <v>3.8</v>
      </c>
      <c r="AK27" s="184">
        <f>1.9*2</f>
        <v>3.8</v>
      </c>
      <c r="AL27" s="184">
        <f t="shared" ref="AL27:AW27" si="108">1.9*3</f>
        <v>5.6999999999999993</v>
      </c>
      <c r="AM27" s="184">
        <f t="shared" si="108"/>
        <v>5.6999999999999993</v>
      </c>
      <c r="AN27" s="184">
        <f t="shared" si="108"/>
        <v>5.6999999999999993</v>
      </c>
      <c r="AO27" s="184">
        <f t="shared" si="108"/>
        <v>5.6999999999999993</v>
      </c>
      <c r="AP27" s="184">
        <f t="shared" si="108"/>
        <v>5.6999999999999993</v>
      </c>
      <c r="AQ27" s="184">
        <f t="shared" si="108"/>
        <v>5.6999999999999993</v>
      </c>
      <c r="AR27" s="184">
        <f>1.9*2</f>
        <v>3.8</v>
      </c>
      <c r="AS27" s="184">
        <f t="shared" si="108"/>
        <v>5.6999999999999993</v>
      </c>
      <c r="AT27" s="184">
        <f t="shared" si="108"/>
        <v>5.6999999999999993</v>
      </c>
      <c r="AU27" s="184">
        <f t="shared" si="108"/>
        <v>5.6999999999999993</v>
      </c>
      <c r="AV27" s="184">
        <f t="shared" si="108"/>
        <v>5.6999999999999993</v>
      </c>
      <c r="AW27" s="184">
        <f t="shared" si="108"/>
        <v>5.6999999999999993</v>
      </c>
      <c r="AX27" s="184">
        <f>1.9*2</f>
        <v>3.8</v>
      </c>
      <c r="AY27" s="184">
        <v>1.9</v>
      </c>
      <c r="AZ27" s="184"/>
      <c r="BA27" s="184">
        <v>1.9</v>
      </c>
      <c r="BB27" s="184">
        <v>1.9</v>
      </c>
      <c r="BC27" s="184">
        <v>1.9</v>
      </c>
      <c r="BD27" s="184">
        <v>1.9</v>
      </c>
      <c r="BE27" s="184"/>
      <c r="BF27" s="184">
        <v>1.9</v>
      </c>
      <c r="BG27" s="184">
        <v>1.9</v>
      </c>
      <c r="BH27" s="184">
        <v>1.9</v>
      </c>
      <c r="BI27" s="184">
        <v>1.9</v>
      </c>
      <c r="BJ27" s="184">
        <v>1.9</v>
      </c>
      <c r="BK27" s="184">
        <v>1.9</v>
      </c>
      <c r="BL27" s="154"/>
      <c r="BM27" s="132" t="s">
        <v>84</v>
      </c>
      <c r="BN27" s="187" t="s">
        <v>90</v>
      </c>
      <c r="BO27" s="184">
        <f t="shared" ref="BO27:CW27" si="109">BO54/1000</f>
        <v>1.8401400000000001</v>
      </c>
      <c r="BP27" s="184">
        <f t="shared" si="109"/>
        <v>1.8353730000000001</v>
      </c>
      <c r="BQ27" s="184">
        <f t="shared" si="109"/>
        <v>1.8377779999999999</v>
      </c>
      <c r="BR27" s="184">
        <f t="shared" si="109"/>
        <v>1.8398369999999999</v>
      </c>
      <c r="BS27" s="184">
        <f t="shared" si="109"/>
        <v>1.8389190000000002</v>
      </c>
      <c r="BT27" s="184">
        <f t="shared" si="109"/>
        <v>1.839615</v>
      </c>
      <c r="BU27" s="184">
        <f t="shared" si="109"/>
        <v>1.837394</v>
      </c>
      <c r="BV27" s="184">
        <f t="shared" si="109"/>
        <v>1.840373</v>
      </c>
      <c r="BW27" s="184">
        <f t="shared" si="109"/>
        <v>0</v>
      </c>
      <c r="BX27" s="184">
        <f t="shared" si="109"/>
        <v>1.8229329999999999</v>
      </c>
      <c r="BY27" s="184">
        <f t="shared" si="109"/>
        <v>3.778959</v>
      </c>
      <c r="BZ27" s="184">
        <f t="shared" si="109"/>
        <v>3.5446970000000002</v>
      </c>
      <c r="CA27" s="184">
        <f t="shared" si="109"/>
        <v>0</v>
      </c>
      <c r="CB27" s="184">
        <f t="shared" si="109"/>
        <v>1.84013</v>
      </c>
      <c r="CC27" s="184">
        <f t="shared" si="109"/>
        <v>1.838114</v>
      </c>
      <c r="CD27" s="184">
        <f t="shared" si="109"/>
        <v>1.939727</v>
      </c>
      <c r="CE27" s="184">
        <f t="shared" si="109"/>
        <v>0</v>
      </c>
      <c r="CF27" s="184">
        <f t="shared" si="109"/>
        <v>3.6828440000000002</v>
      </c>
      <c r="CG27" s="184">
        <f t="shared" si="109"/>
        <v>1.8379510000000001</v>
      </c>
      <c r="CH27" s="184">
        <f t="shared" si="109"/>
        <v>3.6759599999999999</v>
      </c>
      <c r="CI27" s="184">
        <f t="shared" si="109"/>
        <v>3.6759599999999999</v>
      </c>
      <c r="CJ27" s="184">
        <f t="shared" si="109"/>
        <v>1.8400889999999999</v>
      </c>
      <c r="CK27" s="184">
        <f t="shared" si="109"/>
        <v>1.9423060000000001</v>
      </c>
      <c r="CL27" s="184">
        <f t="shared" si="109"/>
        <v>3.8856990000000002</v>
      </c>
      <c r="CM27" s="184">
        <f t="shared" si="109"/>
        <v>3.6784430000000001</v>
      </c>
      <c r="CN27" s="184">
        <f t="shared" si="109"/>
        <v>5.5135289999999992</v>
      </c>
      <c r="CO27" s="184">
        <f t="shared" si="109"/>
        <v>3.6759770000000001</v>
      </c>
      <c r="CP27" s="184">
        <f t="shared" si="109"/>
        <v>7.3479500000000009</v>
      </c>
      <c r="CQ27" s="184">
        <f t="shared" si="109"/>
        <v>5.5126930000000005</v>
      </c>
      <c r="CR27" s="184">
        <f t="shared" si="109"/>
        <v>5.529967000000001</v>
      </c>
      <c r="CS27" s="184">
        <f t="shared" si="109"/>
        <v>5.5086939999999993</v>
      </c>
      <c r="CT27" s="184">
        <f t="shared" si="109"/>
        <v>5.4165480000000006</v>
      </c>
      <c r="CU27" s="184">
        <f t="shared" si="109"/>
        <v>5.5253440000000005</v>
      </c>
      <c r="CV27" s="184">
        <f>CV54/1000</f>
        <v>3.6779409999999997</v>
      </c>
      <c r="CW27" s="184">
        <f t="shared" si="109"/>
        <v>3.6743689999999996</v>
      </c>
      <c r="CX27" s="184">
        <f t="shared" ref="CX27:DD27" si="110">CX54/1000</f>
        <v>3.6745860000000001</v>
      </c>
      <c r="CY27" s="184">
        <f t="shared" si="110"/>
        <v>5.514869</v>
      </c>
      <c r="CZ27" s="184">
        <f t="shared" si="110"/>
        <v>5.5157970000000001</v>
      </c>
      <c r="DA27" s="184">
        <f t="shared" si="110"/>
        <v>5.5213289999999997</v>
      </c>
      <c r="DB27" s="184">
        <f t="shared" si="110"/>
        <v>5.5213289999999997</v>
      </c>
      <c r="DC27" s="184">
        <f t="shared" si="110"/>
        <v>5.5198369999999999</v>
      </c>
      <c r="DD27" s="184">
        <f t="shared" si="110"/>
        <v>3.6760709999999999</v>
      </c>
      <c r="DE27" s="184">
        <f t="shared" ref="DE27:DJ27" si="111">DE54/1000</f>
        <v>5.5183670000000005</v>
      </c>
      <c r="DF27" s="184">
        <f t="shared" si="111"/>
        <v>5.5131439999999996</v>
      </c>
      <c r="DG27" s="184">
        <f t="shared" si="111"/>
        <v>5.5289910000000013</v>
      </c>
      <c r="DH27" s="184">
        <f t="shared" si="111"/>
        <v>5.5157090000000002</v>
      </c>
      <c r="DI27" s="184">
        <f t="shared" si="111"/>
        <v>3.6494870000000001</v>
      </c>
      <c r="DJ27" s="184">
        <f t="shared" si="111"/>
        <v>3.6783940000000004</v>
      </c>
      <c r="DK27" s="273"/>
      <c r="DN27" s="258" t="s">
        <v>123</v>
      </c>
      <c r="DO27" s="242">
        <f t="shared" si="83"/>
        <v>0</v>
      </c>
      <c r="DP27" s="242">
        <f t="shared" si="84"/>
        <v>0</v>
      </c>
      <c r="DQ27" s="243">
        <f t="shared" si="85"/>
        <v>0</v>
      </c>
      <c r="DR27" s="259" t="e">
        <f t="shared" si="86"/>
        <v>#DIV/0!</v>
      </c>
      <c r="DS27" s="244"/>
      <c r="DT27" s="244"/>
      <c r="DU27" s="244"/>
      <c r="DV27" s="244"/>
      <c r="DW27" s="244"/>
      <c r="DX27" s="244"/>
    </row>
    <row r="28" spans="1:134">
      <c r="A28" s="128"/>
      <c r="B28" s="333" t="s">
        <v>267</v>
      </c>
      <c r="C28" s="190">
        <f>C25-C27</f>
        <v>1.4299999999999997</v>
      </c>
      <c r="D28" s="190">
        <f t="shared" ref="D28:P28" si="112">D25-D27</f>
        <v>2.52</v>
      </c>
      <c r="E28" s="190">
        <f t="shared" si="112"/>
        <v>3.3249999999999997</v>
      </c>
      <c r="F28" s="190">
        <f t="shared" si="112"/>
        <v>3.06</v>
      </c>
      <c r="G28" s="190">
        <f t="shared" si="112"/>
        <v>1.6319999999999997</v>
      </c>
      <c r="H28" s="190">
        <f t="shared" si="112"/>
        <v>1.4999999999999996</v>
      </c>
      <c r="I28" s="190">
        <f t="shared" si="112"/>
        <v>4.34</v>
      </c>
      <c r="J28" s="190">
        <f t="shared" si="112"/>
        <v>2.54</v>
      </c>
      <c r="K28" s="190">
        <f t="shared" si="112"/>
        <v>2.4000000000000004</v>
      </c>
      <c r="L28" s="190">
        <v>0</v>
      </c>
      <c r="M28" s="190">
        <v>0</v>
      </c>
      <c r="N28" s="190">
        <v>1.8</v>
      </c>
      <c r="O28" s="190">
        <f t="shared" si="112"/>
        <v>3.16</v>
      </c>
      <c r="P28" s="190">
        <f t="shared" si="112"/>
        <v>2.6800000000000006</v>
      </c>
      <c r="Q28" s="190">
        <v>1.8</v>
      </c>
      <c r="R28" s="190">
        <v>3.6</v>
      </c>
      <c r="S28" s="190">
        <v>1.8</v>
      </c>
      <c r="T28" s="190">
        <v>0</v>
      </c>
      <c r="U28" s="190">
        <v>1.8</v>
      </c>
      <c r="V28" s="190">
        <v>1.8</v>
      </c>
      <c r="W28" s="190">
        <v>3.6</v>
      </c>
      <c r="X28" s="190">
        <v>1.8</v>
      </c>
      <c r="Y28" s="190">
        <v>1.8</v>
      </c>
      <c r="Z28" s="190">
        <v>1.8</v>
      </c>
      <c r="AA28" s="190">
        <v>0</v>
      </c>
      <c r="AB28" s="190">
        <v>0</v>
      </c>
      <c r="AC28" s="190">
        <v>0</v>
      </c>
      <c r="AD28" s="190">
        <v>0</v>
      </c>
      <c r="AE28" s="190">
        <v>0</v>
      </c>
      <c r="AF28" s="190">
        <v>0</v>
      </c>
      <c r="AG28" s="190">
        <v>0</v>
      </c>
      <c r="AH28" s="190">
        <v>0</v>
      </c>
      <c r="AI28" s="190">
        <v>0</v>
      </c>
      <c r="AJ28" s="190">
        <v>0</v>
      </c>
      <c r="AK28" s="190">
        <v>0</v>
      </c>
      <c r="AL28" s="190">
        <v>0</v>
      </c>
      <c r="AM28" s="190">
        <v>0</v>
      </c>
      <c r="AN28" s="190">
        <v>0</v>
      </c>
      <c r="AO28" s="190">
        <v>0</v>
      </c>
      <c r="AP28" s="190">
        <v>0</v>
      </c>
      <c r="AQ28" s="190">
        <v>0</v>
      </c>
      <c r="AR28" s="190">
        <v>0</v>
      </c>
      <c r="AS28" s="190">
        <v>0</v>
      </c>
      <c r="AT28" s="190">
        <v>0</v>
      </c>
      <c r="AU28" s="190">
        <v>0</v>
      </c>
      <c r="AV28" s="190">
        <v>0</v>
      </c>
      <c r="AW28" s="190">
        <v>0</v>
      </c>
      <c r="AX28" s="190">
        <v>1.9</v>
      </c>
      <c r="AY28" s="190">
        <v>1.9</v>
      </c>
      <c r="AZ28" s="190">
        <v>1.9</v>
      </c>
      <c r="BA28" s="190">
        <f>1.9*2</f>
        <v>3.8</v>
      </c>
      <c r="BB28" s="190">
        <f>1.9*2</f>
        <v>3.8</v>
      </c>
      <c r="BC28" s="190">
        <f>1.9*2</f>
        <v>3.8</v>
      </c>
      <c r="BD28" s="190">
        <f>1.9*2</f>
        <v>3.8</v>
      </c>
      <c r="BE28" s="190">
        <v>1.9</v>
      </c>
      <c r="BF28" s="190">
        <v>1.9</v>
      </c>
      <c r="BG28" s="190">
        <f>1.9*2</f>
        <v>3.8</v>
      </c>
      <c r="BH28" s="190">
        <f>1.9*2</f>
        <v>3.8</v>
      </c>
      <c r="BI28" s="190">
        <f>1.9*2</f>
        <v>3.8</v>
      </c>
      <c r="BJ28" s="190">
        <f>1.9*2</f>
        <v>3.8</v>
      </c>
      <c r="BK28" s="190">
        <f>1.9*2</f>
        <v>3.8</v>
      </c>
      <c r="BL28" s="154"/>
      <c r="BM28" s="128"/>
      <c r="BN28" s="180" t="s">
        <v>91</v>
      </c>
      <c r="BO28" s="190">
        <f t="shared" ref="BO28:CW28" si="113">BO51/1000</f>
        <v>1.5019200000000001</v>
      </c>
      <c r="BP28" s="190">
        <f t="shared" si="113"/>
        <v>1.5011030000000001</v>
      </c>
      <c r="BQ28" s="190">
        <f t="shared" si="113"/>
        <v>3.0229219999999994</v>
      </c>
      <c r="BR28" s="190">
        <f t="shared" si="113"/>
        <v>3.0423149999999999</v>
      </c>
      <c r="BS28" s="190">
        <f t="shared" si="113"/>
        <v>3.0474520000000003</v>
      </c>
      <c r="BT28" s="190">
        <f t="shared" si="113"/>
        <v>1.3791959999999999</v>
      </c>
      <c r="BU28" s="190">
        <f t="shared" si="113"/>
        <v>3.0420180000000001</v>
      </c>
      <c r="BV28" s="190">
        <f t="shared" si="113"/>
        <v>3.0424210000000005</v>
      </c>
      <c r="BW28" s="190">
        <f t="shared" si="113"/>
        <v>3.0345230000000001</v>
      </c>
      <c r="BX28" s="190">
        <f t="shared" si="113"/>
        <v>0</v>
      </c>
      <c r="BY28" s="190">
        <f t="shared" si="113"/>
        <v>0</v>
      </c>
      <c r="BZ28" s="190">
        <f t="shared" si="113"/>
        <v>1.8412650000000002</v>
      </c>
      <c r="CA28" s="190">
        <f t="shared" si="113"/>
        <v>3.6870940000000001</v>
      </c>
      <c r="CB28" s="190">
        <f t="shared" si="113"/>
        <v>1.8414200000000001</v>
      </c>
      <c r="CC28" s="190">
        <f t="shared" si="113"/>
        <v>1.8425879999999999</v>
      </c>
      <c r="CD28" s="190">
        <f t="shared" si="113"/>
        <v>3.6473940000000002</v>
      </c>
      <c r="CE28" s="190">
        <f t="shared" si="113"/>
        <v>1.819105</v>
      </c>
      <c r="CF28" s="190">
        <f t="shared" si="113"/>
        <v>0</v>
      </c>
      <c r="CG28" s="190">
        <f t="shared" si="113"/>
        <v>1.835105</v>
      </c>
      <c r="CH28" s="190">
        <f t="shared" si="113"/>
        <v>1.8384130000000001</v>
      </c>
      <c r="CI28" s="190">
        <f t="shared" si="113"/>
        <v>3.6725630000000002</v>
      </c>
      <c r="CJ28" s="190">
        <f t="shared" si="113"/>
        <v>1.8392190000000002</v>
      </c>
      <c r="CK28" s="190">
        <f t="shared" si="113"/>
        <v>1.8379100000000002</v>
      </c>
      <c r="CL28" s="190">
        <f t="shared" si="113"/>
        <v>1.8422960000000002</v>
      </c>
      <c r="CM28" s="190">
        <f t="shared" si="113"/>
        <v>0</v>
      </c>
      <c r="CN28" s="190">
        <f t="shared" si="113"/>
        <v>0</v>
      </c>
      <c r="CO28" s="190">
        <f t="shared" si="113"/>
        <v>0</v>
      </c>
      <c r="CP28" s="190">
        <f t="shared" si="113"/>
        <v>0</v>
      </c>
      <c r="CQ28" s="190">
        <f t="shared" si="113"/>
        <v>0</v>
      </c>
      <c r="CR28" s="190">
        <f t="shared" si="113"/>
        <v>0</v>
      </c>
      <c r="CS28" s="190">
        <f t="shared" si="113"/>
        <v>0</v>
      </c>
      <c r="CT28" s="190">
        <f t="shared" si="113"/>
        <v>0</v>
      </c>
      <c r="CU28" s="190">
        <f t="shared" si="113"/>
        <v>0</v>
      </c>
      <c r="CV28" s="190">
        <f>CV51/1000</f>
        <v>0</v>
      </c>
      <c r="CW28" s="190">
        <f t="shared" si="113"/>
        <v>0</v>
      </c>
      <c r="CX28" s="190">
        <f t="shared" ref="CX28:DD28" si="114">CX51/1000</f>
        <v>0</v>
      </c>
      <c r="CY28" s="190">
        <f t="shared" si="114"/>
        <v>0</v>
      </c>
      <c r="CZ28" s="190">
        <f t="shared" si="114"/>
        <v>0</v>
      </c>
      <c r="DA28" s="190">
        <f t="shared" si="114"/>
        <v>0</v>
      </c>
      <c r="DB28" s="190">
        <f t="shared" si="114"/>
        <v>0</v>
      </c>
      <c r="DC28" s="190">
        <f t="shared" si="114"/>
        <v>0</v>
      </c>
      <c r="DD28" s="190">
        <f t="shared" si="114"/>
        <v>0</v>
      </c>
      <c r="DE28" s="190">
        <f t="shared" ref="DE28:DJ28" si="115">DE52/1000</f>
        <v>0</v>
      </c>
      <c r="DF28" s="190">
        <f t="shared" si="115"/>
        <v>0</v>
      </c>
      <c r="DG28" s="190">
        <f t="shared" si="115"/>
        <v>0</v>
      </c>
      <c r="DH28" s="190">
        <f t="shared" si="115"/>
        <v>0</v>
      </c>
      <c r="DI28" s="190">
        <f t="shared" si="115"/>
        <v>0</v>
      </c>
      <c r="DJ28" s="190">
        <f t="shared" si="115"/>
        <v>1.952815</v>
      </c>
      <c r="DK28" s="274"/>
      <c r="DN28" s="258" t="s">
        <v>372</v>
      </c>
      <c r="DO28" s="242">
        <f>AX27</f>
        <v>3.8</v>
      </c>
      <c r="DP28" s="242">
        <f>DJ27</f>
        <v>3.6783940000000004</v>
      </c>
      <c r="DQ28" s="243">
        <f t="shared" si="85"/>
        <v>-0.12160599999999944</v>
      </c>
      <c r="DR28" s="259">
        <f t="shared" si="86"/>
        <v>-3.2001578947368277E-2</v>
      </c>
      <c r="DS28" s="234"/>
      <c r="DT28" s="234"/>
      <c r="DU28" s="234"/>
      <c r="DV28" s="234"/>
      <c r="DW28" s="234"/>
      <c r="DX28" s="234"/>
    </row>
    <row r="29" spans="1:134" ht="20.399999999999999" thickBot="1">
      <c r="AX29" s="410">
        <f>SUM(AX27:AX28)</f>
        <v>5.6999999999999993</v>
      </c>
      <c r="AY29" s="410">
        <f t="shared" ref="AY29:BJ29" si="116">SUM(AY27:AY28)</f>
        <v>3.8</v>
      </c>
      <c r="AZ29" s="410">
        <f t="shared" si="116"/>
        <v>1.9</v>
      </c>
      <c r="BA29" s="410">
        <f t="shared" si="116"/>
        <v>5.6999999999999993</v>
      </c>
      <c r="BB29" s="410">
        <f t="shared" si="116"/>
        <v>5.6999999999999993</v>
      </c>
      <c r="BC29" s="410">
        <f t="shared" si="116"/>
        <v>5.6999999999999993</v>
      </c>
      <c r="BD29" s="410">
        <f t="shared" si="116"/>
        <v>5.6999999999999993</v>
      </c>
      <c r="BE29" s="410">
        <f t="shared" si="116"/>
        <v>1.9</v>
      </c>
      <c r="BF29" s="410">
        <f t="shared" si="116"/>
        <v>3.8</v>
      </c>
      <c r="BG29" s="410">
        <f t="shared" si="116"/>
        <v>5.6999999999999993</v>
      </c>
      <c r="BH29" s="410">
        <f t="shared" si="116"/>
        <v>5.6999999999999993</v>
      </c>
      <c r="BI29" s="410">
        <f t="shared" si="116"/>
        <v>5.6999999999999993</v>
      </c>
      <c r="BJ29" s="410">
        <f t="shared" si="116"/>
        <v>5.6999999999999993</v>
      </c>
      <c r="BK29" s="410">
        <f>SUM(BK27:BK28)</f>
        <v>5.6999999999999993</v>
      </c>
      <c r="BL29" s="154"/>
      <c r="DN29" s="258" t="s">
        <v>474</v>
      </c>
      <c r="DO29" s="242">
        <f>AX28</f>
        <v>1.9</v>
      </c>
      <c r="DP29" s="242">
        <f>DJ28</f>
        <v>1.952815</v>
      </c>
      <c r="DQ29" s="243">
        <f t="shared" si="85"/>
        <v>5.2815000000000056E-2</v>
      </c>
      <c r="DR29" s="259">
        <f t="shared" si="86"/>
        <v>2.7797368421052661E-2</v>
      </c>
      <c r="DS29" s="244"/>
      <c r="DT29" s="244"/>
      <c r="DU29" s="244"/>
      <c r="DV29" s="244"/>
      <c r="DW29" s="244"/>
      <c r="DX29" s="244"/>
    </row>
    <row r="30" spans="1:134" ht="20.399999999999999" thickBot="1">
      <c r="BL30" s="154"/>
      <c r="DN30" s="245" t="s">
        <v>44</v>
      </c>
      <c r="DO30" s="246">
        <f>SUM(DO22:DO29)</f>
        <v>82.150246913580247</v>
      </c>
      <c r="DP30" s="246">
        <f>SUM(DP22:DP29)</f>
        <v>86.529047999999989</v>
      </c>
      <c r="DQ30" s="621">
        <f t="shared" si="85"/>
        <v>4.3788010864197418</v>
      </c>
      <c r="DR30" s="687">
        <f t="shared" si="86"/>
        <v>5.3302348452173465E-2</v>
      </c>
      <c r="DS30" s="244"/>
      <c r="DT30" s="244"/>
      <c r="DU30" s="244"/>
      <c r="DV30" s="244"/>
      <c r="DW30" s="244"/>
      <c r="DX30" s="244"/>
    </row>
    <row r="31" spans="1:134" ht="20.399999999999999" thickTop="1">
      <c r="A31" s="185" t="s">
        <v>77</v>
      </c>
      <c r="B31" s="185"/>
      <c r="C31" s="186">
        <f>C4</f>
        <v>21916</v>
      </c>
      <c r="D31" s="186">
        <f t="shared" ref="D31:AF31" si="117">D4</f>
        <v>21947</v>
      </c>
      <c r="E31" s="186">
        <f t="shared" si="117"/>
        <v>21976</v>
      </c>
      <c r="F31" s="186">
        <f t="shared" si="117"/>
        <v>22007</v>
      </c>
      <c r="G31" s="186">
        <f t="shared" si="117"/>
        <v>22037</v>
      </c>
      <c r="H31" s="186">
        <f t="shared" si="117"/>
        <v>22068</v>
      </c>
      <c r="I31" s="186">
        <f t="shared" si="117"/>
        <v>22098</v>
      </c>
      <c r="J31" s="186">
        <f t="shared" si="117"/>
        <v>22129</v>
      </c>
      <c r="K31" s="186">
        <f t="shared" si="117"/>
        <v>22160</v>
      </c>
      <c r="L31" s="186">
        <f t="shared" si="117"/>
        <v>22190</v>
      </c>
      <c r="M31" s="186">
        <f t="shared" si="117"/>
        <v>22221</v>
      </c>
      <c r="N31" s="186">
        <f t="shared" si="117"/>
        <v>22251</v>
      </c>
      <c r="O31" s="186">
        <f t="shared" si="117"/>
        <v>22282</v>
      </c>
      <c r="P31" s="186">
        <f t="shared" si="117"/>
        <v>22313</v>
      </c>
      <c r="Q31" s="186">
        <f>Q4</f>
        <v>22341</v>
      </c>
      <c r="R31" s="186">
        <f t="shared" ref="R31:AE31" si="118">R4</f>
        <v>22372</v>
      </c>
      <c r="S31" s="186">
        <f t="shared" si="118"/>
        <v>22402</v>
      </c>
      <c r="T31" s="186">
        <f t="shared" si="118"/>
        <v>22433</v>
      </c>
      <c r="U31" s="186">
        <f t="shared" si="118"/>
        <v>22463</v>
      </c>
      <c r="V31" s="186">
        <f t="shared" si="118"/>
        <v>22494</v>
      </c>
      <c r="W31" s="186">
        <f t="shared" si="118"/>
        <v>22525</v>
      </c>
      <c r="X31" s="186">
        <f t="shared" si="118"/>
        <v>22555</v>
      </c>
      <c r="Y31" s="186">
        <f t="shared" si="118"/>
        <v>22586</v>
      </c>
      <c r="Z31" s="186">
        <f t="shared" si="118"/>
        <v>22616</v>
      </c>
      <c r="AA31" s="186">
        <f t="shared" si="118"/>
        <v>22647</v>
      </c>
      <c r="AB31" s="186">
        <f t="shared" si="118"/>
        <v>22678</v>
      </c>
      <c r="AC31" s="186">
        <f t="shared" si="118"/>
        <v>22706</v>
      </c>
      <c r="AD31" s="186">
        <f t="shared" si="118"/>
        <v>22737</v>
      </c>
      <c r="AE31" s="186">
        <f t="shared" si="118"/>
        <v>22767</v>
      </c>
      <c r="AF31" s="186">
        <f t="shared" si="117"/>
        <v>22798</v>
      </c>
      <c r="AG31" s="186">
        <f>AG4</f>
        <v>22828</v>
      </c>
      <c r="AH31" s="186">
        <f>AH4</f>
        <v>22859</v>
      </c>
      <c r="AI31" s="186">
        <f>AI4</f>
        <v>22890</v>
      </c>
      <c r="AJ31" s="186">
        <f t="shared" ref="AJ31:AW31" si="119">AJ4</f>
        <v>22920</v>
      </c>
      <c r="AK31" s="186">
        <f t="shared" si="119"/>
        <v>22951</v>
      </c>
      <c r="AL31" s="186">
        <f t="shared" si="119"/>
        <v>22981</v>
      </c>
      <c r="AM31" s="186">
        <f t="shared" si="119"/>
        <v>23012</v>
      </c>
      <c r="AN31" s="186">
        <f t="shared" si="119"/>
        <v>23043</v>
      </c>
      <c r="AO31" s="186">
        <f t="shared" si="119"/>
        <v>23071</v>
      </c>
      <c r="AP31" s="186">
        <f t="shared" si="119"/>
        <v>23102</v>
      </c>
      <c r="AQ31" s="186">
        <f t="shared" si="119"/>
        <v>23132</v>
      </c>
      <c r="AR31" s="186">
        <f t="shared" si="119"/>
        <v>23163</v>
      </c>
      <c r="AS31" s="186">
        <f t="shared" si="119"/>
        <v>23193</v>
      </c>
      <c r="AT31" s="186">
        <f t="shared" si="119"/>
        <v>23224</v>
      </c>
      <c r="AU31" s="186">
        <f t="shared" si="119"/>
        <v>23255</v>
      </c>
      <c r="AV31" s="186">
        <f t="shared" si="119"/>
        <v>23285</v>
      </c>
      <c r="AW31" s="186">
        <f t="shared" si="119"/>
        <v>23316</v>
      </c>
      <c r="AX31" s="186">
        <f t="shared" ref="AX31:BK31" si="120">AX4</f>
        <v>23346</v>
      </c>
      <c r="AY31" s="186">
        <f t="shared" si="120"/>
        <v>23377</v>
      </c>
      <c r="AZ31" s="186">
        <f t="shared" si="120"/>
        <v>23408</v>
      </c>
      <c r="BA31" s="186">
        <f t="shared" si="120"/>
        <v>23437</v>
      </c>
      <c r="BB31" s="186">
        <f t="shared" si="120"/>
        <v>23468</v>
      </c>
      <c r="BC31" s="186">
        <f t="shared" si="120"/>
        <v>23498</v>
      </c>
      <c r="BD31" s="186">
        <f t="shared" si="120"/>
        <v>23529</v>
      </c>
      <c r="BE31" s="186">
        <f t="shared" si="120"/>
        <v>23559</v>
      </c>
      <c r="BF31" s="186">
        <f t="shared" si="120"/>
        <v>23590</v>
      </c>
      <c r="BG31" s="186">
        <f t="shared" si="120"/>
        <v>23621</v>
      </c>
      <c r="BH31" s="186">
        <f t="shared" si="120"/>
        <v>23651</v>
      </c>
      <c r="BI31" s="186">
        <f t="shared" si="120"/>
        <v>23682</v>
      </c>
      <c r="BJ31" s="186">
        <f t="shared" si="120"/>
        <v>23712</v>
      </c>
      <c r="BK31" s="186">
        <f t="shared" si="120"/>
        <v>23743</v>
      </c>
      <c r="BL31" s="154"/>
      <c r="BM31" s="185" t="s">
        <v>77</v>
      </c>
      <c r="BN31" s="185"/>
      <c r="BO31" s="186">
        <f t="shared" ref="BO31:BW31" si="121">BO4</f>
        <v>21916</v>
      </c>
      <c r="BP31" s="186">
        <f t="shared" si="121"/>
        <v>21947</v>
      </c>
      <c r="BQ31" s="186">
        <f t="shared" si="121"/>
        <v>21976</v>
      </c>
      <c r="BR31" s="186">
        <f t="shared" si="121"/>
        <v>22007</v>
      </c>
      <c r="BS31" s="186">
        <f t="shared" si="121"/>
        <v>22037</v>
      </c>
      <c r="BT31" s="186">
        <f t="shared" si="121"/>
        <v>22068</v>
      </c>
      <c r="BU31" s="186">
        <f t="shared" si="121"/>
        <v>22098</v>
      </c>
      <c r="BV31" s="186">
        <f t="shared" si="121"/>
        <v>22129</v>
      </c>
      <c r="BW31" s="186">
        <f t="shared" si="121"/>
        <v>22160</v>
      </c>
      <c r="BX31" s="186">
        <f t="shared" ref="BX31:CD31" si="122">BX4</f>
        <v>22190</v>
      </c>
      <c r="BY31" s="186">
        <f t="shared" si="122"/>
        <v>22221</v>
      </c>
      <c r="BZ31" s="186">
        <f t="shared" si="122"/>
        <v>22251</v>
      </c>
      <c r="CA31" s="186">
        <f t="shared" si="122"/>
        <v>22282</v>
      </c>
      <c r="CB31" s="186">
        <f t="shared" si="122"/>
        <v>22313</v>
      </c>
      <c r="CC31" s="186">
        <f t="shared" si="122"/>
        <v>22341</v>
      </c>
      <c r="CD31" s="186">
        <f t="shared" si="122"/>
        <v>22372</v>
      </c>
      <c r="CE31" s="186">
        <f>CE4</f>
        <v>22402</v>
      </c>
      <c r="CF31" s="186">
        <f>CF4</f>
        <v>22433</v>
      </c>
      <c r="CG31" s="186">
        <f>CG4</f>
        <v>22463</v>
      </c>
      <c r="CH31" s="186">
        <f>CH4</f>
        <v>22494</v>
      </c>
      <c r="CI31" s="186">
        <f t="shared" ref="CI31:CU31" si="123">CI4</f>
        <v>22525</v>
      </c>
      <c r="CJ31" s="186">
        <f t="shared" si="123"/>
        <v>22555</v>
      </c>
      <c r="CK31" s="186">
        <f t="shared" si="123"/>
        <v>22586</v>
      </c>
      <c r="CL31" s="186">
        <f t="shared" si="123"/>
        <v>22616</v>
      </c>
      <c r="CM31" s="186">
        <f t="shared" si="123"/>
        <v>22647</v>
      </c>
      <c r="CN31" s="186">
        <f t="shared" si="123"/>
        <v>22678</v>
      </c>
      <c r="CO31" s="186">
        <f t="shared" si="123"/>
        <v>22706</v>
      </c>
      <c r="CP31" s="186">
        <f t="shared" si="123"/>
        <v>22737</v>
      </c>
      <c r="CQ31" s="186">
        <f>CQ4</f>
        <v>22767</v>
      </c>
      <c r="CR31" s="186">
        <f>CR4</f>
        <v>22798</v>
      </c>
      <c r="CS31" s="186">
        <f>CS4</f>
        <v>22828</v>
      </c>
      <c r="CT31" s="186">
        <f>CT4</f>
        <v>22859</v>
      </c>
      <c r="CU31" s="186">
        <f t="shared" si="123"/>
        <v>22890</v>
      </c>
      <c r="CV31" s="186">
        <f t="shared" ref="CV31:DJ31" si="124">CV4</f>
        <v>22920</v>
      </c>
      <c r="CW31" s="186">
        <f t="shared" si="124"/>
        <v>22951</v>
      </c>
      <c r="CX31" s="186">
        <f t="shared" si="124"/>
        <v>22981</v>
      </c>
      <c r="CY31" s="186">
        <f t="shared" si="124"/>
        <v>23012</v>
      </c>
      <c r="CZ31" s="186">
        <f t="shared" si="124"/>
        <v>23043</v>
      </c>
      <c r="DA31" s="186">
        <f t="shared" si="124"/>
        <v>23071</v>
      </c>
      <c r="DB31" s="186">
        <f t="shared" si="124"/>
        <v>23102</v>
      </c>
      <c r="DC31" s="186">
        <f t="shared" si="124"/>
        <v>23132</v>
      </c>
      <c r="DD31" s="186">
        <f t="shared" si="124"/>
        <v>23163</v>
      </c>
      <c r="DE31" s="186">
        <f t="shared" si="124"/>
        <v>23193</v>
      </c>
      <c r="DF31" s="186">
        <f t="shared" si="124"/>
        <v>23224</v>
      </c>
      <c r="DG31" s="186">
        <f t="shared" si="124"/>
        <v>23255</v>
      </c>
      <c r="DH31" s="186">
        <f t="shared" si="124"/>
        <v>23285</v>
      </c>
      <c r="DI31" s="186">
        <f t="shared" si="124"/>
        <v>23316</v>
      </c>
      <c r="DJ31" s="186">
        <f t="shared" si="124"/>
        <v>23346</v>
      </c>
      <c r="DK31" s="275"/>
      <c r="DN31" s="260"/>
      <c r="DO31" s="261"/>
      <c r="DP31" s="261"/>
      <c r="DQ31" s="261"/>
      <c r="DR31" s="262"/>
      <c r="DS31" s="244"/>
      <c r="DT31" s="244"/>
      <c r="DU31" s="244"/>
      <c r="DV31" s="244"/>
      <c r="DW31" s="244"/>
      <c r="DX31" s="244"/>
    </row>
    <row r="32" spans="1:134">
      <c r="A32" s="173" t="s">
        <v>84</v>
      </c>
      <c r="B32" s="188" t="s">
        <v>63</v>
      </c>
      <c r="C32" s="189">
        <f>C11+C25</f>
        <v>92.68506160666989</v>
      </c>
      <c r="D32" s="189">
        <f t="shared" ref="D32:AF32" si="125">D11+D25</f>
        <v>84.565438893682753</v>
      </c>
      <c r="E32" s="189">
        <f t="shared" si="125"/>
        <v>91.476044486555267</v>
      </c>
      <c r="F32" s="189">
        <f t="shared" si="125"/>
        <v>88.634523809523813</v>
      </c>
      <c r="G32" s="189">
        <f t="shared" si="125"/>
        <v>91.87978040485325</v>
      </c>
      <c r="H32" s="189">
        <f t="shared" si="125"/>
        <v>86.553776608283044</v>
      </c>
      <c r="I32" s="189">
        <f t="shared" si="125"/>
        <v>77.771781383416766</v>
      </c>
      <c r="J32" s="189">
        <f t="shared" si="125"/>
        <v>86.488666779307678</v>
      </c>
      <c r="K32" s="189">
        <f t="shared" si="125"/>
        <v>77.199827586206908</v>
      </c>
      <c r="L32" s="189">
        <f t="shared" si="125"/>
        <v>87.373155172413803</v>
      </c>
      <c r="M32" s="189">
        <f t="shared" si="125"/>
        <v>87.399827586206911</v>
      </c>
      <c r="N32" s="189">
        <f t="shared" si="125"/>
        <v>93.08745017822099</v>
      </c>
      <c r="O32" s="189">
        <f t="shared" si="125"/>
        <v>93.666813708999157</v>
      </c>
      <c r="P32" s="189">
        <f t="shared" si="125"/>
        <v>86.28317241379311</v>
      </c>
      <c r="Q32" s="189">
        <f>Q11+Q25</f>
        <v>88.579000000000008</v>
      </c>
      <c r="R32" s="189">
        <f t="shared" ref="R32:AE32" si="126">R11+R25</f>
        <v>87.782378949897875</v>
      </c>
      <c r="S32" s="189">
        <f t="shared" si="126"/>
        <v>82.48</v>
      </c>
      <c r="T32" s="189">
        <f t="shared" si="126"/>
        <v>85.77000000000001</v>
      </c>
      <c r="U32" s="189">
        <f t="shared" si="126"/>
        <v>90.494909090909104</v>
      </c>
      <c r="V32" s="189">
        <f t="shared" si="126"/>
        <v>90.613</v>
      </c>
      <c r="W32" s="189">
        <f t="shared" si="126"/>
        <v>78.731090909090923</v>
      </c>
      <c r="X32" s="189">
        <f t="shared" si="126"/>
        <v>77.043545454545466</v>
      </c>
      <c r="Y32" s="189">
        <f t="shared" si="126"/>
        <v>76.47</v>
      </c>
      <c r="Z32" s="189">
        <f t="shared" si="126"/>
        <v>84.083000000000013</v>
      </c>
      <c r="AA32" s="189">
        <f t="shared" si="126"/>
        <v>84.021857142857144</v>
      </c>
      <c r="AB32" s="189">
        <f t="shared" si="126"/>
        <v>71.761756097560976</v>
      </c>
      <c r="AC32" s="189">
        <f t="shared" si="126"/>
        <v>85.617857142857147</v>
      </c>
      <c r="AD32" s="189">
        <f t="shared" si="126"/>
        <v>86.680100985221657</v>
      </c>
      <c r="AE32" s="189">
        <f t="shared" si="126"/>
        <v>84.9064567099567</v>
      </c>
      <c r="AF32" s="189">
        <f t="shared" si="125"/>
        <v>87.732142857142847</v>
      </c>
      <c r="AG32" s="189">
        <f>AG11+AG25</f>
        <v>90.253547619047609</v>
      </c>
      <c r="AH32" s="189">
        <f>AH11+AH25</f>
        <v>90.222547619047603</v>
      </c>
      <c r="AI32" s="189">
        <f>AI11+AI25</f>
        <v>87.732142857142847</v>
      </c>
      <c r="AJ32" s="189">
        <f t="shared" ref="AJ32:AW32" si="127">AJ11+AJ25</f>
        <v>87.327547619047607</v>
      </c>
      <c r="AK32" s="189">
        <f t="shared" si="127"/>
        <v>84.43214285714285</v>
      </c>
      <c r="AL32" s="189">
        <f t="shared" si="127"/>
        <v>86.826928571428567</v>
      </c>
      <c r="AM32" s="189">
        <f t="shared" si="127"/>
        <v>80.669392857142853</v>
      </c>
      <c r="AN32" s="189">
        <f t="shared" si="127"/>
        <v>78.107738095238091</v>
      </c>
      <c r="AO32" s="189">
        <f t="shared" si="127"/>
        <v>90.656547619047601</v>
      </c>
      <c r="AP32" s="189">
        <f t="shared" si="127"/>
        <v>82.885999999999996</v>
      </c>
      <c r="AQ32" s="189">
        <f t="shared" si="127"/>
        <v>73.516999999999996</v>
      </c>
      <c r="AR32" s="189">
        <f t="shared" si="127"/>
        <v>64.259999999999991</v>
      </c>
      <c r="AS32" s="189">
        <f t="shared" si="127"/>
        <v>66.853045454545452</v>
      </c>
      <c r="AT32" s="189">
        <f t="shared" si="127"/>
        <v>76.717909090909089</v>
      </c>
      <c r="AU32" s="189">
        <f t="shared" si="127"/>
        <v>78.2440909090909</v>
      </c>
      <c r="AV32" s="189">
        <f t="shared" si="127"/>
        <v>83.646545454545446</v>
      </c>
      <c r="AW32" s="189">
        <f t="shared" si="127"/>
        <v>80.75</v>
      </c>
      <c r="AX32" s="189">
        <f t="shared" ref="AX32:BK32" si="128">AX11+AX25</f>
        <v>73.50200000000001</v>
      </c>
      <c r="AY32" s="189">
        <f t="shared" si="128"/>
        <v>82.455586206896541</v>
      </c>
      <c r="AZ32" s="189">
        <f t="shared" si="128"/>
        <v>76.996485587583152</v>
      </c>
      <c r="BA32" s="189">
        <f t="shared" si="128"/>
        <v>87.765567627494448</v>
      </c>
      <c r="BB32" s="189">
        <f t="shared" si="128"/>
        <v>78.982419068736149</v>
      </c>
      <c r="BC32" s="189">
        <f t="shared" si="128"/>
        <v>86.031000000000006</v>
      </c>
      <c r="BD32" s="189">
        <f t="shared" si="128"/>
        <v>80.010000000000005</v>
      </c>
      <c r="BE32" s="189">
        <f t="shared" si="128"/>
        <v>64.789000000000001</v>
      </c>
      <c r="BF32" s="189">
        <f t="shared" si="128"/>
        <v>81.677999999999997</v>
      </c>
      <c r="BG32" s="189">
        <f t="shared" si="128"/>
        <v>76.909000000000006</v>
      </c>
      <c r="BH32" s="189">
        <f t="shared" si="128"/>
        <v>70.316317311041445</v>
      </c>
      <c r="BI32" s="189">
        <f t="shared" si="128"/>
        <v>70.161317311041444</v>
      </c>
      <c r="BJ32" s="189">
        <f t="shared" si="128"/>
        <v>78.40931066340444</v>
      </c>
      <c r="BK32" s="189">
        <f t="shared" si="128"/>
        <v>80.293213718344077</v>
      </c>
      <c r="BL32" s="154"/>
      <c r="BM32" s="173" t="s">
        <v>84</v>
      </c>
      <c r="BN32" s="188" t="s">
        <v>63</v>
      </c>
      <c r="BO32" s="189">
        <f t="shared" ref="BO32:BW32" si="129">BO11+BO25</f>
        <v>93.693183374</v>
      </c>
      <c r="BP32" s="189">
        <f t="shared" si="129"/>
        <v>84.451688693999998</v>
      </c>
      <c r="BQ32" s="189">
        <f t="shared" si="129"/>
        <v>99.228645364000002</v>
      </c>
      <c r="BR32" s="189">
        <f t="shared" si="129"/>
        <v>84.819246437999993</v>
      </c>
      <c r="BS32" s="189">
        <f t="shared" si="129"/>
        <v>95.652434463999995</v>
      </c>
      <c r="BT32" s="189">
        <f t="shared" si="129"/>
        <v>84.189869149669988</v>
      </c>
      <c r="BU32" s="189">
        <f t="shared" si="129"/>
        <v>80.023233207536009</v>
      </c>
      <c r="BV32" s="189">
        <f t="shared" si="129"/>
        <v>91.692735651843989</v>
      </c>
      <c r="BW32" s="189">
        <f t="shared" si="129"/>
        <v>82.911668854999988</v>
      </c>
      <c r="BX32" s="189">
        <f t="shared" ref="BX32:CD32" si="130">BX11+BX25</f>
        <v>95.88480687800002</v>
      </c>
      <c r="BY32" s="189">
        <f t="shared" si="130"/>
        <v>98.158309717291004</v>
      </c>
      <c r="BZ32" s="189">
        <f t="shared" si="130"/>
        <v>96.251248870768023</v>
      </c>
      <c r="CA32" s="189">
        <f t="shared" si="130"/>
        <v>93.467200118999983</v>
      </c>
      <c r="CB32" s="189">
        <f t="shared" si="130"/>
        <v>80.276248671443994</v>
      </c>
      <c r="CC32" s="189">
        <f t="shared" si="130"/>
        <v>87.192694653681713</v>
      </c>
      <c r="CD32" s="189">
        <f t="shared" si="130"/>
        <v>80.658799568999996</v>
      </c>
      <c r="CE32" s="189">
        <f>CE11+CE25</f>
        <v>85.589195712055997</v>
      </c>
      <c r="CF32" s="189">
        <f>CF11+CF25</f>
        <v>88.982308615554999</v>
      </c>
      <c r="CG32" s="189">
        <f>CG11+CG25</f>
        <v>87.454320050146009</v>
      </c>
      <c r="CH32" s="189">
        <f>CH11+CH25</f>
        <v>81.104799073999999</v>
      </c>
      <c r="CI32" s="189">
        <f t="shared" ref="CI32:CU32" si="131">CI11+CI25</f>
        <v>69.438022304737004</v>
      </c>
      <c r="CJ32" s="189">
        <f t="shared" si="131"/>
        <v>81.881030109405017</v>
      </c>
      <c r="CK32" s="189">
        <f t="shared" si="131"/>
        <v>85.872640321868005</v>
      </c>
      <c r="CL32" s="189">
        <f t="shared" si="131"/>
        <v>87.867142011867998</v>
      </c>
      <c r="CM32" s="189">
        <f t="shared" si="131"/>
        <v>76.952140447345997</v>
      </c>
      <c r="CN32" s="189">
        <f t="shared" si="131"/>
        <v>74.144636944999988</v>
      </c>
      <c r="CO32" s="189">
        <f t="shared" si="131"/>
        <v>98.747401987999993</v>
      </c>
      <c r="CP32" s="189">
        <f t="shared" si="131"/>
        <v>88.282177927000006</v>
      </c>
      <c r="CQ32" s="189">
        <f>CQ11+CQ25</f>
        <v>89.774073260000009</v>
      </c>
      <c r="CR32" s="189">
        <f>CR11+CR25</f>
        <v>87.910993382344927</v>
      </c>
      <c r="CS32" s="189">
        <f>CS11+CS25</f>
        <v>87.843223346503919</v>
      </c>
      <c r="CT32" s="189">
        <f>CT11+CT25</f>
        <v>87.386218346503924</v>
      </c>
      <c r="CU32" s="189">
        <f t="shared" si="131"/>
        <v>87.238233346503918</v>
      </c>
      <c r="CV32" s="189">
        <f t="shared" ref="CV32:DJ32" si="132">CV11+CV25</f>
        <v>89.127899017766993</v>
      </c>
      <c r="CW32" s="189">
        <f t="shared" si="132"/>
        <v>91.307540911999993</v>
      </c>
      <c r="CX32" s="189">
        <f t="shared" si="132"/>
        <v>95.144918708999995</v>
      </c>
      <c r="CY32" s="189">
        <f t="shared" si="132"/>
        <v>87.958922688000001</v>
      </c>
      <c r="CZ32" s="189">
        <f t="shared" si="132"/>
        <v>77.419845089000006</v>
      </c>
      <c r="DA32" s="189">
        <f t="shared" si="132"/>
        <v>88.066201438999997</v>
      </c>
      <c r="DB32" s="189">
        <f t="shared" si="132"/>
        <v>72.166991042000006</v>
      </c>
      <c r="DC32" s="189">
        <f t="shared" si="132"/>
        <v>65.527612951999998</v>
      </c>
      <c r="DD32" s="189">
        <f t="shared" si="132"/>
        <v>70.001922878469998</v>
      </c>
      <c r="DE32" s="189">
        <f t="shared" si="132"/>
        <v>74.866938781876996</v>
      </c>
      <c r="DF32" s="189">
        <f t="shared" si="132"/>
        <v>82.678511086964406</v>
      </c>
      <c r="DG32" s="189">
        <f t="shared" si="132"/>
        <v>83.649091430664996</v>
      </c>
      <c r="DH32" s="189">
        <f t="shared" si="132"/>
        <v>85.363431367011017</v>
      </c>
      <c r="DI32" s="189">
        <f t="shared" si="132"/>
        <v>80.250779662669999</v>
      </c>
      <c r="DJ32" s="189">
        <f t="shared" si="132"/>
        <v>86.711698217761011</v>
      </c>
      <c r="DK32" s="280"/>
      <c r="DN32" s="263"/>
      <c r="DO32" s="264"/>
      <c r="DP32" s="263"/>
      <c r="DQ32" s="252"/>
      <c r="DR32" s="244"/>
      <c r="DS32" s="265"/>
      <c r="DT32" s="265"/>
      <c r="DU32" s="265"/>
      <c r="DV32" s="265"/>
      <c r="DW32" s="265"/>
      <c r="DX32" s="265"/>
    </row>
    <row r="33" spans="1:146">
      <c r="BL33" s="154"/>
      <c r="DN33" s="253"/>
      <c r="DO33" s="253"/>
      <c r="DP33" s="253"/>
      <c r="DQ33" s="252"/>
      <c r="DR33" s="252"/>
      <c r="DS33" s="234"/>
      <c r="DT33" s="234"/>
      <c r="DU33" s="234"/>
      <c r="DV33" s="234"/>
      <c r="DW33" s="234"/>
      <c r="DX33" s="234"/>
    </row>
    <row r="34" spans="1:146" ht="30" customHeight="1">
      <c r="BL34" s="154"/>
      <c r="DN34" s="257" t="s">
        <v>370</v>
      </c>
      <c r="DO34" s="257" t="s">
        <v>364</v>
      </c>
      <c r="DP34" s="257" t="s">
        <v>365</v>
      </c>
      <c r="DQ34" s="257" t="s">
        <v>366</v>
      </c>
      <c r="DR34" s="257" t="s">
        <v>363</v>
      </c>
      <c r="DS34" s="244"/>
      <c r="DT34" s="244"/>
      <c r="DU34" s="244"/>
      <c r="DV34" s="244"/>
      <c r="DW34" s="244"/>
      <c r="DX34" s="244"/>
      <c r="EL34" s="700" t="s">
        <v>369</v>
      </c>
      <c r="EM34" s="700" t="s">
        <v>364</v>
      </c>
      <c r="EN34" s="700" t="s">
        <v>365</v>
      </c>
      <c r="EO34" s="700" t="s">
        <v>366</v>
      </c>
      <c r="EP34" s="700" t="s">
        <v>363</v>
      </c>
    </row>
    <row r="35" spans="1:146">
      <c r="BL35" s="154"/>
      <c r="DN35" s="258" t="s">
        <v>290</v>
      </c>
      <c r="DO35" s="242">
        <f>DO22+DO23</f>
        <v>74.550246913580239</v>
      </c>
      <c r="DP35" s="242">
        <f>DP22+DP23</f>
        <v>79.058905999999993</v>
      </c>
      <c r="DQ35" s="243">
        <f t="shared" ref="DQ35:DQ41" si="133">DP35-DO35</f>
        <v>4.5086590864197547</v>
      </c>
      <c r="DR35" s="389">
        <f t="shared" ref="DR35:DR41" si="134">DQ35/DO35</f>
        <v>6.0478124125413826E-2</v>
      </c>
      <c r="DS35" s="234"/>
      <c r="DT35" s="234"/>
      <c r="DU35" s="234"/>
      <c r="DV35" s="234"/>
      <c r="DW35" s="234"/>
      <c r="DX35" s="234"/>
      <c r="EL35" s="701" t="str">
        <f t="shared" ref="EL35:EP36" si="135">DN35</f>
        <v>M.7</v>
      </c>
      <c r="EM35" s="702">
        <f t="shared" si="135"/>
        <v>74.550246913580239</v>
      </c>
      <c r="EN35" s="702">
        <f t="shared" si="135"/>
        <v>79.058905999999993</v>
      </c>
      <c r="EO35" s="702">
        <f t="shared" si="135"/>
        <v>4.5086590864197547</v>
      </c>
      <c r="EP35" s="719">
        <f t="shared" si="135"/>
        <v>6.0478124125413826E-2</v>
      </c>
    </row>
    <row r="36" spans="1:146">
      <c r="BL36" s="154"/>
      <c r="DN36" s="258" t="s">
        <v>371</v>
      </c>
      <c r="DO36" s="242">
        <f>DO24+DO27</f>
        <v>0</v>
      </c>
      <c r="DP36" s="242">
        <f>DP24+DP27</f>
        <v>0</v>
      </c>
      <c r="DQ36" s="242">
        <f t="shared" si="133"/>
        <v>0</v>
      </c>
      <c r="DR36" s="745">
        <v>0</v>
      </c>
      <c r="DS36" s="244"/>
      <c r="DT36" s="244"/>
      <c r="DU36" s="244"/>
      <c r="DV36" s="244"/>
      <c r="DW36" s="244"/>
      <c r="DX36" s="244"/>
      <c r="EL36" s="701" t="str">
        <f t="shared" si="135"/>
        <v>Non - M.7</v>
      </c>
      <c r="EM36" s="702">
        <f t="shared" si="135"/>
        <v>0</v>
      </c>
      <c r="EN36" s="702">
        <f t="shared" si="135"/>
        <v>0</v>
      </c>
      <c r="EO36" s="702">
        <f t="shared" si="135"/>
        <v>0</v>
      </c>
      <c r="EP36" s="719">
        <f t="shared" si="135"/>
        <v>0</v>
      </c>
    </row>
    <row r="37" spans="1:146">
      <c r="BL37" s="154"/>
      <c r="BM37" s="213" t="s">
        <v>65</v>
      </c>
      <c r="BN37" s="214" t="s">
        <v>37</v>
      </c>
      <c r="BO37" s="215">
        <v>10730.345341</v>
      </c>
      <c r="BP37" s="215">
        <v>10546.492736000002</v>
      </c>
      <c r="BQ37" s="215">
        <v>11959.088211999999</v>
      </c>
      <c r="BR37" s="215">
        <v>9996.2403200000008</v>
      </c>
      <c r="BS37" s="215">
        <v>12077.682899999998</v>
      </c>
      <c r="BT37" s="215">
        <v>10825.014976999999</v>
      </c>
      <c r="BU37" s="215">
        <v>11328.237375999999</v>
      </c>
      <c r="BV37" s="215">
        <v>10931.550033</v>
      </c>
      <c r="BW37" s="215">
        <v>10164.659449999999</v>
      </c>
      <c r="BX37" s="215">
        <v>9188.9900039999993</v>
      </c>
      <c r="BY37" s="215">
        <v>10944.713724000001</v>
      </c>
      <c r="BZ37" s="215">
        <v>10481.149239000002</v>
      </c>
      <c r="CA37" s="215">
        <v>10528.482891999995</v>
      </c>
      <c r="CB37" s="215">
        <v>8306.1989639999993</v>
      </c>
      <c r="CC37" s="215">
        <v>10874.353160000001</v>
      </c>
      <c r="CD37" s="215">
        <v>9930.9658749999999</v>
      </c>
      <c r="CE37" s="215">
        <v>11171.799208999995</v>
      </c>
      <c r="CF37" s="215">
        <v>10689.315459999998</v>
      </c>
      <c r="CG37" s="215">
        <v>11576.454992000001</v>
      </c>
      <c r="CH37" s="215">
        <v>10112.779502000001</v>
      </c>
      <c r="CI37" s="215">
        <v>9528.8966749999963</v>
      </c>
      <c r="CJ37" s="215">
        <v>11496.373952000004</v>
      </c>
      <c r="CK37" s="215">
        <v>10834.621654000002</v>
      </c>
      <c r="CL37" s="215">
        <v>7184.6618520000002</v>
      </c>
      <c r="CM37" s="215">
        <v>7920.3472399999991</v>
      </c>
      <c r="CN37" s="215">
        <v>5339.486085999999</v>
      </c>
      <c r="CO37" s="215">
        <v>8973.6524939999981</v>
      </c>
      <c r="CP37" s="215">
        <v>10040.272405999998</v>
      </c>
      <c r="CQ37" s="215">
        <v>12211.476834000005</v>
      </c>
      <c r="CR37" s="215">
        <v>10858.256081</v>
      </c>
      <c r="CS37" s="215">
        <v>12088.660935</v>
      </c>
      <c r="CT37" s="215">
        <v>12077.786751000001</v>
      </c>
      <c r="CU37" s="215">
        <v>12216.796408999997</v>
      </c>
      <c r="CV37" s="215">
        <v>11181.185804999999</v>
      </c>
      <c r="CW37" s="215">
        <v>11402.921213999998</v>
      </c>
      <c r="CX37" s="215">
        <v>9553.084694000001</v>
      </c>
      <c r="CY37" s="215">
        <v>10582.420011</v>
      </c>
      <c r="CZ37" s="215">
        <v>10025.716304</v>
      </c>
      <c r="DA37" s="215">
        <v>11145.105655000001</v>
      </c>
      <c r="DB37" s="215">
        <v>6701.1580809999996</v>
      </c>
      <c r="DC37" s="215">
        <v>2798.1521760000005</v>
      </c>
      <c r="DD37" s="215">
        <v>0</v>
      </c>
      <c r="DE37" s="215">
        <v>0</v>
      </c>
      <c r="DF37" s="215">
        <v>6415.0117529999989</v>
      </c>
      <c r="DG37" s="215">
        <v>11280.128830000001</v>
      </c>
      <c r="DH37" s="215">
        <v>10226.847435000005</v>
      </c>
      <c r="DI37" s="215">
        <v>9891.400190999997</v>
      </c>
      <c r="DJ37" s="215">
        <v>10153.406214000001</v>
      </c>
      <c r="DK37" s="280"/>
      <c r="DN37" s="258" t="str">
        <f t="shared" ref="DN37:DP38" si="136">DN25</f>
        <v>Export @PTT TANK</v>
      </c>
      <c r="DO37" s="242">
        <f>DO25</f>
        <v>0</v>
      </c>
      <c r="DP37" s="242">
        <f t="shared" si="136"/>
        <v>0</v>
      </c>
      <c r="DQ37" s="242">
        <f t="shared" si="133"/>
        <v>0</v>
      </c>
      <c r="DR37" s="745">
        <v>0</v>
      </c>
      <c r="EL37" s="701" t="s">
        <v>373</v>
      </c>
      <c r="EM37" s="702">
        <f t="shared" ref="EM37:EP39" si="137">DO37</f>
        <v>0</v>
      </c>
      <c r="EN37" s="702">
        <f t="shared" si="137"/>
        <v>0</v>
      </c>
      <c r="EO37" s="702">
        <f t="shared" si="137"/>
        <v>0</v>
      </c>
      <c r="EP37" s="719">
        <f t="shared" si="137"/>
        <v>0</v>
      </c>
    </row>
    <row r="38" spans="1:146">
      <c r="BL38" s="154"/>
      <c r="BM38" s="217" t="s">
        <v>92</v>
      </c>
      <c r="BN38" s="218" t="s">
        <v>38</v>
      </c>
      <c r="BO38" s="216">
        <v>9168.7334790000004</v>
      </c>
      <c r="BP38" s="216">
        <v>8658.4000519999991</v>
      </c>
      <c r="BQ38" s="216">
        <v>9823.5097260000002</v>
      </c>
      <c r="BR38" s="216">
        <v>9080.5863860000027</v>
      </c>
      <c r="BS38" s="216">
        <v>9906.7230380000001</v>
      </c>
      <c r="BT38" s="216">
        <v>9224.8204699999987</v>
      </c>
      <c r="BU38" s="216">
        <v>9494.9197869999989</v>
      </c>
      <c r="BV38" s="216">
        <v>9172.0353189999987</v>
      </c>
      <c r="BW38" s="216">
        <v>9136.1752560000004</v>
      </c>
      <c r="BX38" s="216">
        <v>12205.821609999999</v>
      </c>
      <c r="BY38" s="216">
        <v>9069.8000610000017</v>
      </c>
      <c r="BZ38" s="216">
        <v>9864.0205109999988</v>
      </c>
      <c r="CA38" s="216">
        <v>9259.4376009999996</v>
      </c>
      <c r="CB38" s="216">
        <v>8070.1017799999991</v>
      </c>
      <c r="CC38" s="216">
        <v>3931.2176899999995</v>
      </c>
      <c r="CD38" s="216">
        <v>9205.1248689999975</v>
      </c>
      <c r="CE38" s="216">
        <v>9582.89293</v>
      </c>
      <c r="CF38" s="216">
        <v>9303.9396879999967</v>
      </c>
      <c r="CG38" s="216">
        <v>9985.7647700000016</v>
      </c>
      <c r="CH38" s="216">
        <v>9358.533894000002</v>
      </c>
      <c r="CI38" s="216">
        <v>9184.1879249999984</v>
      </c>
      <c r="CJ38" s="216">
        <v>9757.1361140000008</v>
      </c>
      <c r="CK38" s="216">
        <v>9116.3120359999994</v>
      </c>
      <c r="CL38" s="216">
        <v>9543.0304919999999</v>
      </c>
      <c r="CM38" s="216">
        <v>8377.274218999999</v>
      </c>
      <c r="CN38" s="216">
        <v>7543.8458310000005</v>
      </c>
      <c r="CO38" s="216">
        <v>9511.0343780000003</v>
      </c>
      <c r="CP38" s="216">
        <v>9517.1961280000032</v>
      </c>
      <c r="CQ38" s="216">
        <v>9840.8873720000011</v>
      </c>
      <c r="CR38" s="216">
        <v>9762.7178519999998</v>
      </c>
      <c r="CS38" s="216">
        <v>9420.3291310000004</v>
      </c>
      <c r="CT38" s="216">
        <v>10079.651545999997</v>
      </c>
      <c r="CU38" s="216">
        <v>9557.121819</v>
      </c>
      <c r="CV38" s="216">
        <v>9391.6123829999997</v>
      </c>
      <c r="CW38" s="216">
        <v>9343.372496</v>
      </c>
      <c r="CX38" s="216">
        <v>9910.8446080000012</v>
      </c>
      <c r="CY38" s="216">
        <v>9340.8007409999991</v>
      </c>
      <c r="CZ38" s="216">
        <v>9047.4752129999997</v>
      </c>
      <c r="DA38" s="216">
        <v>9498.8054329999995</v>
      </c>
      <c r="DB38" s="216">
        <v>9361.8947749999988</v>
      </c>
      <c r="DC38" s="216">
        <v>9036.5748789999998</v>
      </c>
      <c r="DD38" s="216">
        <v>10030.90885</v>
      </c>
      <c r="DE38" s="216">
        <v>10236.298505999999</v>
      </c>
      <c r="DF38" s="216">
        <v>10005.785438999999</v>
      </c>
      <c r="DG38" s="216">
        <v>9624.2117930000004</v>
      </c>
      <c r="DH38" s="216">
        <v>9729.2846379999974</v>
      </c>
      <c r="DI38" s="216">
        <v>10393.795551999998</v>
      </c>
      <c r="DJ38" s="216">
        <v>8291.5698570000004</v>
      </c>
      <c r="DK38" s="280"/>
      <c r="DN38" s="258" t="str">
        <f t="shared" si="136"/>
        <v>Export @MT</v>
      </c>
      <c r="DO38" s="242">
        <f t="shared" si="136"/>
        <v>1.9</v>
      </c>
      <c r="DP38" s="242">
        <f t="shared" si="136"/>
        <v>1.8389329999999999</v>
      </c>
      <c r="DQ38" s="242">
        <f t="shared" si="133"/>
        <v>-6.1066999999999982E-2</v>
      </c>
      <c r="DR38" s="745">
        <v>0</v>
      </c>
      <c r="DS38" s="268"/>
      <c r="DT38" s="268"/>
      <c r="DU38" s="268"/>
      <c r="DV38" s="268"/>
      <c r="DW38" s="268"/>
      <c r="DX38" s="268"/>
      <c r="EL38" s="704" t="str">
        <f>DN38</f>
        <v>Export @MT</v>
      </c>
      <c r="EM38" s="706">
        <f t="shared" si="137"/>
        <v>1.9</v>
      </c>
      <c r="EN38" s="706">
        <f t="shared" si="137"/>
        <v>1.8389329999999999</v>
      </c>
      <c r="EO38" s="706">
        <f t="shared" si="137"/>
        <v>-6.1066999999999982E-2</v>
      </c>
      <c r="EP38" s="720">
        <f t="shared" si="137"/>
        <v>0</v>
      </c>
    </row>
    <row r="39" spans="1:146">
      <c r="BL39" s="154"/>
      <c r="BM39" s="217"/>
      <c r="BN39" s="218" t="s">
        <v>39</v>
      </c>
      <c r="BO39" s="216">
        <v>12255.530806999999</v>
      </c>
      <c r="BP39" s="216">
        <v>11663.603111999999</v>
      </c>
      <c r="BQ39" s="216">
        <v>13116.032431000001</v>
      </c>
      <c r="BR39" s="216">
        <v>13037.320459</v>
      </c>
      <c r="BS39" s="216">
        <v>13364.295669000003</v>
      </c>
      <c r="BT39" s="216">
        <v>12440.412079000002</v>
      </c>
      <c r="BU39" s="216">
        <v>12617.209401999999</v>
      </c>
      <c r="BV39" s="216">
        <v>12529.704359999998</v>
      </c>
      <c r="BW39" s="216">
        <v>11788.172399999998</v>
      </c>
      <c r="BX39" s="216">
        <v>10842.00423</v>
      </c>
      <c r="BY39" s="216">
        <v>11768.392433000001</v>
      </c>
      <c r="BZ39" s="216">
        <v>10611.644827999999</v>
      </c>
      <c r="CA39" s="216">
        <v>11815.238932000002</v>
      </c>
      <c r="CB39" s="216">
        <v>10406.626437999999</v>
      </c>
      <c r="CC39" s="216">
        <v>12033.347780000004</v>
      </c>
      <c r="CD39" s="216">
        <v>12481.444292000002</v>
      </c>
      <c r="CE39" s="216">
        <v>12532.012561000001</v>
      </c>
      <c r="CF39" s="216">
        <v>12341.500236999998</v>
      </c>
      <c r="CG39" s="216">
        <v>13263.479603000002</v>
      </c>
      <c r="CH39" s="216">
        <v>12636.050418999999</v>
      </c>
      <c r="CI39" s="216">
        <v>6922.8688759999995</v>
      </c>
      <c r="CJ39" s="216">
        <v>10219.875567000001</v>
      </c>
      <c r="CK39" s="216">
        <v>12390.245989000001</v>
      </c>
      <c r="CL39" s="216">
        <v>13040.670862999999</v>
      </c>
      <c r="CM39" s="216">
        <v>12051.684545999999</v>
      </c>
      <c r="CN39" s="216">
        <v>10205.538608999999</v>
      </c>
      <c r="CO39" s="216">
        <v>12471.159225000001</v>
      </c>
      <c r="CP39" s="216">
        <v>12250.045998</v>
      </c>
      <c r="CQ39" s="216">
        <v>12982.614798000001</v>
      </c>
      <c r="CR39" s="216">
        <v>12969.823961000006</v>
      </c>
      <c r="CS39" s="216">
        <v>11281.162632</v>
      </c>
      <c r="CT39" s="216">
        <v>13682.363738</v>
      </c>
      <c r="CU39" s="216">
        <v>13157.387835</v>
      </c>
      <c r="CV39" s="216">
        <v>13086.756739999999</v>
      </c>
      <c r="CW39" s="216">
        <v>12914.845963</v>
      </c>
      <c r="CX39" s="216">
        <v>13147.413492</v>
      </c>
      <c r="CY39" s="216">
        <v>12770.678070999997</v>
      </c>
      <c r="CZ39" s="216">
        <v>12292.806502000003</v>
      </c>
      <c r="DA39" s="216">
        <v>13275.279206000001</v>
      </c>
      <c r="DB39" s="216">
        <v>12568.075245999999</v>
      </c>
      <c r="DC39" s="216">
        <v>12333.214136999999</v>
      </c>
      <c r="DD39" s="216">
        <v>13498.939955000002</v>
      </c>
      <c r="DE39" s="216">
        <v>14004.451101999999</v>
      </c>
      <c r="DF39" s="216">
        <v>14326.846210999998</v>
      </c>
      <c r="DG39" s="216">
        <v>13052.268925</v>
      </c>
      <c r="DH39" s="216">
        <v>13221.995577000002</v>
      </c>
      <c r="DI39" s="216">
        <v>14077.913402999999</v>
      </c>
      <c r="DJ39" s="216">
        <v>15493.255392000001</v>
      </c>
      <c r="DK39" s="280"/>
      <c r="DN39" s="258" t="str">
        <f t="shared" ref="DN39:DP40" si="138">DN28</f>
        <v>Export @KHM</v>
      </c>
      <c r="DO39" s="242">
        <f>DO28</f>
        <v>3.8</v>
      </c>
      <c r="DP39" s="242">
        <f t="shared" si="138"/>
        <v>3.6783940000000004</v>
      </c>
      <c r="DQ39" s="243">
        <f t="shared" si="133"/>
        <v>-0.12160599999999944</v>
      </c>
      <c r="DR39" s="389">
        <f t="shared" si="134"/>
        <v>-3.2001578947368277E-2</v>
      </c>
      <c r="EL39" s="704" t="str">
        <f>DN39</f>
        <v>Export @KHM</v>
      </c>
      <c r="EM39" s="706">
        <f t="shared" si="137"/>
        <v>3.8</v>
      </c>
      <c r="EN39" s="706">
        <f t="shared" si="137"/>
        <v>3.6783940000000004</v>
      </c>
      <c r="EO39" s="706">
        <f t="shared" si="137"/>
        <v>-0.12160599999999944</v>
      </c>
      <c r="EP39" s="720">
        <f t="shared" si="137"/>
        <v>-3.2001578947368277E-2</v>
      </c>
    </row>
    <row r="40" spans="1:146" ht="20.399999999999999" thickBot="1">
      <c r="BL40" s="154"/>
      <c r="BM40" s="217"/>
      <c r="BN40" s="218" t="s">
        <v>40</v>
      </c>
      <c r="BO40" s="216">
        <v>14326.093498</v>
      </c>
      <c r="BP40" s="216">
        <v>11943.037530999998</v>
      </c>
      <c r="BQ40" s="216">
        <v>14987.476852</v>
      </c>
      <c r="BR40" s="216">
        <v>14301.342633000004</v>
      </c>
      <c r="BS40" s="216">
        <v>15306.835659000002</v>
      </c>
      <c r="BT40" s="216">
        <v>13197.241866999997</v>
      </c>
      <c r="BU40" s="216">
        <v>3732.9280709999998</v>
      </c>
      <c r="BV40" s="216">
        <v>13460.026256999998</v>
      </c>
      <c r="BW40" s="216">
        <v>12581.262484999999</v>
      </c>
      <c r="BX40" s="216">
        <v>13854.426415</v>
      </c>
      <c r="BY40" s="216">
        <v>13964.182286999996</v>
      </c>
      <c r="BZ40" s="216">
        <v>14176.124041999999</v>
      </c>
      <c r="CA40" s="216">
        <v>12449.909241999998</v>
      </c>
      <c r="CB40" s="216">
        <v>10975.304182000002</v>
      </c>
      <c r="CC40" s="216">
        <v>12575.154075000004</v>
      </c>
      <c r="CD40" s="216">
        <v>11631.899613</v>
      </c>
      <c r="CE40" s="216">
        <v>11366.954823000002</v>
      </c>
      <c r="CF40" s="216">
        <v>13238.276649999998</v>
      </c>
      <c r="CG40" s="216">
        <v>13459.061147000002</v>
      </c>
      <c r="CH40" s="216">
        <v>11737.925145999998</v>
      </c>
      <c r="CI40" s="216">
        <v>12437.943661000001</v>
      </c>
      <c r="CJ40" s="216">
        <v>11557.628135000001</v>
      </c>
      <c r="CK40" s="216">
        <v>8717.2694859999992</v>
      </c>
      <c r="CL40" s="216">
        <v>15093.031767999999</v>
      </c>
      <c r="CM40" s="216">
        <v>11952.785809000001</v>
      </c>
      <c r="CN40" s="216">
        <v>11160.975115000001</v>
      </c>
      <c r="CO40" s="216">
        <v>13779.750426000001</v>
      </c>
      <c r="CP40" s="216">
        <v>12141.706076</v>
      </c>
      <c r="CQ40" s="216">
        <v>14165.380731000003</v>
      </c>
      <c r="CR40" s="216">
        <v>13951.352701999995</v>
      </c>
      <c r="CS40" s="216">
        <v>14114.403094999998</v>
      </c>
      <c r="CT40" s="216">
        <v>14140.759691000001</v>
      </c>
      <c r="CU40" s="216">
        <v>13876.051020999999</v>
      </c>
      <c r="CV40" s="216">
        <v>12700.408330999999</v>
      </c>
      <c r="CW40" s="216">
        <v>13540.751699999999</v>
      </c>
      <c r="CX40" s="216">
        <v>13776.413257000002</v>
      </c>
      <c r="CY40" s="216">
        <v>8372.6053900000006</v>
      </c>
      <c r="CZ40" s="216">
        <v>9005.5991979999981</v>
      </c>
      <c r="DA40" s="216">
        <v>14700.465798000005</v>
      </c>
      <c r="DB40" s="216">
        <v>8544.1460769999976</v>
      </c>
      <c r="DC40" s="216">
        <v>5517.1444810000003</v>
      </c>
      <c r="DD40" s="216">
        <v>14701.930472</v>
      </c>
      <c r="DE40" s="216">
        <v>14672.868107999997</v>
      </c>
      <c r="DF40" s="216">
        <v>14563.149749999999</v>
      </c>
      <c r="DG40" s="216">
        <v>13692.194528999995</v>
      </c>
      <c r="DH40" s="216">
        <v>11846.297856000003</v>
      </c>
      <c r="DI40" s="216">
        <v>7013.5267160000003</v>
      </c>
      <c r="DJ40" s="216">
        <v>10706.592455</v>
      </c>
      <c r="DK40" s="280"/>
      <c r="DN40" s="258" t="str">
        <f>DN29</f>
        <v>KHM - IRPC</v>
      </c>
      <c r="DO40" s="242">
        <f>DO29</f>
        <v>1.9</v>
      </c>
      <c r="DP40" s="242">
        <f t="shared" si="138"/>
        <v>1.952815</v>
      </c>
      <c r="DQ40" s="242">
        <f t="shared" si="133"/>
        <v>5.2815000000000056E-2</v>
      </c>
      <c r="DR40" s="745">
        <v>0</v>
      </c>
      <c r="EL40" s="708" t="s">
        <v>44</v>
      </c>
      <c r="EM40" s="709">
        <f>DO41</f>
        <v>82.150246913580247</v>
      </c>
      <c r="EN40" s="709">
        <f>DP41</f>
        <v>86.529047999999989</v>
      </c>
      <c r="EO40" s="739">
        <f>DQ41</f>
        <v>4.3788010864197418</v>
      </c>
      <c r="EP40" s="740">
        <f>DR41</f>
        <v>5.3302348452173465E-2</v>
      </c>
    </row>
    <row r="41" spans="1:146" ht="21" thickTop="1" thickBot="1">
      <c r="BL41" s="154"/>
      <c r="BM41" s="217"/>
      <c r="BN41" s="218" t="s">
        <v>42</v>
      </c>
      <c r="BO41" s="216">
        <v>18202.088252999998</v>
      </c>
      <c r="BP41" s="216">
        <v>18011.789804</v>
      </c>
      <c r="BQ41" s="216">
        <v>19454.781552999997</v>
      </c>
      <c r="BR41" s="216">
        <v>17676.512068</v>
      </c>
      <c r="BS41" s="216">
        <v>19214.488420000001</v>
      </c>
      <c r="BT41" s="216">
        <v>18990.460598999998</v>
      </c>
      <c r="BU41" s="216">
        <v>19964.458551000003</v>
      </c>
      <c r="BV41" s="216">
        <v>20619.511286000001</v>
      </c>
      <c r="BW41" s="216">
        <v>11503.957823000001</v>
      </c>
      <c r="BX41" s="216">
        <v>21998.202483999998</v>
      </c>
      <c r="BY41" s="216">
        <v>19544.112682999999</v>
      </c>
      <c r="BZ41" s="216">
        <v>21003.277193000002</v>
      </c>
      <c r="CA41" s="216">
        <v>19231.556937000001</v>
      </c>
      <c r="CB41" s="216">
        <v>16427.672632000002</v>
      </c>
      <c r="CC41" s="216">
        <v>19634.563163000003</v>
      </c>
      <c r="CD41" s="216">
        <v>19455.396612000004</v>
      </c>
      <c r="CE41" s="216">
        <v>19449.678705999999</v>
      </c>
      <c r="CF41" s="216">
        <v>20523.938778000003</v>
      </c>
      <c r="CG41" s="216">
        <v>20271.423534999994</v>
      </c>
      <c r="CH41" s="216">
        <v>18648.986798000002</v>
      </c>
      <c r="CI41" s="216">
        <v>14731.451169999995</v>
      </c>
      <c r="CJ41" s="216">
        <v>17650.283514999999</v>
      </c>
      <c r="CK41" s="216">
        <v>19258.025155999996</v>
      </c>
      <c r="CL41" s="216">
        <v>20234.206157000001</v>
      </c>
      <c r="CM41" s="216">
        <v>20375.170772000005</v>
      </c>
      <c r="CN41" s="216">
        <v>16030.883548000002</v>
      </c>
      <c r="CO41" s="216">
        <v>19572.792508999999</v>
      </c>
      <c r="CP41" s="216">
        <v>19955.981314999997</v>
      </c>
      <c r="CQ41" s="216">
        <v>13701.193372000002</v>
      </c>
      <c r="CR41" s="216">
        <v>19570.849162999999</v>
      </c>
      <c r="CS41" s="216">
        <v>19422.655443000003</v>
      </c>
      <c r="CT41" s="216">
        <v>19066.010235999998</v>
      </c>
      <c r="CU41" s="216">
        <v>18975.735517000001</v>
      </c>
      <c r="CV41" s="216">
        <v>18717.273424000003</v>
      </c>
      <c r="CW41" s="216">
        <v>18828.185393000003</v>
      </c>
      <c r="CX41" s="216">
        <v>20071.780990999996</v>
      </c>
      <c r="CY41" s="216">
        <v>18543.621125999998</v>
      </c>
      <c r="CZ41" s="216">
        <v>17539.249116999999</v>
      </c>
      <c r="DA41" s="216">
        <v>18689.245116999995</v>
      </c>
      <c r="DB41" s="216">
        <v>18881.461928000004</v>
      </c>
      <c r="DC41" s="216">
        <v>18949.913690000001</v>
      </c>
      <c r="DD41" s="216">
        <v>17822.440988000006</v>
      </c>
      <c r="DE41" s="216">
        <v>19405.346145</v>
      </c>
      <c r="DF41" s="216">
        <v>20289.559410000002</v>
      </c>
      <c r="DG41" s="216">
        <v>16269.341069000002</v>
      </c>
      <c r="DH41" s="216">
        <v>19244.514249999997</v>
      </c>
      <c r="DI41" s="216">
        <v>18789.627732999998</v>
      </c>
      <c r="DJ41" s="216">
        <v>19801.602106000006</v>
      </c>
      <c r="DK41" s="280"/>
      <c r="DN41" s="245" t="s">
        <v>44</v>
      </c>
      <c r="DO41" s="246">
        <f>SUM(DO35:DO40)</f>
        <v>82.150246913580247</v>
      </c>
      <c r="DP41" s="246">
        <f>SUM(DP35:DP40)</f>
        <v>86.529047999999989</v>
      </c>
      <c r="DQ41" s="243">
        <f t="shared" si="133"/>
        <v>4.3788010864197418</v>
      </c>
      <c r="DR41" s="389">
        <f t="shared" si="134"/>
        <v>5.3302348452173465E-2</v>
      </c>
      <c r="DS41" s="268"/>
      <c r="DT41" s="268"/>
      <c r="DU41" s="268"/>
      <c r="DV41" s="268"/>
      <c r="DW41" s="268"/>
      <c r="DX41" s="268"/>
    </row>
    <row r="42" spans="1:146" ht="20.399999999999999" thickTop="1">
      <c r="BL42" s="154"/>
      <c r="BM42" s="219"/>
      <c r="BN42" s="220" t="s">
        <v>81</v>
      </c>
      <c r="BO42" s="221">
        <f>SUM(BO37:BO41)</f>
        <v>64682.791377999994</v>
      </c>
      <c r="BP42" s="221">
        <f>SUM(BP37:BP41)</f>
        <v>60823.323235000003</v>
      </c>
      <c r="BQ42" s="221">
        <v>69340.888773999992</v>
      </c>
      <c r="BR42" s="221">
        <v>64092.001866000006</v>
      </c>
      <c r="BS42" s="221">
        <v>69870.025686000008</v>
      </c>
      <c r="BT42" s="221">
        <v>64677.949991999994</v>
      </c>
      <c r="BU42" s="221">
        <v>57137.753187000002</v>
      </c>
      <c r="BV42" s="221">
        <v>66712.827254999997</v>
      </c>
      <c r="BW42" s="221">
        <v>55174.227413999994</v>
      </c>
      <c r="BX42" s="221">
        <v>68089.444743</v>
      </c>
      <c r="BY42" s="221">
        <v>65291.201187999999</v>
      </c>
      <c r="BZ42" s="221">
        <v>66136.215813000003</v>
      </c>
      <c r="CA42" s="221">
        <v>63284.625604000001</v>
      </c>
      <c r="CB42" s="221">
        <v>54185.903996000001</v>
      </c>
      <c r="CC42" s="221">
        <v>59048.635868000012</v>
      </c>
      <c r="CD42" s="221">
        <v>62704.831261000007</v>
      </c>
      <c r="CE42" s="221">
        <v>64103.338228999994</v>
      </c>
      <c r="CF42" s="221">
        <v>66096.970812999993</v>
      </c>
      <c r="CG42" s="221">
        <f>SUM(CG37:CG41)</f>
        <v>68556.184046999988</v>
      </c>
      <c r="CH42" s="221">
        <v>62494.275758999996</v>
      </c>
      <c r="CI42" s="221">
        <v>52805.348306999986</v>
      </c>
      <c r="CJ42" s="221">
        <v>60681.297283000007</v>
      </c>
      <c r="CK42" s="221">
        <v>60316.474320999994</v>
      </c>
      <c r="CL42" s="221">
        <v>65095.601131999996</v>
      </c>
      <c r="CM42" s="221">
        <v>60677.262586000004</v>
      </c>
      <c r="CN42" s="221">
        <v>50280.729189000005</v>
      </c>
      <c r="CO42" s="221">
        <v>64308.389031999999</v>
      </c>
      <c r="CP42" s="221">
        <v>63905.201923000001</v>
      </c>
      <c r="CQ42" s="221">
        <v>62901.553107000014</v>
      </c>
      <c r="CR42" s="221">
        <v>67112.999758999998</v>
      </c>
      <c r="CS42" s="221">
        <v>66327.211236000003</v>
      </c>
      <c r="CT42" s="221">
        <v>69046.571962000002</v>
      </c>
      <c r="CU42" s="221">
        <v>67783.092600999997</v>
      </c>
      <c r="CV42" s="221">
        <v>65077.236682999996</v>
      </c>
      <c r="CW42" s="221">
        <v>66030.076765999998</v>
      </c>
      <c r="CX42" s="221">
        <v>66459.537041999996</v>
      </c>
      <c r="CY42" s="221">
        <v>59610.125338999991</v>
      </c>
      <c r="CZ42" s="221">
        <v>57910.846334000002</v>
      </c>
      <c r="DA42" s="221">
        <v>67308.901209000003</v>
      </c>
      <c r="DB42" s="221">
        <v>56056.736106999997</v>
      </c>
      <c r="DC42" s="221">
        <v>48634.999362999995</v>
      </c>
      <c r="DD42" s="221">
        <v>56054.220265000011</v>
      </c>
      <c r="DE42" s="221">
        <v>58318.963860999997</v>
      </c>
      <c r="DF42" s="221">
        <v>65600.352562999993</v>
      </c>
      <c r="DG42" s="221">
        <v>63918.145146000003</v>
      </c>
      <c r="DH42" s="221">
        <v>64268.939756000007</v>
      </c>
      <c r="DI42" s="221">
        <v>60166.263594999997</v>
      </c>
      <c r="DJ42" s="221">
        <v>64446.426024000008</v>
      </c>
      <c r="DK42" s="281"/>
      <c r="DR42" s="267"/>
      <c r="DS42" s="268"/>
      <c r="DT42" s="268"/>
      <c r="DU42" s="268"/>
      <c r="DV42" s="268"/>
      <c r="DW42" s="268"/>
      <c r="DX42" s="268"/>
    </row>
    <row r="43" spans="1:146">
      <c r="BL43" s="154"/>
      <c r="BM43" s="217"/>
      <c r="BN43" s="218" t="s">
        <v>83</v>
      </c>
      <c r="BO43" s="216">
        <v>3499.498</v>
      </c>
      <c r="BP43" s="216">
        <v>3917.9859999999999</v>
      </c>
      <c r="BQ43" s="216">
        <v>5049.8990000000003</v>
      </c>
      <c r="BR43" s="216">
        <v>4545.6509999999998</v>
      </c>
      <c r="BS43" s="216">
        <v>4506.7150000000001</v>
      </c>
      <c r="BT43" s="216">
        <v>4020.68742767</v>
      </c>
      <c r="BU43" s="216">
        <v>4156.3538965360003</v>
      </c>
      <c r="BV43" s="216">
        <v>5867.2581558439997</v>
      </c>
      <c r="BW43" s="216">
        <v>3774.4969999999998</v>
      </c>
      <c r="BX43" s="216">
        <v>2362.6320000000001</v>
      </c>
      <c r="BY43" s="216">
        <v>4613.8970192909992</v>
      </c>
      <c r="BZ43" s="216">
        <v>3793.8851587680006</v>
      </c>
      <c r="CA43" s="216">
        <v>4516.2960000000003</v>
      </c>
      <c r="CB43" s="216">
        <v>4312.9694464439999</v>
      </c>
      <c r="CC43" s="216">
        <v>4454.9284776816994</v>
      </c>
      <c r="CD43" s="216">
        <v>4321.8909999999996</v>
      </c>
      <c r="CE43" s="216">
        <v>2816.2461140559994</v>
      </c>
      <c r="CF43" s="216">
        <v>3389.1680105549999</v>
      </c>
      <c r="CG43" s="216">
        <v>4633.9556141460007</v>
      </c>
      <c r="CH43" s="216">
        <v>3682.8440000000001</v>
      </c>
      <c r="CI43" s="216">
        <v>4022.5699927370001</v>
      </c>
      <c r="CJ43" s="216">
        <v>4065.7451384050005</v>
      </c>
      <c r="CK43" s="216">
        <v>4706.2002608680004</v>
      </c>
      <c r="CL43" s="216">
        <v>4706.2002608680004</v>
      </c>
      <c r="CM43" s="216">
        <v>4995.428457345999</v>
      </c>
      <c r="CN43" s="216">
        <v>4864.3459999999995</v>
      </c>
      <c r="CO43" s="216">
        <v>5656.2650000000003</v>
      </c>
      <c r="CP43" s="216">
        <v>4892.4520000000002</v>
      </c>
      <c r="CQ43" s="216">
        <v>5593.616</v>
      </c>
      <c r="CR43" s="216">
        <v>5571.8970358410006</v>
      </c>
      <c r="CS43" s="216">
        <v>5504.1270000000004</v>
      </c>
      <c r="CT43" s="216">
        <v>5047.1220000000003</v>
      </c>
      <c r="CU43" s="216">
        <v>4899.1369999999997</v>
      </c>
      <c r="CV43" s="216">
        <v>4406.3153247669998</v>
      </c>
      <c r="CW43" s="216">
        <v>4837.7110000000002</v>
      </c>
      <c r="CX43" s="216">
        <v>4862.3180000000002</v>
      </c>
      <c r="CY43" s="216">
        <v>6086.7060000000001</v>
      </c>
      <c r="CZ43" s="216">
        <v>5297.6670000000004</v>
      </c>
      <c r="DA43" s="216">
        <v>5602.3379999999997</v>
      </c>
      <c r="DB43" s="216">
        <v>5602.3379999999997</v>
      </c>
      <c r="DC43" s="216">
        <v>5214.7120000000004</v>
      </c>
      <c r="DD43" s="216">
        <v>4876.2600694699995</v>
      </c>
      <c r="DE43" s="216">
        <v>5591.9656468769999</v>
      </c>
      <c r="DF43" s="216">
        <v>5172.6644939643984</v>
      </c>
      <c r="DG43" s="216">
        <v>4949.5506916649992</v>
      </c>
      <c r="DH43" s="216">
        <v>4691.7306950110005</v>
      </c>
      <c r="DI43" s="216">
        <v>4842.8092046699985</v>
      </c>
      <c r="DJ43" s="216">
        <v>4679.846416761</v>
      </c>
      <c r="DK43" s="280"/>
      <c r="DN43" s="266"/>
      <c r="DO43" s="266"/>
      <c r="DP43" s="266"/>
      <c r="DQ43" s="266"/>
      <c r="DR43" s="266"/>
      <c r="DS43" s="268"/>
      <c r="DT43" s="268"/>
      <c r="DU43" s="268"/>
      <c r="DV43" s="268"/>
      <c r="DW43" s="268"/>
      <c r="DX43" s="268"/>
    </row>
    <row r="44" spans="1:146">
      <c r="BL44" s="154"/>
      <c r="BM44" s="217"/>
      <c r="BN44" s="218" t="s">
        <v>93</v>
      </c>
      <c r="BO44" s="216">
        <v>25510.89399600001</v>
      </c>
      <c r="BP44" s="216">
        <v>19710.379459</v>
      </c>
      <c r="BQ44" s="216">
        <v>24837.85759</v>
      </c>
      <c r="BR44" s="216">
        <v>16181.593572000005</v>
      </c>
      <c r="BS44" s="216">
        <v>21275.693777999997</v>
      </c>
      <c r="BT44" s="216">
        <v>15491.231730000001</v>
      </c>
      <c r="BU44" s="216">
        <v>18729.126124000002</v>
      </c>
      <c r="BV44" s="216">
        <v>19112.650240999999</v>
      </c>
      <c r="BW44" s="216">
        <v>23962.944441</v>
      </c>
      <c r="BX44" s="216">
        <v>25432.730135000005</v>
      </c>
      <c r="BY44" s="216">
        <v>28253.211509999997</v>
      </c>
      <c r="BZ44" s="216">
        <v>26321.147899000003</v>
      </c>
      <c r="CA44" s="216">
        <v>25666.278514999998</v>
      </c>
      <c r="CB44" s="216">
        <v>21777.375229000001</v>
      </c>
      <c r="CC44" s="216">
        <v>23689.130308000003</v>
      </c>
      <c r="CD44" s="216">
        <v>13632.077307999998</v>
      </c>
      <c r="CE44" s="216">
        <v>18669.611368999998</v>
      </c>
      <c r="CF44" s="216">
        <v>19496.169792000001</v>
      </c>
      <c r="CG44" s="216">
        <v>14264.180388999997</v>
      </c>
      <c r="CH44" s="216">
        <v>14927.679315000001</v>
      </c>
      <c r="CI44" s="216">
        <v>12610.104005000005</v>
      </c>
      <c r="CJ44" s="216">
        <v>17133.987688000005</v>
      </c>
      <c r="CK44" s="216">
        <v>20849.96574</v>
      </c>
      <c r="CL44" s="216">
        <v>18065.340618999999</v>
      </c>
      <c r="CM44" s="216">
        <v>11279.449404000003</v>
      </c>
      <c r="CN44" s="216">
        <v>18999.561755999996</v>
      </c>
      <c r="CO44" s="216">
        <v>28782.747955999992</v>
      </c>
      <c r="CP44" s="216">
        <v>19484.524003999999</v>
      </c>
      <c r="CQ44" s="216">
        <v>21278.904153000003</v>
      </c>
      <c r="CR44" s="216">
        <v>16879.243143999996</v>
      </c>
      <c r="CS44" s="216">
        <v>21690.377465000005</v>
      </c>
      <c r="CT44" s="216">
        <v>16523.465396</v>
      </c>
      <c r="CU44" s="216">
        <v>14582.223467999997</v>
      </c>
      <c r="CV44" s="216">
        <v>19644.347009999998</v>
      </c>
      <c r="CW44" s="216">
        <v>20439.753146000003</v>
      </c>
      <c r="CX44" s="216">
        <v>23823.063666999999</v>
      </c>
      <c r="CY44" s="216">
        <v>22262.091348999995</v>
      </c>
      <c r="CZ44" s="216">
        <v>14211.331754999999</v>
      </c>
      <c r="DA44" s="216">
        <v>15154.962229999997</v>
      </c>
      <c r="DB44" s="216">
        <v>10507.916934999999</v>
      </c>
      <c r="DC44" s="216">
        <v>11677.901588999996</v>
      </c>
      <c r="DD44" s="216">
        <v>9071.4425439999977</v>
      </c>
      <c r="DE44" s="216">
        <v>10956.009274</v>
      </c>
      <c r="DF44" s="216">
        <v>11905.494029999998</v>
      </c>
      <c r="DG44" s="216">
        <v>14781.395593000001</v>
      </c>
      <c r="DH44" s="216">
        <v>16402.760915999999</v>
      </c>
      <c r="DI44" s="216">
        <v>15241.706863000001</v>
      </c>
      <c r="DJ44" s="216">
        <v>17585.425777000004</v>
      </c>
      <c r="DK44" s="280"/>
      <c r="DL44" s="400"/>
      <c r="DN44" s="236" t="s">
        <v>140</v>
      </c>
      <c r="DO44" s="237" t="s">
        <v>141</v>
      </c>
      <c r="DP44" s="238">
        <v>44197</v>
      </c>
      <c r="DQ44" s="239"/>
      <c r="DR44" s="266"/>
    </row>
    <row r="45" spans="1:146">
      <c r="A45" s="388"/>
      <c r="BL45" s="154"/>
      <c r="BM45" s="223"/>
      <c r="BN45" s="224" t="s">
        <v>44</v>
      </c>
      <c r="BO45" s="222">
        <f>SUM(BO42:BO44)</f>
        <v>93693.183374000015</v>
      </c>
      <c r="BP45" s="222">
        <f>SUM(BP42:BP44)</f>
        <v>84451.688693999997</v>
      </c>
      <c r="BQ45" s="222">
        <v>99228.645363999996</v>
      </c>
      <c r="BR45" s="222">
        <v>84819.246438000002</v>
      </c>
      <c r="BS45" s="222">
        <v>95652.434464000005</v>
      </c>
      <c r="BT45" s="222">
        <v>84189.86914966999</v>
      </c>
      <c r="BU45" s="222">
        <v>80023.233207536003</v>
      </c>
      <c r="BV45" s="222">
        <v>91692.735651843992</v>
      </c>
      <c r="BW45" s="222">
        <v>82911.668854999996</v>
      </c>
      <c r="BX45" s="222">
        <v>95884.806878000003</v>
      </c>
      <c r="BY45" s="222">
        <v>98158.309717290991</v>
      </c>
      <c r="BZ45" s="222">
        <v>96251.248870768002</v>
      </c>
      <c r="CA45" s="222">
        <v>93467.200119000001</v>
      </c>
      <c r="CB45" s="222">
        <v>80276.248671444002</v>
      </c>
      <c r="CC45" s="222">
        <v>87192.694653681712</v>
      </c>
      <c r="CD45" s="222">
        <v>80658.799568999995</v>
      </c>
      <c r="CE45" s="222">
        <v>85589.195712055982</v>
      </c>
      <c r="CF45" s="222">
        <v>88982.308615554997</v>
      </c>
      <c r="CG45" s="222">
        <f>SUM(CG42:CG44)</f>
        <v>87454.320050145994</v>
      </c>
      <c r="CH45" s="222">
        <v>81104.799073999995</v>
      </c>
      <c r="CI45" s="222">
        <v>69438.022304736995</v>
      </c>
      <c r="CJ45" s="222">
        <v>81881.030109405008</v>
      </c>
      <c r="CK45" s="222">
        <v>85872.640321867992</v>
      </c>
      <c r="CL45" s="222">
        <v>87867.142011867996</v>
      </c>
      <c r="CM45" s="222">
        <v>76952.140447345999</v>
      </c>
      <c r="CN45" s="222">
        <v>74144.636945000006</v>
      </c>
      <c r="CO45" s="222">
        <v>98747.401987999998</v>
      </c>
      <c r="CP45" s="222">
        <v>88282.177927000012</v>
      </c>
      <c r="CQ45" s="222">
        <v>89774.073260000005</v>
      </c>
      <c r="CR45" s="222">
        <v>89564.139938840992</v>
      </c>
      <c r="CS45" s="222">
        <v>93521.715701000008</v>
      </c>
      <c r="CT45" s="222">
        <v>90617.159358000004</v>
      </c>
      <c r="CU45" s="222">
        <v>87264.453068999996</v>
      </c>
      <c r="CV45" s="222">
        <v>89127.899017766991</v>
      </c>
      <c r="CW45" s="222">
        <v>91307.540911999997</v>
      </c>
      <c r="CX45" s="222">
        <v>95144.91870899999</v>
      </c>
      <c r="CY45" s="222">
        <v>87958.922687999991</v>
      </c>
      <c r="CZ45" s="222">
        <v>77419.845089000009</v>
      </c>
      <c r="DA45" s="222">
        <v>88066.201438999997</v>
      </c>
      <c r="DB45" s="222">
        <v>72166.991041999994</v>
      </c>
      <c r="DC45" s="222">
        <v>65527.612951999989</v>
      </c>
      <c r="DD45" s="222">
        <v>70001.92287847001</v>
      </c>
      <c r="DE45" s="222">
        <v>74866.93878187699</v>
      </c>
      <c r="DF45" s="222">
        <v>82678.511086964398</v>
      </c>
      <c r="DG45" s="222">
        <v>83649.091430664994</v>
      </c>
      <c r="DH45" s="222">
        <v>85363.431367011013</v>
      </c>
      <c r="DI45" s="222">
        <v>80250.77966267</v>
      </c>
      <c r="DJ45" s="222">
        <v>86711.698217761004</v>
      </c>
      <c r="DK45" s="281"/>
      <c r="DL45" s="400"/>
      <c r="DN45" s="239"/>
      <c r="DO45" s="239"/>
      <c r="DP45" s="868" t="s">
        <v>163</v>
      </c>
      <c r="DQ45" s="269" t="s">
        <v>135</v>
      </c>
      <c r="DR45" s="239"/>
      <c r="DS45" s="268"/>
      <c r="DT45" s="268"/>
      <c r="DU45" s="268"/>
      <c r="DV45" s="268"/>
      <c r="DW45" s="268"/>
      <c r="DX45" s="268"/>
    </row>
    <row r="46" spans="1:146">
      <c r="A46" s="388"/>
      <c r="BL46" s="154"/>
      <c r="BM46" s="225" t="s">
        <v>94</v>
      </c>
      <c r="BN46" s="226" t="s">
        <v>269</v>
      </c>
      <c r="BO46" s="227">
        <v>31589.516</v>
      </c>
      <c r="BP46" s="215">
        <v>28916.030999999999</v>
      </c>
      <c r="BQ46" s="215">
        <v>30054.94</v>
      </c>
      <c r="BR46" s="215">
        <v>27223.075000000001</v>
      </c>
      <c r="BS46" s="215">
        <v>21616.19</v>
      </c>
      <c r="BT46" s="215">
        <v>4802.8220000000001</v>
      </c>
      <c r="BU46" s="215">
        <v>23596.058000000001</v>
      </c>
      <c r="BV46" s="215">
        <v>25178.022000000001</v>
      </c>
      <c r="BW46" s="215">
        <v>21587.198</v>
      </c>
      <c r="BX46" s="215">
        <v>31623.422999999999</v>
      </c>
      <c r="BY46" s="215">
        <v>35105</v>
      </c>
      <c r="BZ46" s="215">
        <v>35158.379999999997</v>
      </c>
      <c r="CA46" s="215">
        <v>32245.919999999998</v>
      </c>
      <c r="CB46" s="215">
        <v>29130.353999999999</v>
      </c>
      <c r="CC46" s="215">
        <v>23842.719000000001</v>
      </c>
      <c r="CD46" s="215">
        <v>27498.249</v>
      </c>
      <c r="CE46" s="215">
        <v>24277.01</v>
      </c>
      <c r="CF46" s="215">
        <v>29779.014999999999</v>
      </c>
      <c r="CG46" s="215">
        <v>27604.807000000001</v>
      </c>
      <c r="CH46" s="215">
        <v>22821.129000000001</v>
      </c>
      <c r="CI46" s="215">
        <v>15789.811</v>
      </c>
      <c r="CJ46" s="215">
        <v>23850.481</v>
      </c>
      <c r="CK46" s="215">
        <v>35994.222000000002</v>
      </c>
      <c r="CL46" s="215">
        <v>30565.37</v>
      </c>
      <c r="CM46" s="215">
        <v>19506.166000000001</v>
      </c>
      <c r="CN46" s="215">
        <v>24551.852999999999</v>
      </c>
      <c r="CO46" s="215">
        <v>33055.775000000001</v>
      </c>
      <c r="CP46" s="215">
        <v>32403.97</v>
      </c>
      <c r="CQ46" s="215">
        <v>26870.262999999999</v>
      </c>
      <c r="CR46" s="215">
        <v>29499.956999999999</v>
      </c>
      <c r="CS46" s="215">
        <v>29247.61</v>
      </c>
      <c r="CT46" s="215">
        <v>31503.99</v>
      </c>
      <c r="CU46" s="215">
        <v>30265.33</v>
      </c>
      <c r="CV46" s="215">
        <v>28222.3</v>
      </c>
      <c r="CW46" s="215">
        <v>27669.72</v>
      </c>
      <c r="CX46" s="215">
        <v>33590.06</v>
      </c>
      <c r="CY46" s="215">
        <v>29436.26</v>
      </c>
      <c r="CZ46" s="215">
        <v>8748.68</v>
      </c>
      <c r="DA46" s="215">
        <v>38765.879999999997</v>
      </c>
      <c r="DB46" s="215">
        <v>23233.54</v>
      </c>
      <c r="DC46" s="215">
        <v>14006.65</v>
      </c>
      <c r="DD46" s="215">
        <v>8368.6299999999992</v>
      </c>
      <c r="DE46" s="215">
        <v>8264.76</v>
      </c>
      <c r="DF46" s="215">
        <v>23348.06</v>
      </c>
      <c r="DG46" s="215">
        <v>36255.43</v>
      </c>
      <c r="DH46" s="215">
        <v>39682.1</v>
      </c>
      <c r="DI46" s="215">
        <v>30940.12</v>
      </c>
      <c r="DJ46" s="215">
        <v>34742.57</v>
      </c>
      <c r="DK46" s="280"/>
      <c r="DL46" s="409"/>
      <c r="DN46" s="240" t="s">
        <v>367</v>
      </c>
      <c r="DO46" s="240" t="s">
        <v>364</v>
      </c>
      <c r="DP46" s="240" t="s">
        <v>368</v>
      </c>
      <c r="DQ46" s="240" t="s">
        <v>366</v>
      </c>
      <c r="DR46" s="240" t="s">
        <v>363</v>
      </c>
      <c r="EL46" s="700" t="s">
        <v>367</v>
      </c>
      <c r="EM46" s="700" t="s">
        <v>364</v>
      </c>
      <c r="EN46" s="700" t="s">
        <v>365</v>
      </c>
      <c r="EO46" s="700" t="s">
        <v>366</v>
      </c>
      <c r="EP46" s="700" t="s">
        <v>363</v>
      </c>
    </row>
    <row r="47" spans="1:146">
      <c r="A47" s="388"/>
      <c r="BL47" s="154"/>
      <c r="BM47" s="228" t="s">
        <v>95</v>
      </c>
      <c r="BN47" s="229" t="s">
        <v>270</v>
      </c>
      <c r="BO47" s="216"/>
      <c r="BP47" s="216">
        <v>0</v>
      </c>
      <c r="BQ47" s="216">
        <v>0</v>
      </c>
      <c r="BR47" s="216"/>
      <c r="BS47" s="216"/>
      <c r="BT47" s="216"/>
      <c r="BU47" s="216"/>
      <c r="BV47" s="216"/>
      <c r="BW47" s="216"/>
      <c r="BX47" s="216"/>
      <c r="BY47" s="216"/>
      <c r="BZ47" s="216"/>
      <c r="CA47" s="216">
        <v>0</v>
      </c>
      <c r="CB47" s="216">
        <v>0</v>
      </c>
      <c r="CC47" s="216"/>
      <c r="CD47" s="216"/>
      <c r="CE47" s="216"/>
      <c r="CF47" s="216"/>
      <c r="CG47" s="216"/>
      <c r="CH47" s="216"/>
      <c r="CI47" s="216"/>
      <c r="CJ47" s="216"/>
      <c r="CK47" s="216"/>
      <c r="CL47" s="216"/>
      <c r="CM47" s="216"/>
      <c r="CN47" s="216"/>
      <c r="CO47" s="216"/>
      <c r="CP47" s="216">
        <v>0</v>
      </c>
      <c r="CQ47" s="216">
        <v>0</v>
      </c>
      <c r="CR47" s="216">
        <v>0</v>
      </c>
      <c r="CS47" s="216">
        <v>0</v>
      </c>
      <c r="CT47" s="216"/>
      <c r="CU47" s="216">
        <v>0</v>
      </c>
      <c r="CV47" s="216"/>
      <c r="CW47" s="216"/>
      <c r="CX47" s="216">
        <v>0</v>
      </c>
      <c r="CY47" s="216"/>
      <c r="CZ47" s="216"/>
      <c r="DA47" s="216"/>
      <c r="DB47" s="216"/>
      <c r="DC47" s="216"/>
      <c r="DD47" s="216"/>
      <c r="DE47" s="216"/>
      <c r="DF47" s="216"/>
      <c r="DG47" s="216"/>
      <c r="DH47" s="216"/>
      <c r="DI47" s="216"/>
      <c r="DJ47" s="216"/>
      <c r="DK47" s="282"/>
      <c r="DL47" s="409"/>
      <c r="DN47" s="241" t="s">
        <v>37</v>
      </c>
      <c r="DO47" s="316">
        <f>AY5</f>
        <v>10.065</v>
      </c>
      <c r="DP47" s="867">
        <v>9.847863930945767</v>
      </c>
      <c r="DQ47" s="242">
        <f>DP47-DO47</f>
        <v>-0.21713606905423255</v>
      </c>
      <c r="DR47" s="259">
        <f t="shared" ref="DR47:DR54" si="139">DQ47/DO47</f>
        <v>-2.1573379935840294E-2</v>
      </c>
      <c r="EL47" s="701" t="s">
        <v>37</v>
      </c>
      <c r="EM47" s="702">
        <f t="shared" ref="EM47:EO54" si="140">DO47</f>
        <v>10.065</v>
      </c>
      <c r="EN47" s="702">
        <f t="shared" si="140"/>
        <v>9.847863930945767</v>
      </c>
      <c r="EO47" s="702">
        <f t="shared" si="140"/>
        <v>-0.21713606905423255</v>
      </c>
      <c r="EP47" s="705">
        <f t="shared" ref="EP47:EP52" si="141">DR47</f>
        <v>-2.1573379935840294E-2</v>
      </c>
    </row>
    <row r="48" spans="1:146">
      <c r="A48" s="388"/>
      <c r="BL48" s="154"/>
      <c r="BM48" s="229"/>
      <c r="BN48" s="229" t="s">
        <v>271</v>
      </c>
      <c r="BO48" s="216">
        <v>50426.232000000004</v>
      </c>
      <c r="BP48" s="216">
        <v>53006.739000000001</v>
      </c>
      <c r="BQ48" s="216">
        <v>53912.260999999999</v>
      </c>
      <c r="BR48" s="216">
        <v>53085.362999999998</v>
      </c>
      <c r="BS48" s="216">
        <v>57611.47</v>
      </c>
      <c r="BT48" s="216">
        <v>55809.442999999999</v>
      </c>
      <c r="BU48" s="216">
        <v>55474.345999999998</v>
      </c>
      <c r="BV48" s="216">
        <v>55185.894</v>
      </c>
      <c r="BW48" s="216">
        <v>52213.440000000002</v>
      </c>
      <c r="BX48" s="216">
        <v>59090.048000000003</v>
      </c>
      <c r="BY48" s="216">
        <v>56113.946000000004</v>
      </c>
      <c r="BZ48" s="216">
        <v>54996.061999999998</v>
      </c>
      <c r="CA48" s="216">
        <v>55005.667000000001</v>
      </c>
      <c r="CB48" s="216">
        <v>48736.807999999997</v>
      </c>
      <c r="CC48" s="216">
        <v>54732.159</v>
      </c>
      <c r="CD48" s="216">
        <v>50347.743999999999</v>
      </c>
      <c r="CE48" s="216">
        <v>54723.713000000003</v>
      </c>
      <c r="CF48" s="216">
        <v>53097.553999999996</v>
      </c>
      <c r="CG48" s="216">
        <v>54752.726999999999</v>
      </c>
      <c r="CH48" s="216">
        <v>54698.09</v>
      </c>
      <c r="CI48" s="216">
        <v>47253.822999999997</v>
      </c>
      <c r="CJ48" s="216">
        <v>43333.56</v>
      </c>
      <c r="CK48" s="216">
        <v>40639.216</v>
      </c>
      <c r="CL48" s="216">
        <v>55147.432999999997</v>
      </c>
      <c r="CM48" s="216">
        <v>45452.097000000002</v>
      </c>
      <c r="CN48" s="216">
        <v>47737.633000000002</v>
      </c>
      <c r="CO48" s="216">
        <v>54996.205000000002</v>
      </c>
      <c r="CP48" s="216">
        <v>53307.281999999999</v>
      </c>
      <c r="CQ48" s="216">
        <v>55476.769</v>
      </c>
      <c r="CR48" s="216">
        <v>51642.65</v>
      </c>
      <c r="CS48" s="216">
        <v>54885.262999999999</v>
      </c>
      <c r="CT48" s="216">
        <v>37702.610999999997</v>
      </c>
      <c r="CU48" s="216">
        <v>13125.54</v>
      </c>
      <c r="CV48" s="216">
        <v>18967.580999999998</v>
      </c>
      <c r="CW48" s="216">
        <v>31393.330999999998</v>
      </c>
      <c r="CX48" s="216">
        <v>37963.966</v>
      </c>
      <c r="CY48" s="216">
        <v>55090.894999999997</v>
      </c>
      <c r="CZ48" s="216">
        <v>51577.088000000003</v>
      </c>
      <c r="DA48" s="216">
        <v>27323.362000000001</v>
      </c>
      <c r="DB48" s="216">
        <v>16846.224999999999</v>
      </c>
      <c r="DC48" s="216">
        <v>41648.756000000001</v>
      </c>
      <c r="DD48" s="216">
        <v>22668.077000000001</v>
      </c>
      <c r="DE48" s="216">
        <v>12314.924000000001</v>
      </c>
      <c r="DF48" s="216">
        <v>10489.977000000001</v>
      </c>
      <c r="DG48" s="216">
        <v>8780.9390000000003</v>
      </c>
      <c r="DH48" s="216">
        <v>2238.893</v>
      </c>
      <c r="DI48" s="216">
        <v>40445.591999999997</v>
      </c>
      <c r="DJ48" s="216">
        <v>14488.138000000001</v>
      </c>
      <c r="DK48" s="280"/>
      <c r="DL48" s="409"/>
      <c r="DN48" s="241" t="s">
        <v>38</v>
      </c>
      <c r="DO48" s="316">
        <f>AY6</f>
        <v>9.048</v>
      </c>
      <c r="DP48" s="867">
        <v>9.4035916977262612</v>
      </c>
      <c r="DQ48" s="401">
        <f t="shared" ref="DQ48:DQ54" si="142">DP48-DO48</f>
        <v>0.3555916977262612</v>
      </c>
      <c r="DR48" s="259">
        <f t="shared" si="139"/>
        <v>3.9300585513512509E-2</v>
      </c>
      <c r="EL48" s="704" t="s">
        <v>38</v>
      </c>
      <c r="EM48" s="702">
        <f t="shared" si="140"/>
        <v>9.048</v>
      </c>
      <c r="EN48" s="702">
        <f t="shared" si="140"/>
        <v>9.4035916977262612</v>
      </c>
      <c r="EO48" s="702">
        <f t="shared" si="140"/>
        <v>0.3555916977262612</v>
      </c>
      <c r="EP48" s="705">
        <f t="shared" si="141"/>
        <v>3.9300585513512509E-2</v>
      </c>
    </row>
    <row r="49" spans="1:146">
      <c r="A49" s="388"/>
      <c r="BL49" s="154"/>
      <c r="BM49" s="229"/>
      <c r="BN49" s="229" t="s">
        <v>272</v>
      </c>
      <c r="BO49" s="216">
        <v>0</v>
      </c>
      <c r="BP49" s="216">
        <v>0</v>
      </c>
      <c r="BQ49" s="216">
        <v>0</v>
      </c>
      <c r="BR49" s="216"/>
      <c r="BS49" s="216"/>
      <c r="BT49" s="216"/>
      <c r="BU49" s="216"/>
      <c r="BV49" s="216"/>
      <c r="BW49" s="216"/>
      <c r="BX49" s="216"/>
      <c r="BY49" s="216"/>
      <c r="BZ49" s="216"/>
      <c r="CA49" s="216">
        <v>0</v>
      </c>
      <c r="CB49" s="216"/>
      <c r="CC49" s="216"/>
      <c r="CD49" s="216"/>
      <c r="CE49" s="216"/>
      <c r="CF49" s="216"/>
      <c r="CG49" s="216"/>
      <c r="CH49" s="216"/>
      <c r="CI49" s="216"/>
      <c r="CJ49" s="216"/>
      <c r="CK49" s="216"/>
      <c r="CL49" s="216"/>
      <c r="CM49" s="216"/>
      <c r="CN49" s="216"/>
      <c r="CO49" s="216"/>
      <c r="CP49" s="216">
        <v>0</v>
      </c>
      <c r="CQ49" s="216">
        <v>0</v>
      </c>
      <c r="CR49" s="216">
        <v>0</v>
      </c>
      <c r="CS49" s="216">
        <v>0</v>
      </c>
      <c r="CT49" s="216"/>
      <c r="CU49" s="216">
        <v>0</v>
      </c>
      <c r="CV49" s="216"/>
      <c r="CW49" s="216"/>
      <c r="CX49" s="216">
        <v>0</v>
      </c>
      <c r="CY49" s="216">
        <v>0</v>
      </c>
      <c r="CZ49" s="216">
        <v>0</v>
      </c>
      <c r="DA49" s="216"/>
      <c r="DB49" s="216"/>
      <c r="DC49" s="216"/>
      <c r="DD49" s="216"/>
      <c r="DE49" s="216"/>
      <c r="DF49" s="216"/>
      <c r="DG49" s="216"/>
      <c r="DH49" s="216"/>
      <c r="DI49" s="216"/>
      <c r="DJ49" s="216"/>
      <c r="DK49" s="282"/>
      <c r="DL49" s="409"/>
      <c r="DN49" s="241" t="s">
        <v>39</v>
      </c>
      <c r="DO49" s="316">
        <f>AY7</f>
        <v>12.71</v>
      </c>
      <c r="DP49" s="867">
        <v>13.274224352127057</v>
      </c>
      <c r="DQ49" s="243">
        <f t="shared" si="142"/>
        <v>0.56422435212705579</v>
      </c>
      <c r="DR49" s="259">
        <f t="shared" si="139"/>
        <v>4.4392159884111389E-2</v>
      </c>
      <c r="EL49" s="704" t="s">
        <v>39</v>
      </c>
      <c r="EM49" s="702">
        <f t="shared" si="140"/>
        <v>12.71</v>
      </c>
      <c r="EN49" s="702">
        <f t="shared" si="140"/>
        <v>13.274224352127057</v>
      </c>
      <c r="EO49" s="702">
        <f t="shared" si="140"/>
        <v>0.56422435212705579</v>
      </c>
      <c r="EP49" s="705">
        <f t="shared" si="141"/>
        <v>4.4392159884111389E-2</v>
      </c>
    </row>
    <row r="50" spans="1:146">
      <c r="BL50" s="154"/>
      <c r="BM50" s="229"/>
      <c r="BN50" s="229" t="s">
        <v>273</v>
      </c>
      <c r="BO50" s="216"/>
      <c r="BP50" s="216"/>
      <c r="BQ50" s="216"/>
      <c r="BR50" s="216"/>
      <c r="BS50" s="216"/>
      <c r="BT50" s="216"/>
      <c r="BU50" s="216"/>
      <c r="BV50" s="216"/>
      <c r="BW50" s="216"/>
      <c r="BX50" s="216"/>
      <c r="BY50" s="216"/>
      <c r="BZ50" s="216"/>
      <c r="CA50" s="216"/>
      <c r="CB50" s="216"/>
      <c r="CC50" s="216"/>
      <c r="CD50" s="216"/>
      <c r="CE50" s="216"/>
      <c r="CF50" s="216"/>
      <c r="CG50" s="216"/>
      <c r="CH50" s="216"/>
      <c r="CI50" s="216"/>
      <c r="CJ50" s="216"/>
      <c r="CK50" s="216"/>
      <c r="CL50" s="216"/>
      <c r="CM50" s="216"/>
      <c r="CN50" s="216"/>
      <c r="CO50" s="216"/>
      <c r="CP50" s="216"/>
      <c r="CQ50" s="216"/>
      <c r="CR50" s="216"/>
      <c r="CS50" s="216"/>
      <c r="CT50" s="216">
        <v>17437.689999999999</v>
      </c>
      <c r="CU50" s="216">
        <v>38096.1</v>
      </c>
      <c r="CV50" s="216">
        <v>36016.661</v>
      </c>
      <c r="CW50" s="216">
        <v>21859.234</v>
      </c>
      <c r="CX50" s="216">
        <v>16983.047999999999</v>
      </c>
      <c r="CY50" s="216"/>
      <c r="CZ50" s="216"/>
      <c r="DA50" s="216">
        <v>16634.439999999999</v>
      </c>
      <c r="DB50" s="216">
        <v>24916.260999999999</v>
      </c>
      <c r="DC50" s="216"/>
      <c r="DD50" s="216">
        <v>29799.916000000001</v>
      </c>
      <c r="DE50" s="216">
        <v>17685.076000000001</v>
      </c>
      <c r="DF50" s="216">
        <v>44220.718000000001</v>
      </c>
      <c r="DG50" s="216">
        <v>33203.483</v>
      </c>
      <c r="DH50" s="216">
        <v>41751.324999999997</v>
      </c>
      <c r="DI50" s="216">
        <v>0</v>
      </c>
      <c r="DJ50" s="216">
        <v>27989.264999999999</v>
      </c>
      <c r="DK50" s="280"/>
      <c r="DL50" s="409"/>
      <c r="DN50" s="241" t="s">
        <v>83</v>
      </c>
      <c r="DO50" s="316">
        <f>AY25</f>
        <v>4.1449999999999996</v>
      </c>
      <c r="DP50" s="867">
        <v>3.7</v>
      </c>
      <c r="DQ50" s="401">
        <f t="shared" si="142"/>
        <v>-0.4449999999999994</v>
      </c>
      <c r="DR50" s="259">
        <f t="shared" si="139"/>
        <v>-0.10735826296743051</v>
      </c>
      <c r="EL50" s="704" t="s">
        <v>83</v>
      </c>
      <c r="EM50" s="702">
        <f t="shared" si="140"/>
        <v>4.1449999999999996</v>
      </c>
      <c r="EN50" s="702">
        <f t="shared" si="140"/>
        <v>3.7</v>
      </c>
      <c r="EO50" s="703">
        <f t="shared" si="140"/>
        <v>-0.4449999999999994</v>
      </c>
      <c r="EP50" s="705">
        <f t="shared" si="141"/>
        <v>-0.10735826296743051</v>
      </c>
    </row>
    <row r="51" spans="1:146">
      <c r="BL51" s="154"/>
      <c r="BM51" s="229"/>
      <c r="BN51" s="229" t="s">
        <v>267</v>
      </c>
      <c r="BO51" s="216">
        <v>1501.92</v>
      </c>
      <c r="BP51" s="216">
        <v>1501.1030000000001</v>
      </c>
      <c r="BQ51" s="216">
        <v>3022.9219999999996</v>
      </c>
      <c r="BR51" s="216">
        <v>3042.3150000000001</v>
      </c>
      <c r="BS51" s="216">
        <v>3047.4520000000002</v>
      </c>
      <c r="BT51" s="216">
        <v>1379.1959999999999</v>
      </c>
      <c r="BU51" s="216">
        <v>3042.018</v>
      </c>
      <c r="BV51" s="216">
        <v>3042.4210000000003</v>
      </c>
      <c r="BW51" s="216">
        <v>3034.5230000000001</v>
      </c>
      <c r="BX51" s="216">
        <v>0</v>
      </c>
      <c r="BY51" s="216">
        <v>0</v>
      </c>
      <c r="BZ51" s="216">
        <v>1841.2650000000001</v>
      </c>
      <c r="CA51" s="216">
        <v>3687.0940000000001</v>
      </c>
      <c r="CB51" s="216">
        <v>1841.42</v>
      </c>
      <c r="CC51" s="216">
        <v>1842.588</v>
      </c>
      <c r="CD51" s="216">
        <v>3647.3940000000002</v>
      </c>
      <c r="CE51" s="216">
        <v>1819.105</v>
      </c>
      <c r="CF51" s="216">
        <v>0</v>
      </c>
      <c r="CG51" s="216">
        <v>1835.105</v>
      </c>
      <c r="CH51" s="216">
        <v>1838.413</v>
      </c>
      <c r="CI51" s="216">
        <v>3672.5630000000001</v>
      </c>
      <c r="CJ51" s="216">
        <v>1839.2190000000001</v>
      </c>
      <c r="CK51" s="216">
        <v>1837.91</v>
      </c>
      <c r="CL51" s="216">
        <v>1842.296</v>
      </c>
      <c r="CM51" s="216"/>
      <c r="CN51" s="216"/>
      <c r="CO51" s="216"/>
      <c r="CP51" s="216">
        <v>0</v>
      </c>
      <c r="CQ51" s="216">
        <v>0</v>
      </c>
      <c r="CR51" s="216">
        <v>0</v>
      </c>
      <c r="CS51" s="216">
        <v>0</v>
      </c>
      <c r="CT51" s="216"/>
      <c r="CU51" s="216"/>
      <c r="CV51" s="216"/>
      <c r="CW51" s="216"/>
      <c r="CX51" s="216">
        <v>0</v>
      </c>
      <c r="CY51" s="216">
        <v>0</v>
      </c>
      <c r="CZ51" s="216">
        <v>0</v>
      </c>
      <c r="DA51" s="216">
        <v>0</v>
      </c>
      <c r="DB51" s="216">
        <v>0</v>
      </c>
      <c r="DC51" s="216">
        <v>0</v>
      </c>
      <c r="DD51" s="216"/>
      <c r="DE51" s="216">
        <v>29427.617999999999</v>
      </c>
      <c r="DF51" s="216">
        <v>0</v>
      </c>
      <c r="DG51" s="216"/>
      <c r="DH51" s="216"/>
      <c r="DI51" s="216">
        <v>0</v>
      </c>
      <c r="DJ51" s="216">
        <v>1838.933</v>
      </c>
      <c r="DK51" s="282"/>
      <c r="DN51" s="241" t="s">
        <v>40</v>
      </c>
      <c r="DO51" s="316">
        <f>AY8</f>
        <v>12.697586206896551</v>
      </c>
      <c r="DP51" s="867">
        <v>13.352567184410393</v>
      </c>
      <c r="DQ51" s="401">
        <f t="shared" si="142"/>
        <v>0.65498097751384243</v>
      </c>
      <c r="DR51" s="259">
        <f t="shared" si="139"/>
        <v>5.1583109328141197E-2</v>
      </c>
      <c r="EL51" s="704" t="s">
        <v>40</v>
      </c>
      <c r="EM51" s="702">
        <f t="shared" si="140"/>
        <v>12.697586206896551</v>
      </c>
      <c r="EN51" s="702">
        <f t="shared" si="140"/>
        <v>13.352567184410393</v>
      </c>
      <c r="EO51" s="702">
        <f t="shared" si="140"/>
        <v>0.65498097751384243</v>
      </c>
      <c r="EP51" s="705">
        <f t="shared" si="141"/>
        <v>5.1583109328141197E-2</v>
      </c>
    </row>
    <row r="52" spans="1:146">
      <c r="BL52" s="154"/>
      <c r="BM52" s="229"/>
      <c r="BN52" s="229" t="s">
        <v>274</v>
      </c>
      <c r="BO52" s="216"/>
      <c r="BP52" s="216"/>
      <c r="BQ52" s="216"/>
      <c r="BR52" s="216"/>
      <c r="BS52" s="216">
        <v>0</v>
      </c>
      <c r="BT52" s="216">
        <v>9898.2739999999994</v>
      </c>
      <c r="BU52" s="216">
        <v>2407.558</v>
      </c>
      <c r="BV52" s="216"/>
      <c r="BW52" s="216"/>
      <c r="BX52" s="216">
        <v>0</v>
      </c>
      <c r="BY52" s="216">
        <v>0</v>
      </c>
      <c r="BZ52" s="216">
        <v>0</v>
      </c>
      <c r="CA52" s="216">
        <v>0</v>
      </c>
      <c r="CB52" s="216">
        <v>0</v>
      </c>
      <c r="CC52" s="216">
        <v>0</v>
      </c>
      <c r="CD52" s="216">
        <v>0</v>
      </c>
      <c r="CE52" s="216">
        <v>0</v>
      </c>
      <c r="CF52" s="216"/>
      <c r="CG52" s="216"/>
      <c r="CH52" s="216"/>
      <c r="CI52" s="216"/>
      <c r="CJ52" s="216"/>
      <c r="CK52" s="216">
        <v>0</v>
      </c>
      <c r="CL52" s="216" t="s">
        <v>197</v>
      </c>
      <c r="CM52" s="216">
        <v>0</v>
      </c>
      <c r="CN52" s="216">
        <v>0</v>
      </c>
      <c r="CO52" s="216"/>
      <c r="CP52" s="216">
        <v>0</v>
      </c>
      <c r="CQ52" s="216">
        <v>0</v>
      </c>
      <c r="CR52" s="216">
        <v>0</v>
      </c>
      <c r="CS52" s="216">
        <v>0</v>
      </c>
      <c r="CT52" s="216"/>
      <c r="CU52" s="216">
        <v>0</v>
      </c>
      <c r="CV52" s="216"/>
      <c r="CW52" s="216"/>
      <c r="CX52" s="216">
        <v>0</v>
      </c>
      <c r="CY52" s="216">
        <v>0</v>
      </c>
      <c r="CZ52" s="216">
        <v>0</v>
      </c>
      <c r="DA52" s="216">
        <v>0</v>
      </c>
      <c r="DB52" s="216">
        <v>0</v>
      </c>
      <c r="DC52" s="216">
        <v>0</v>
      </c>
      <c r="DD52" s="216"/>
      <c r="DE52" s="216"/>
      <c r="DF52" s="216"/>
      <c r="DG52" s="216"/>
      <c r="DH52" s="216"/>
      <c r="DI52" s="216"/>
      <c r="DJ52" s="216">
        <v>1952.8150000000001</v>
      </c>
      <c r="DK52" s="280"/>
      <c r="DN52" s="241" t="s">
        <v>42</v>
      </c>
      <c r="DO52" s="316">
        <f>AY9</f>
        <v>18.91</v>
      </c>
      <c r="DP52" s="867">
        <v>18.706367868814276</v>
      </c>
      <c r="DQ52" s="401">
        <f t="shared" si="142"/>
        <v>-0.20363213118572432</v>
      </c>
      <c r="DR52" s="259">
        <f t="shared" si="139"/>
        <v>-1.07684892218786E-2</v>
      </c>
      <c r="DS52" s="268"/>
      <c r="DT52" s="268"/>
      <c r="DU52" s="268"/>
      <c r="DV52" s="268"/>
      <c r="DW52" s="268"/>
      <c r="DX52" s="268"/>
      <c r="EL52" s="704" t="s">
        <v>42</v>
      </c>
      <c r="EM52" s="702">
        <f t="shared" si="140"/>
        <v>18.91</v>
      </c>
      <c r="EN52" s="702">
        <f t="shared" si="140"/>
        <v>18.706367868814276</v>
      </c>
      <c r="EO52" s="703">
        <f t="shared" si="140"/>
        <v>-0.20363213118572432</v>
      </c>
      <c r="EP52" s="705">
        <f t="shared" si="141"/>
        <v>-1.07684892218786E-2</v>
      </c>
    </row>
    <row r="53" spans="1:146" ht="20.399999999999999" thickBot="1">
      <c r="BL53" s="154"/>
      <c r="BM53" s="230"/>
      <c r="BN53" s="229" t="s">
        <v>275</v>
      </c>
      <c r="BO53" s="216">
        <v>0</v>
      </c>
      <c r="BP53" s="216">
        <v>0</v>
      </c>
      <c r="BQ53" s="216"/>
      <c r="BR53" s="216">
        <v>5018.857</v>
      </c>
      <c r="BS53" s="216">
        <v>9792.8960000000006</v>
      </c>
      <c r="BT53" s="216">
        <v>4830.6980000000003</v>
      </c>
      <c r="BU53" s="216">
        <v>0</v>
      </c>
      <c r="BV53" s="216"/>
      <c r="BW53" s="216">
        <v>0</v>
      </c>
      <c r="BX53" s="216">
        <v>0</v>
      </c>
      <c r="BY53" s="216">
        <v>0</v>
      </c>
      <c r="BZ53" s="216">
        <v>5013.1379999999999</v>
      </c>
      <c r="CA53" s="216">
        <v>0</v>
      </c>
      <c r="CB53" s="216">
        <v>4228.0889999999999</v>
      </c>
      <c r="CC53" s="216">
        <v>0</v>
      </c>
      <c r="CD53" s="216">
        <v>0</v>
      </c>
      <c r="CE53" s="216">
        <v>0</v>
      </c>
      <c r="CF53" s="216"/>
      <c r="CG53" s="216">
        <v>1900</v>
      </c>
      <c r="CH53" s="216"/>
      <c r="CI53" s="216">
        <v>2083.0059999999999</v>
      </c>
      <c r="CJ53" s="216">
        <v>1901.6990000000001</v>
      </c>
      <c r="CK53" s="216">
        <v>1899.2819999999999</v>
      </c>
      <c r="CL53" s="216"/>
      <c r="CM53" s="216">
        <v>0</v>
      </c>
      <c r="CN53" s="216">
        <v>0</v>
      </c>
      <c r="CO53" s="216"/>
      <c r="CP53" s="216">
        <v>0</v>
      </c>
      <c r="CQ53" s="216">
        <v>0</v>
      </c>
      <c r="CR53" s="216">
        <v>0</v>
      </c>
      <c r="CS53" s="216">
        <v>0</v>
      </c>
      <c r="CT53" s="216"/>
      <c r="CU53" s="216">
        <v>0</v>
      </c>
      <c r="CV53" s="216"/>
      <c r="CW53" s="216"/>
      <c r="CX53" s="216">
        <v>0</v>
      </c>
      <c r="CY53" s="216">
        <v>0</v>
      </c>
      <c r="CZ53" s="216">
        <v>0</v>
      </c>
      <c r="DA53" s="216">
        <v>1901.7639999999999</v>
      </c>
      <c r="DB53" s="216"/>
      <c r="DC53" s="216"/>
      <c r="DD53" s="216"/>
      <c r="DE53" s="216"/>
      <c r="DF53" s="216"/>
      <c r="DG53" s="216"/>
      <c r="DH53" s="216"/>
      <c r="DI53" s="216"/>
      <c r="DJ53" s="216"/>
      <c r="DK53" s="282"/>
      <c r="DN53" s="241" t="s">
        <v>137</v>
      </c>
      <c r="DO53" s="316">
        <f>AY10</f>
        <v>14.88</v>
      </c>
      <c r="DP53" s="867">
        <v>15.499000000000001</v>
      </c>
      <c r="DQ53" s="401">
        <f t="shared" si="142"/>
        <v>0.61899999999999977</v>
      </c>
      <c r="DR53" s="259">
        <f t="shared" si="139"/>
        <v>4.159946236559138E-2</v>
      </c>
      <c r="EL53" s="704" t="s">
        <v>137</v>
      </c>
      <c r="EM53" s="706">
        <f t="shared" si="140"/>
        <v>14.88</v>
      </c>
      <c r="EN53" s="706">
        <f t="shared" si="140"/>
        <v>15.499000000000001</v>
      </c>
      <c r="EO53" s="707">
        <f t="shared" si="140"/>
        <v>0.61899999999999977</v>
      </c>
      <c r="EP53" s="705">
        <f>DR53</f>
        <v>4.159946236559138E-2</v>
      </c>
    </row>
    <row r="54" spans="1:146" ht="20.399999999999999" thickBot="1">
      <c r="BL54" s="154"/>
      <c r="BM54" s="229"/>
      <c r="BN54" s="229" t="s">
        <v>276</v>
      </c>
      <c r="BO54" s="231">
        <v>1840.14</v>
      </c>
      <c r="BP54" s="216">
        <v>1835.373</v>
      </c>
      <c r="BQ54" s="216">
        <v>1837.778</v>
      </c>
      <c r="BR54" s="216">
        <v>1839.837</v>
      </c>
      <c r="BS54" s="216">
        <v>1838.9190000000001</v>
      </c>
      <c r="BT54" s="216">
        <v>1839.615</v>
      </c>
      <c r="BU54" s="216">
        <v>1837.394</v>
      </c>
      <c r="BV54" s="216">
        <v>1840.373</v>
      </c>
      <c r="BW54" s="216">
        <v>0</v>
      </c>
      <c r="BX54" s="216">
        <v>1822.933</v>
      </c>
      <c r="BY54" s="216">
        <v>3778.9589999999998</v>
      </c>
      <c r="BZ54" s="216">
        <v>3544.6970000000001</v>
      </c>
      <c r="CA54" s="216">
        <v>0</v>
      </c>
      <c r="CB54" s="216">
        <v>1840.13</v>
      </c>
      <c r="CC54" s="216">
        <v>1838.114</v>
      </c>
      <c r="CD54" s="216">
        <v>1939.7270000000001</v>
      </c>
      <c r="CE54" s="216">
        <v>0</v>
      </c>
      <c r="CF54" s="216">
        <v>3682.8440000000001</v>
      </c>
      <c r="CG54" s="216">
        <v>1837.951</v>
      </c>
      <c r="CH54" s="216">
        <v>3675.96</v>
      </c>
      <c r="CI54" s="216">
        <v>3675.96</v>
      </c>
      <c r="CJ54" s="216">
        <v>1840.0889999999999</v>
      </c>
      <c r="CK54" s="216">
        <v>1942.306</v>
      </c>
      <c r="CL54" s="216">
        <v>3885.6990000000001</v>
      </c>
      <c r="CM54" s="216">
        <v>3678.4430000000002</v>
      </c>
      <c r="CN54" s="216">
        <v>5513.5289999999995</v>
      </c>
      <c r="CO54" s="216">
        <v>3675.9769999999999</v>
      </c>
      <c r="CP54" s="216">
        <v>7347.9500000000007</v>
      </c>
      <c r="CQ54" s="216">
        <v>5512.6930000000002</v>
      </c>
      <c r="CR54" s="216">
        <v>5529.9670000000006</v>
      </c>
      <c r="CS54" s="216">
        <v>5508.6939999999995</v>
      </c>
      <c r="CT54" s="216">
        <v>5416.5480000000007</v>
      </c>
      <c r="CU54" s="216">
        <v>5525.3440000000001</v>
      </c>
      <c r="CV54" s="216">
        <v>3677.9409999999998</v>
      </c>
      <c r="CW54" s="216">
        <v>3674.3689999999997</v>
      </c>
      <c r="CX54" s="216">
        <v>3674.5860000000002</v>
      </c>
      <c r="CY54" s="216">
        <v>5514.8689999999997</v>
      </c>
      <c r="CZ54" s="216">
        <v>5515.7970000000005</v>
      </c>
      <c r="DA54" s="216">
        <v>5521.3289999999997</v>
      </c>
      <c r="DB54" s="216">
        <v>5521.3289999999997</v>
      </c>
      <c r="DC54" s="216">
        <v>5519.8369999999995</v>
      </c>
      <c r="DD54" s="216">
        <v>3676.0709999999999</v>
      </c>
      <c r="DE54" s="216">
        <v>5518.3670000000002</v>
      </c>
      <c r="DF54" s="866">
        <v>5513.1439999999993</v>
      </c>
      <c r="DG54" s="866">
        <v>5528.9910000000009</v>
      </c>
      <c r="DH54" s="866">
        <v>5515.7089999999998</v>
      </c>
      <c r="DI54" s="866">
        <v>3649.4870000000001</v>
      </c>
      <c r="DJ54" s="866">
        <v>3678.3940000000002</v>
      </c>
      <c r="DK54" s="282"/>
      <c r="DN54" s="245" t="s">
        <v>44</v>
      </c>
      <c r="DO54" s="314">
        <f>SUM(DO47:DO53)</f>
        <v>82.455586206896555</v>
      </c>
      <c r="DP54" s="314">
        <f>SUM(DP47:DP53)</f>
        <v>83.78361503402374</v>
      </c>
      <c r="DQ54" s="348">
        <f t="shared" si="142"/>
        <v>1.3280288271271843</v>
      </c>
      <c r="DR54" s="766">
        <f t="shared" si="139"/>
        <v>1.6105989760292413E-2</v>
      </c>
      <c r="DS54" s="268"/>
      <c r="DT54" s="268"/>
      <c r="DU54" s="268"/>
      <c r="DV54" s="268"/>
      <c r="DW54" s="268"/>
      <c r="DX54" s="268"/>
      <c r="EL54" s="708" t="s">
        <v>44</v>
      </c>
      <c r="EM54" s="709">
        <f t="shared" si="140"/>
        <v>82.455586206896555</v>
      </c>
      <c r="EN54" s="709">
        <f t="shared" si="140"/>
        <v>83.78361503402374</v>
      </c>
      <c r="EO54" s="710">
        <f t="shared" si="140"/>
        <v>1.3280288271271843</v>
      </c>
      <c r="EP54" s="711">
        <f>DR54</f>
        <v>1.6105989760292413E-2</v>
      </c>
    </row>
    <row r="55" spans="1:146" ht="20.399999999999999" thickTop="1">
      <c r="BL55" s="154"/>
      <c r="BM55" s="232"/>
      <c r="BN55" s="232" t="s">
        <v>44</v>
      </c>
      <c r="BO55" s="222">
        <v>86244.842000000004</v>
      </c>
      <c r="BP55" s="222">
        <v>85987.768000000011</v>
      </c>
      <c r="BQ55" s="222">
        <v>89273.091000000015</v>
      </c>
      <c r="BR55" s="222">
        <v>90209.447</v>
      </c>
      <c r="BS55" s="222">
        <v>93906.926999999996</v>
      </c>
      <c r="BT55" s="222">
        <v>78560.04800000001</v>
      </c>
      <c r="BU55" s="222">
        <v>86357.373999999996</v>
      </c>
      <c r="BV55" s="222">
        <v>85246.71</v>
      </c>
      <c r="BW55" s="222">
        <v>76835.161000000007</v>
      </c>
      <c r="BX55" s="222">
        <v>92536.40400000001</v>
      </c>
      <c r="BY55" s="222">
        <v>94997.904999999999</v>
      </c>
      <c r="BZ55" s="222">
        <v>100553.542</v>
      </c>
      <c r="CA55" s="222">
        <v>90938.680999999997</v>
      </c>
      <c r="CB55" s="222">
        <v>85776.801000000007</v>
      </c>
      <c r="CC55" s="222">
        <v>82255.58</v>
      </c>
      <c r="CD55" s="222">
        <v>83433.114000000001</v>
      </c>
      <c r="CE55" s="222">
        <v>80819.827999999994</v>
      </c>
      <c r="CF55" s="222">
        <v>86559.412999999986</v>
      </c>
      <c r="CG55" s="222">
        <f t="shared" ref="CG55:CW55" si="143">SUM(CG46:CG54)</f>
        <v>87930.59</v>
      </c>
      <c r="CH55" s="222">
        <f t="shared" si="143"/>
        <v>83033.592000000004</v>
      </c>
      <c r="CI55" s="222">
        <f t="shared" si="143"/>
        <v>72475.163</v>
      </c>
      <c r="CJ55" s="222">
        <f t="shared" si="143"/>
        <v>72765.047999999981</v>
      </c>
      <c r="CK55" s="222">
        <f t="shared" si="143"/>
        <v>82312.936000000002</v>
      </c>
      <c r="CL55" s="222">
        <f t="shared" si="143"/>
        <v>91440.797999999995</v>
      </c>
      <c r="CM55" s="222">
        <f t="shared" si="143"/>
        <v>68636.706000000006</v>
      </c>
      <c r="CN55" s="222">
        <f t="shared" si="143"/>
        <v>77803.014999999999</v>
      </c>
      <c r="CO55" s="222">
        <f t="shared" si="143"/>
        <v>91727.957000000009</v>
      </c>
      <c r="CP55" s="222">
        <f t="shared" si="143"/>
        <v>93059.202000000005</v>
      </c>
      <c r="CQ55" s="222">
        <f t="shared" si="143"/>
        <v>87859.725000000006</v>
      </c>
      <c r="CR55" s="222">
        <f t="shared" si="143"/>
        <v>86672.574000000008</v>
      </c>
      <c r="CS55" s="222">
        <f t="shared" si="143"/>
        <v>89641.566999999995</v>
      </c>
      <c r="CT55" s="222">
        <f t="shared" si="143"/>
        <v>92060.838999999993</v>
      </c>
      <c r="CU55" s="222">
        <f t="shared" si="143"/>
        <v>87012.313999999998</v>
      </c>
      <c r="CV55" s="222">
        <f>SUM(CV46:CV54)</f>
        <v>86884.482999999993</v>
      </c>
      <c r="CW55" s="222">
        <f t="shared" si="143"/>
        <v>84596.65400000001</v>
      </c>
      <c r="CX55" s="222">
        <f t="shared" ref="CX55:DJ55" si="144">SUM(CX46:CX54)</f>
        <v>92211.659999999989</v>
      </c>
      <c r="CY55" s="222">
        <f t="shared" si="144"/>
        <v>90042.024000000005</v>
      </c>
      <c r="CZ55" s="222">
        <f t="shared" si="144"/>
        <v>65841.565000000002</v>
      </c>
      <c r="DA55" s="222">
        <f t="shared" si="144"/>
        <v>90146.774999999994</v>
      </c>
      <c r="DB55" s="222">
        <f t="shared" si="144"/>
        <v>70517.354999999996</v>
      </c>
      <c r="DC55" s="222">
        <f t="shared" si="144"/>
        <v>61175.243000000002</v>
      </c>
      <c r="DD55" s="222">
        <f t="shared" si="144"/>
        <v>64512.694000000003</v>
      </c>
      <c r="DE55" s="222">
        <f t="shared" si="144"/>
        <v>73210.744999999995</v>
      </c>
      <c r="DF55" s="222">
        <f t="shared" si="144"/>
        <v>83571.899000000005</v>
      </c>
      <c r="DG55" s="222">
        <f t="shared" si="144"/>
        <v>83768.842999999993</v>
      </c>
      <c r="DH55" s="222">
        <f t="shared" si="144"/>
        <v>89188.027000000002</v>
      </c>
      <c r="DI55" s="222">
        <f t="shared" si="144"/>
        <v>75035.198999999993</v>
      </c>
      <c r="DJ55" s="222">
        <f t="shared" si="144"/>
        <v>84690.115000000005</v>
      </c>
      <c r="DK55" s="282"/>
      <c r="DN55" s="267"/>
      <c r="DO55" s="270"/>
      <c r="DQ55" s="266"/>
      <c r="DR55" s="267"/>
      <c r="DS55" s="268"/>
      <c r="DT55" s="268"/>
      <c r="DU55" s="268"/>
      <c r="DV55" s="268"/>
      <c r="DW55" s="268"/>
      <c r="DX55" s="268"/>
    </row>
    <row r="56" spans="1:146">
      <c r="BL56" s="154"/>
      <c r="DK56" s="280"/>
      <c r="DN56" s="236" t="s">
        <v>183</v>
      </c>
      <c r="DO56" s="254" t="s">
        <v>57</v>
      </c>
      <c r="DP56" s="238">
        <f>DP44</f>
        <v>44197</v>
      </c>
      <c r="DQ56" s="266"/>
      <c r="DR56" s="267"/>
      <c r="DS56" s="268"/>
      <c r="DT56" s="268"/>
      <c r="DU56" s="268"/>
      <c r="DV56" s="268"/>
      <c r="DW56" s="268"/>
      <c r="DX56" s="268"/>
    </row>
    <row r="57" spans="1:146">
      <c r="BL57" s="154"/>
      <c r="DK57" s="281"/>
      <c r="DN57" s="267"/>
      <c r="DO57" s="267"/>
      <c r="DP57" s="267"/>
      <c r="DQ57" s="267"/>
      <c r="DR57" s="267"/>
      <c r="DS57" s="267"/>
      <c r="DT57" s="267"/>
      <c r="DU57" s="268"/>
      <c r="DV57" s="268"/>
      <c r="DW57" s="268"/>
      <c r="DX57" s="268"/>
    </row>
    <row r="58" spans="1:146">
      <c r="BL58" s="154"/>
      <c r="DK58" s="281"/>
      <c r="DN58" s="681" t="s">
        <v>370</v>
      </c>
      <c r="DO58" s="681" t="s">
        <v>364</v>
      </c>
      <c r="DP58" s="681" t="s">
        <v>368</v>
      </c>
      <c r="DQ58" s="681" t="s">
        <v>366</v>
      </c>
      <c r="DR58" s="681" t="s">
        <v>363</v>
      </c>
      <c r="DS58" s="268"/>
      <c r="DT58" s="268"/>
      <c r="DU58" s="268"/>
      <c r="DV58" s="809"/>
      <c r="DW58" s="809"/>
      <c r="DX58" s="809"/>
      <c r="DY58" s="346"/>
      <c r="DZ58" s="346"/>
      <c r="EA58" s="346"/>
    </row>
    <row r="59" spans="1:146">
      <c r="BL59" s="154"/>
      <c r="DN59" s="258" t="s">
        <v>302</v>
      </c>
      <c r="DO59" s="242">
        <f t="shared" ref="DO59:DO64" si="145">AY14</f>
        <v>37.808641975308639</v>
      </c>
      <c r="DP59" s="869">
        <v>38.18</v>
      </c>
      <c r="DQ59" s="243">
        <f>DP59-DO59</f>
        <v>0.37135802469136081</v>
      </c>
      <c r="DR59" s="259">
        <f t="shared" ref="DR59:DR67" si="146">DQ59/DO59</f>
        <v>9.8220408163266059E-3</v>
      </c>
      <c r="DS59" s="268"/>
      <c r="DT59" s="268"/>
      <c r="DU59" s="268"/>
      <c r="DV59" s="268"/>
      <c r="DW59" s="268"/>
      <c r="DX59" s="268"/>
      <c r="DY59" s="268"/>
      <c r="DZ59" s="268"/>
      <c r="EA59" s="268"/>
    </row>
    <row r="60" spans="1:146">
      <c r="BL60" s="154"/>
      <c r="DN60" s="258" t="s">
        <v>88</v>
      </c>
      <c r="DO60" s="242">
        <f t="shared" si="145"/>
        <v>45</v>
      </c>
      <c r="DP60" s="869">
        <v>46</v>
      </c>
      <c r="DQ60" s="313">
        <f>DP60-DO60</f>
        <v>1</v>
      </c>
      <c r="DR60" s="259">
        <f t="shared" si="146"/>
        <v>2.2222222222222223E-2</v>
      </c>
      <c r="DS60" s="268"/>
      <c r="DT60" s="268"/>
      <c r="DU60" s="268"/>
      <c r="DV60" s="268"/>
      <c r="DW60" s="268"/>
      <c r="DX60" s="268"/>
    </row>
    <row r="61" spans="1:146">
      <c r="BL61" s="154"/>
      <c r="DN61" s="258" t="s">
        <v>89</v>
      </c>
      <c r="DO61" s="242">
        <f t="shared" si="145"/>
        <v>0</v>
      </c>
      <c r="DP61" s="869">
        <v>0</v>
      </c>
      <c r="DQ61" s="242">
        <f>DP61-DO61</f>
        <v>0</v>
      </c>
      <c r="DR61" s="259" t="e">
        <f t="shared" si="146"/>
        <v>#DIV/0!</v>
      </c>
      <c r="DS61" s="268"/>
      <c r="DT61" s="268"/>
      <c r="DU61" s="268"/>
      <c r="DV61" s="268"/>
      <c r="DW61" s="268"/>
      <c r="DX61" s="268"/>
    </row>
    <row r="62" spans="1:146">
      <c r="BL62" s="154"/>
      <c r="DN62" s="258" t="s">
        <v>320</v>
      </c>
      <c r="DO62" s="242">
        <f t="shared" si="145"/>
        <v>0</v>
      </c>
      <c r="DP62" s="869">
        <v>0</v>
      </c>
      <c r="DQ62" s="242">
        <f t="shared" ref="DQ62:DQ67" si="147">DP62-DO62</f>
        <v>0</v>
      </c>
      <c r="DR62" s="259" t="e">
        <f t="shared" si="146"/>
        <v>#DIV/0!</v>
      </c>
      <c r="DS62" s="268"/>
      <c r="DT62" s="268"/>
      <c r="DU62" s="268"/>
      <c r="DV62" s="268"/>
      <c r="DW62" s="268"/>
      <c r="DX62" s="268"/>
    </row>
    <row r="63" spans="1:146">
      <c r="BL63" s="154"/>
      <c r="DK63"/>
      <c r="DN63" s="258" t="s">
        <v>192</v>
      </c>
      <c r="DO63" s="242">
        <f t="shared" si="145"/>
        <v>0.6</v>
      </c>
      <c r="DP63" s="869">
        <v>0.6</v>
      </c>
      <c r="DQ63" s="242">
        <f t="shared" si="147"/>
        <v>0</v>
      </c>
      <c r="DR63" s="259">
        <f t="shared" si="146"/>
        <v>0</v>
      </c>
      <c r="DS63" s="268"/>
      <c r="DT63" s="268"/>
      <c r="DU63" s="268"/>
      <c r="DV63" s="268"/>
      <c r="DW63" s="268"/>
      <c r="DX63" s="268"/>
    </row>
    <row r="64" spans="1:146">
      <c r="BL64" s="154"/>
      <c r="DN64" s="258" t="s">
        <v>123</v>
      </c>
      <c r="DO64" s="242">
        <f t="shared" si="145"/>
        <v>0</v>
      </c>
      <c r="DP64" s="869">
        <v>0</v>
      </c>
      <c r="DQ64" s="242">
        <f t="shared" si="147"/>
        <v>0</v>
      </c>
      <c r="DR64" s="259" t="e">
        <f t="shared" si="146"/>
        <v>#DIV/0!</v>
      </c>
      <c r="DS64" s="268"/>
      <c r="DT64" s="268"/>
      <c r="DU64" s="268"/>
      <c r="DV64" s="268"/>
      <c r="DW64" s="268"/>
      <c r="DX64" s="268"/>
    </row>
    <row r="65" spans="64:146">
      <c r="BL65" s="154"/>
      <c r="DN65" s="258" t="s">
        <v>372</v>
      </c>
      <c r="DO65" s="242">
        <f>AY27</f>
        <v>1.9</v>
      </c>
      <c r="DP65" s="869">
        <v>1.8380000000000001</v>
      </c>
      <c r="DQ65" s="243">
        <f t="shared" si="147"/>
        <v>-6.1999999999999833E-2</v>
      </c>
      <c r="DR65" s="259">
        <f t="shared" si="146"/>
        <v>-3.2631578947368338E-2</v>
      </c>
      <c r="DS65" s="268"/>
      <c r="DT65" s="268"/>
      <c r="DU65" s="268"/>
      <c r="DV65" s="268"/>
      <c r="DW65" s="268"/>
      <c r="DX65" s="268"/>
    </row>
    <row r="66" spans="64:146" ht="20.399999999999999" thickBot="1">
      <c r="BL66" s="154"/>
      <c r="DN66" s="258" t="s">
        <v>474</v>
      </c>
      <c r="DO66" s="242">
        <f>AY28</f>
        <v>1.9</v>
      </c>
      <c r="DP66" s="869">
        <v>1.84</v>
      </c>
      <c r="DQ66" s="242">
        <f t="shared" si="147"/>
        <v>-5.9999999999999831E-2</v>
      </c>
      <c r="DR66" s="259">
        <f t="shared" si="146"/>
        <v>-3.1578947368420963E-2</v>
      </c>
      <c r="DS66" s="268"/>
      <c r="DT66" s="268"/>
      <c r="DU66" s="268"/>
      <c r="DV66" s="268"/>
      <c r="DW66" s="268"/>
      <c r="DX66" s="268"/>
    </row>
    <row r="67" spans="64:146" ht="20.399999999999999" thickBot="1">
      <c r="BL67" s="154"/>
      <c r="DN67" s="245" t="s">
        <v>44</v>
      </c>
      <c r="DO67" s="246">
        <f>SUM(DO59:DO66)</f>
        <v>87.208641975308637</v>
      </c>
      <c r="DP67" s="246">
        <f>SUM(DP59:DP66)</f>
        <v>88.457999999999998</v>
      </c>
      <c r="DQ67" s="348">
        <f t="shared" si="147"/>
        <v>1.2493580246913609</v>
      </c>
      <c r="DR67" s="766">
        <f t="shared" si="146"/>
        <v>1.4326080493778259E-2</v>
      </c>
      <c r="DS67" s="268"/>
      <c r="DT67" s="268"/>
      <c r="DU67" s="268"/>
      <c r="DV67" s="268"/>
      <c r="DW67" s="268"/>
      <c r="DX67" s="268"/>
    </row>
    <row r="68" spans="64:146" ht="20.399999999999999" thickTop="1">
      <c r="BL68" s="154"/>
      <c r="DN68" s="267"/>
      <c r="DO68" s="270"/>
      <c r="DQ68" s="266"/>
      <c r="DR68" s="267"/>
      <c r="DS68" s="268"/>
      <c r="DT68" s="268"/>
      <c r="DU68" s="268"/>
      <c r="DV68" s="268"/>
      <c r="DW68" s="268"/>
      <c r="DX68" s="268"/>
    </row>
    <row r="69" spans="64:146">
      <c r="BL69" s="154"/>
      <c r="DN69" s="257" t="s">
        <v>370</v>
      </c>
      <c r="DO69" s="257" t="s">
        <v>364</v>
      </c>
      <c r="DP69" s="257" t="s">
        <v>365</v>
      </c>
      <c r="DQ69" s="257" t="s">
        <v>366</v>
      </c>
      <c r="DR69" s="681" t="s">
        <v>363</v>
      </c>
      <c r="DS69" s="268"/>
      <c r="DT69" s="268"/>
      <c r="DU69" s="268"/>
      <c r="DV69" s="268"/>
      <c r="DW69" s="268"/>
      <c r="DX69" s="268"/>
      <c r="EL69" s="700" t="s">
        <v>369</v>
      </c>
      <c r="EM69" s="700" t="s">
        <v>364</v>
      </c>
      <c r="EN69" s="700" t="s">
        <v>365</v>
      </c>
      <c r="EO69" s="700" t="s">
        <v>366</v>
      </c>
      <c r="EP69" s="700" t="s">
        <v>363</v>
      </c>
    </row>
    <row r="70" spans="64:146">
      <c r="DN70" s="258" t="s">
        <v>290</v>
      </c>
      <c r="DO70" s="242">
        <f>DO59+DO60</f>
        <v>82.808641975308632</v>
      </c>
      <c r="DP70" s="242">
        <f>DP59+DP60</f>
        <v>84.18</v>
      </c>
      <c r="DQ70" s="243">
        <f t="shared" ref="DQ70:DQ76" si="148">DP70-DO70</f>
        <v>1.371358024691375</v>
      </c>
      <c r="DR70" s="259">
        <f t="shared" ref="DR70:DR76" si="149">DQ70/DO70</f>
        <v>1.6560566530003935E-2</v>
      </c>
      <c r="DS70" s="268"/>
      <c r="DT70" s="268"/>
      <c r="DU70" s="268"/>
      <c r="DV70" s="268"/>
      <c r="DW70" s="268"/>
      <c r="DX70" s="268"/>
      <c r="EL70" s="701" t="str">
        <f>DN70</f>
        <v>M.7</v>
      </c>
      <c r="EM70" s="702">
        <f>DO70</f>
        <v>82.808641975308632</v>
      </c>
      <c r="EN70" s="702">
        <f t="shared" ref="EN70:EP74" si="150">DP70</f>
        <v>84.18</v>
      </c>
      <c r="EO70" s="741">
        <f t="shared" si="150"/>
        <v>1.371358024691375</v>
      </c>
      <c r="EP70" s="742">
        <f t="shared" si="150"/>
        <v>1.6560566530003935E-2</v>
      </c>
    </row>
    <row r="71" spans="64:146">
      <c r="DN71" s="258" t="s">
        <v>371</v>
      </c>
      <c r="DO71" s="242">
        <f>DO61+DO64</f>
        <v>0</v>
      </c>
      <c r="DP71" s="242">
        <f>DP61+DP64</f>
        <v>0</v>
      </c>
      <c r="DQ71" s="243">
        <f t="shared" si="148"/>
        <v>0</v>
      </c>
      <c r="DR71" s="259" t="e">
        <f t="shared" si="149"/>
        <v>#DIV/0!</v>
      </c>
      <c r="DS71" s="268"/>
      <c r="DT71" s="268"/>
      <c r="DU71" s="268"/>
      <c r="DV71" s="268"/>
      <c r="DW71" s="268"/>
      <c r="DX71" s="268"/>
      <c r="EL71" s="701" t="str">
        <f>DN71</f>
        <v>Non - M.7</v>
      </c>
      <c r="EM71" s="702">
        <f>DO71</f>
        <v>0</v>
      </c>
      <c r="EN71" s="702">
        <f t="shared" ref="EN71:EO76" si="151">DP71</f>
        <v>0</v>
      </c>
      <c r="EO71" s="702">
        <f t="shared" si="151"/>
        <v>0</v>
      </c>
      <c r="EP71" s="719" t="e">
        <f t="shared" si="150"/>
        <v>#DIV/0!</v>
      </c>
    </row>
    <row r="72" spans="64:146">
      <c r="DN72" s="258" t="s">
        <v>320</v>
      </c>
      <c r="DO72" s="242">
        <f>DO62</f>
        <v>0</v>
      </c>
      <c r="DP72" s="242">
        <f>DP62</f>
        <v>0</v>
      </c>
      <c r="DQ72" s="243">
        <f t="shared" si="148"/>
        <v>0</v>
      </c>
      <c r="DR72" s="259" t="e">
        <f t="shared" si="149"/>
        <v>#DIV/0!</v>
      </c>
      <c r="DS72" s="268"/>
      <c r="DT72" s="268"/>
      <c r="DU72" s="268"/>
      <c r="DV72" s="268"/>
      <c r="DW72" s="268"/>
      <c r="DX72" s="268"/>
      <c r="EL72" s="701" t="s">
        <v>373</v>
      </c>
      <c r="EM72" s="702">
        <f>DO72</f>
        <v>0</v>
      </c>
      <c r="EN72" s="702">
        <f t="shared" si="151"/>
        <v>0</v>
      </c>
      <c r="EO72" s="702">
        <f t="shared" si="151"/>
        <v>0</v>
      </c>
      <c r="EP72" s="719" t="e">
        <f t="shared" si="150"/>
        <v>#DIV/0!</v>
      </c>
    </row>
    <row r="73" spans="64:146">
      <c r="DN73" s="258" t="s">
        <v>192</v>
      </c>
      <c r="DO73" s="242">
        <f>DO63</f>
        <v>0.6</v>
      </c>
      <c r="DP73" s="242">
        <f>DP63</f>
        <v>0.6</v>
      </c>
      <c r="DQ73" s="243">
        <f t="shared" si="148"/>
        <v>0</v>
      </c>
      <c r="DR73" s="259">
        <f t="shared" si="149"/>
        <v>0</v>
      </c>
      <c r="DS73" s="268"/>
      <c r="DT73" s="268"/>
      <c r="DU73" s="268"/>
      <c r="DV73" s="268"/>
      <c r="DW73" s="268"/>
      <c r="DX73" s="268"/>
      <c r="EL73" s="704" t="str">
        <f>DN73</f>
        <v>Export @MT</v>
      </c>
      <c r="EM73" s="702">
        <f>DO73</f>
        <v>0.6</v>
      </c>
      <c r="EN73" s="702">
        <f t="shared" si="151"/>
        <v>0.6</v>
      </c>
      <c r="EO73" s="702">
        <f t="shared" si="151"/>
        <v>0</v>
      </c>
      <c r="EP73" s="719">
        <f t="shared" si="150"/>
        <v>0</v>
      </c>
    </row>
    <row r="74" spans="64:146">
      <c r="DN74" s="258" t="s">
        <v>372</v>
      </c>
      <c r="DO74" s="242">
        <f>DO65</f>
        <v>1.9</v>
      </c>
      <c r="DP74" s="242">
        <f>DP65</f>
        <v>1.8380000000000001</v>
      </c>
      <c r="DQ74" s="243">
        <f t="shared" si="148"/>
        <v>-6.1999999999999833E-2</v>
      </c>
      <c r="DR74" s="259">
        <f t="shared" si="149"/>
        <v>-3.2631578947368338E-2</v>
      </c>
      <c r="DS74" s="268"/>
      <c r="DT74" s="268"/>
      <c r="DU74" s="268"/>
      <c r="DV74" s="268"/>
      <c r="DW74" s="268"/>
      <c r="DX74" s="268"/>
      <c r="EL74" s="704" t="str">
        <f>DN74</f>
        <v>Export @KHM</v>
      </c>
      <c r="EM74" s="706">
        <f>DO74</f>
        <v>1.9</v>
      </c>
      <c r="EN74" s="706">
        <f t="shared" si="151"/>
        <v>1.8380000000000001</v>
      </c>
      <c r="EO74" s="706">
        <f t="shared" si="151"/>
        <v>-6.1999999999999833E-2</v>
      </c>
      <c r="EP74" s="720">
        <f t="shared" si="150"/>
        <v>-3.2631578947368338E-2</v>
      </c>
    </row>
    <row r="75" spans="64:146" ht="20.399999999999999" thickBot="1">
      <c r="DN75" s="258" t="s">
        <v>474</v>
      </c>
      <c r="DO75" s="242">
        <f>DO66</f>
        <v>1.9</v>
      </c>
      <c r="DP75" s="242">
        <f>DP66</f>
        <v>1.84</v>
      </c>
      <c r="DQ75" s="243">
        <f t="shared" si="148"/>
        <v>-5.9999999999999831E-2</v>
      </c>
      <c r="DR75" s="259">
        <f t="shared" si="149"/>
        <v>-3.1578947368420963E-2</v>
      </c>
      <c r="DS75" s="268"/>
      <c r="DT75" s="268"/>
      <c r="DU75" s="268"/>
      <c r="DV75" s="268"/>
      <c r="DW75" s="268"/>
      <c r="DX75" s="268"/>
      <c r="EL75" s="704" t="str">
        <f>DN75</f>
        <v>KHM - IRPC</v>
      </c>
      <c r="EM75" s="706">
        <f>DO75</f>
        <v>1.9</v>
      </c>
      <c r="EN75" s="706">
        <f t="shared" si="151"/>
        <v>1.84</v>
      </c>
      <c r="EO75" s="706">
        <f t="shared" si="151"/>
        <v>-5.9999999999999831E-2</v>
      </c>
      <c r="EP75" s="720">
        <f>DR75</f>
        <v>-3.1578947368420963E-2</v>
      </c>
    </row>
    <row r="76" spans="64:146" ht="20.399999999999999" thickBot="1">
      <c r="DN76" s="245" t="s">
        <v>44</v>
      </c>
      <c r="DO76" s="246">
        <f>SUM(DO70:DO75)</f>
        <v>87.208641975308637</v>
      </c>
      <c r="DP76" s="246">
        <f>SUM(DP70:DP75)</f>
        <v>88.457999999999998</v>
      </c>
      <c r="DQ76" s="246">
        <f t="shared" si="148"/>
        <v>1.2493580246913609</v>
      </c>
      <c r="DR76" s="766">
        <f t="shared" si="149"/>
        <v>1.4326080493778259E-2</v>
      </c>
      <c r="DS76" s="268"/>
      <c r="DT76" s="268"/>
      <c r="DU76" s="268"/>
      <c r="DV76" s="268"/>
      <c r="DW76" s="268"/>
      <c r="DX76" s="268"/>
      <c r="EL76" s="708" t="s">
        <v>44</v>
      </c>
      <c r="EM76" s="709">
        <f>DO76</f>
        <v>87.208641975308637</v>
      </c>
      <c r="EN76" s="709">
        <f t="shared" si="151"/>
        <v>88.457999999999998</v>
      </c>
      <c r="EO76" s="743">
        <f t="shared" si="151"/>
        <v>1.2493580246913609</v>
      </c>
      <c r="EP76" s="744">
        <f>DR76</f>
        <v>1.4326080493778259E-2</v>
      </c>
    </row>
    <row r="77" spans="64:146" ht="20.399999999999999" thickTop="1">
      <c r="DN77" s="267"/>
      <c r="DO77" s="270"/>
      <c r="DQ77" s="266"/>
      <c r="DR77" s="267"/>
      <c r="DS77" s="268"/>
      <c r="DT77" s="765"/>
      <c r="DU77" s="268"/>
      <c r="DV77" s="268"/>
      <c r="DW77" s="268"/>
      <c r="DX77" s="268"/>
    </row>
    <row r="78" spans="64:146">
      <c r="DN78" s="267"/>
      <c r="DO78" s="270"/>
      <c r="DQ78" s="266"/>
      <c r="DR78" s="267"/>
      <c r="DS78" s="268"/>
      <c r="DT78" s="268"/>
      <c r="DU78" s="268"/>
      <c r="DV78" s="268"/>
      <c r="DW78" s="268"/>
      <c r="DX78" s="268"/>
    </row>
    <row r="79" spans="64:146">
      <c r="DN79" s="267"/>
      <c r="DO79" s="270"/>
      <c r="DQ79" s="266"/>
      <c r="DR79" s="267"/>
      <c r="DS79" s="268"/>
      <c r="DT79" s="268"/>
      <c r="DU79" s="268"/>
      <c r="DV79" s="268"/>
      <c r="DW79" s="268"/>
      <c r="DX79" s="268"/>
    </row>
    <row r="80" spans="64:146">
      <c r="DN80" s="267"/>
      <c r="DO80" s="270"/>
      <c r="DQ80" s="266"/>
      <c r="DR80" s="267"/>
      <c r="DS80" s="268"/>
      <c r="DT80" s="268"/>
      <c r="DU80" s="268"/>
      <c r="DV80" s="268"/>
      <c r="DW80" s="268"/>
      <c r="DX80" s="268"/>
    </row>
    <row r="81" spans="118:143">
      <c r="DN81" s="267"/>
      <c r="DO81" s="267"/>
      <c r="DP81" s="267"/>
      <c r="DQ81" s="266"/>
      <c r="DS81" s="268"/>
      <c r="DT81" s="268"/>
      <c r="DU81" s="268"/>
      <c r="DV81" s="268"/>
      <c r="DW81" s="268"/>
      <c r="DX81" s="268"/>
    </row>
    <row r="82" spans="118:143">
      <c r="DN82" s="236" t="s">
        <v>182</v>
      </c>
      <c r="DO82" s="237" t="s">
        <v>56</v>
      </c>
      <c r="DP82" s="330">
        <v>44228</v>
      </c>
      <c r="DQ82" s="266"/>
      <c r="DR82" s="267"/>
      <c r="DS82" s="268"/>
      <c r="DT82" s="268"/>
      <c r="DU82" s="268"/>
      <c r="DV82" s="268"/>
      <c r="DW82" s="268"/>
      <c r="DX82" s="268"/>
      <c r="DY82" s="268"/>
    </row>
    <row r="83" spans="118:143">
      <c r="DN83" s="240" t="s">
        <v>367</v>
      </c>
      <c r="DO83" s="240" t="s">
        <v>364</v>
      </c>
      <c r="DP83" s="330"/>
      <c r="DQ83" s="266"/>
      <c r="DR83" s="267"/>
      <c r="DS83" s="268"/>
      <c r="DT83" s="268"/>
      <c r="DU83" s="268"/>
      <c r="DV83" s="268"/>
      <c r="DW83" s="268"/>
      <c r="DX83" s="268"/>
      <c r="DY83" s="268"/>
      <c r="EL83" s="712" t="s">
        <v>367</v>
      </c>
      <c r="EM83" s="712" t="s">
        <v>364</v>
      </c>
    </row>
    <row r="84" spans="118:143">
      <c r="DN84" s="241" t="s">
        <v>37</v>
      </c>
      <c r="DO84" s="242">
        <f>AZ5</f>
        <v>9.7125000000000004</v>
      </c>
      <c r="DP84" s="266"/>
      <c r="DQ84" s="266"/>
      <c r="DR84" s="267"/>
      <c r="DS84" s="267"/>
      <c r="DT84" s="267"/>
      <c r="DU84" s="267"/>
      <c r="DV84" s="267"/>
      <c r="DW84" s="267"/>
      <c r="DX84" s="268"/>
      <c r="DY84" s="268"/>
      <c r="EL84" s="713" t="s">
        <v>37</v>
      </c>
      <c r="EM84" s="714">
        <f t="shared" ref="EM84:EM91" si="152">DO84</f>
        <v>9.7125000000000004</v>
      </c>
    </row>
    <row r="85" spans="118:143">
      <c r="DN85" s="241" t="s">
        <v>38</v>
      </c>
      <c r="DO85" s="242">
        <f>AZ6</f>
        <v>8.6751219512195128</v>
      </c>
      <c r="DP85" s="266"/>
      <c r="DQ85" s="266"/>
      <c r="DR85" s="267"/>
      <c r="DS85" s="268"/>
      <c r="DT85" s="268"/>
      <c r="DU85" s="268"/>
      <c r="DV85" s="268"/>
      <c r="DW85" s="268"/>
      <c r="DX85" s="268"/>
      <c r="DY85" s="268"/>
      <c r="EL85" s="715" t="s">
        <v>38</v>
      </c>
      <c r="EM85" s="714">
        <f t="shared" si="152"/>
        <v>8.6751219512195128</v>
      </c>
    </row>
    <row r="86" spans="118:143">
      <c r="DN86" s="241" t="s">
        <v>39</v>
      </c>
      <c r="DO86" s="242">
        <f>AZ7</f>
        <v>11.4</v>
      </c>
      <c r="DP86" s="266"/>
      <c r="DQ86" s="266"/>
      <c r="DR86" s="267"/>
      <c r="DS86" s="268"/>
      <c r="DT86" s="268"/>
      <c r="DU86" s="268"/>
      <c r="DV86" s="268"/>
      <c r="DW86" s="268"/>
      <c r="DX86" s="268"/>
      <c r="DY86" s="268"/>
      <c r="EL86" s="715" t="s">
        <v>39</v>
      </c>
      <c r="EM86" s="714">
        <f t="shared" si="152"/>
        <v>11.4</v>
      </c>
    </row>
    <row r="87" spans="118:143">
      <c r="DN87" s="241" t="s">
        <v>83</v>
      </c>
      <c r="DO87" s="242">
        <f>AZ25</f>
        <v>2.1</v>
      </c>
      <c r="DP87" s="266"/>
      <c r="DQ87" s="266"/>
      <c r="DR87" s="267"/>
      <c r="DS87" s="268"/>
      <c r="DT87" s="268"/>
      <c r="DU87" s="268"/>
      <c r="DV87" s="268"/>
      <c r="DW87" s="268"/>
      <c r="DX87" s="268"/>
      <c r="DY87" s="268"/>
      <c r="EL87" s="715" t="s">
        <v>83</v>
      </c>
      <c r="EM87" s="714">
        <f t="shared" si="152"/>
        <v>2.1</v>
      </c>
    </row>
    <row r="88" spans="118:143">
      <c r="DN88" s="241" t="s">
        <v>40</v>
      </c>
      <c r="DO88" s="242">
        <f>AZ8</f>
        <v>12.88</v>
      </c>
      <c r="DP88" s="266"/>
      <c r="DQ88" s="266"/>
      <c r="DR88" s="266"/>
      <c r="EL88" s="715" t="s">
        <v>40</v>
      </c>
      <c r="EM88" s="714">
        <f t="shared" si="152"/>
        <v>12.88</v>
      </c>
    </row>
    <row r="89" spans="118:143">
      <c r="DN89" s="241" t="s">
        <v>42</v>
      </c>
      <c r="DO89" s="242">
        <f>AZ9</f>
        <v>17.948863636363637</v>
      </c>
      <c r="DP89" s="266"/>
      <c r="DQ89" s="266"/>
      <c r="DR89" s="266"/>
      <c r="EL89" s="715" t="s">
        <v>42</v>
      </c>
      <c r="EM89" s="714">
        <f t="shared" si="152"/>
        <v>17.948863636363637</v>
      </c>
    </row>
    <row r="90" spans="118:143" ht="20.399999999999999" thickBot="1">
      <c r="DN90" s="241" t="s">
        <v>137</v>
      </c>
      <c r="DO90" s="242">
        <f>AZ10</f>
        <v>14.28</v>
      </c>
      <c r="DP90" s="266"/>
      <c r="DQ90" s="266"/>
      <c r="DR90" s="266"/>
      <c r="EL90" s="715" t="s">
        <v>137</v>
      </c>
      <c r="EM90" s="716">
        <f t="shared" si="152"/>
        <v>14.28</v>
      </c>
    </row>
    <row r="91" spans="118:143" ht="20.399999999999999" thickBot="1">
      <c r="DN91" s="245" t="s">
        <v>44</v>
      </c>
      <c r="DO91" s="246">
        <f>SUM(DO84:DO90)</f>
        <v>76.996485587583152</v>
      </c>
      <c r="DP91" s="271"/>
      <c r="DQ91" s="266"/>
      <c r="DR91" s="266"/>
      <c r="EL91" s="717" t="s">
        <v>44</v>
      </c>
      <c r="EM91" s="718">
        <f t="shared" si="152"/>
        <v>76.996485587583152</v>
      </c>
    </row>
    <row r="92" spans="118:143" ht="20.399999999999999" thickTop="1">
      <c r="DN92" s="266"/>
      <c r="DO92" s="266"/>
      <c r="DP92" s="266"/>
      <c r="DQ92" s="266"/>
      <c r="DR92" s="266"/>
    </row>
    <row r="93" spans="118:143">
      <c r="DN93" s="236" t="s">
        <v>142</v>
      </c>
      <c r="DO93" s="237" t="s">
        <v>56</v>
      </c>
      <c r="DP93" s="238">
        <f>DP82</f>
        <v>44228</v>
      </c>
      <c r="DQ93" s="266"/>
      <c r="DR93" s="266"/>
    </row>
    <row r="94" spans="118:143">
      <c r="DN94" s="239"/>
      <c r="DO94" s="239"/>
      <c r="DP94" s="266"/>
      <c r="DQ94" s="266"/>
      <c r="DR94" s="266"/>
    </row>
    <row r="95" spans="118:143">
      <c r="DN95" s="257" t="s">
        <v>370</v>
      </c>
      <c r="DO95" s="257" t="s">
        <v>364</v>
      </c>
      <c r="DP95" s="266"/>
      <c r="DQ95" s="266"/>
      <c r="DR95" s="266"/>
    </row>
    <row r="96" spans="118:143">
      <c r="DN96" s="258" t="s">
        <v>87</v>
      </c>
      <c r="DO96" s="242">
        <f>AZ14</f>
        <v>35.493827160493829</v>
      </c>
      <c r="DP96" s="266"/>
      <c r="DQ96" s="266"/>
      <c r="DR96" s="266"/>
    </row>
    <row r="97" spans="118:143">
      <c r="DN97" s="258" t="s">
        <v>88</v>
      </c>
      <c r="DO97" s="242">
        <f>AZ15</f>
        <v>39</v>
      </c>
      <c r="DP97" s="266"/>
      <c r="DQ97" s="266"/>
      <c r="DR97" s="266"/>
    </row>
    <row r="98" spans="118:143">
      <c r="DN98" s="258" t="s">
        <v>89</v>
      </c>
      <c r="DO98" s="242">
        <f>AZ16</f>
        <v>0</v>
      </c>
      <c r="DP98" s="266"/>
      <c r="DQ98" s="266"/>
      <c r="DR98" s="266"/>
    </row>
    <row r="99" spans="118:143">
      <c r="DN99" s="258" t="s">
        <v>320</v>
      </c>
      <c r="DO99" s="242">
        <f>AZ17</f>
        <v>0</v>
      </c>
      <c r="DP99" s="266"/>
      <c r="DQ99" s="266"/>
      <c r="DR99" s="266"/>
    </row>
    <row r="100" spans="118:143">
      <c r="DN100" s="258" t="s">
        <v>192</v>
      </c>
      <c r="DO100" s="242">
        <v>1.8</v>
      </c>
      <c r="DP100" s="271"/>
      <c r="DQ100" s="266"/>
      <c r="DR100" s="266"/>
    </row>
    <row r="101" spans="118:143">
      <c r="DN101" s="258" t="s">
        <v>372</v>
      </c>
      <c r="DO101" s="242">
        <f>AZ27</f>
        <v>0</v>
      </c>
      <c r="DP101" s="266"/>
      <c r="DQ101" s="266"/>
      <c r="DR101" s="266"/>
    </row>
    <row r="102" spans="118:143" ht="20.399999999999999" thickBot="1">
      <c r="DN102" s="258" t="s">
        <v>474</v>
      </c>
      <c r="DO102" s="242">
        <f>AZ28</f>
        <v>1.9</v>
      </c>
      <c r="DP102" s="271"/>
      <c r="DQ102" s="266"/>
      <c r="DR102" s="266"/>
    </row>
    <row r="103" spans="118:143" ht="20.399999999999999" thickBot="1">
      <c r="DN103" s="245" t="s">
        <v>44</v>
      </c>
      <c r="DO103" s="246">
        <f>SUM(DO96:DO102)</f>
        <v>78.193827160493825</v>
      </c>
      <c r="DP103" s="272"/>
      <c r="DR103" s="266"/>
    </row>
    <row r="104" spans="118:143" ht="20.399999999999999" thickTop="1">
      <c r="DN104" s="257" t="s">
        <v>370</v>
      </c>
      <c r="DO104" s="257" t="s">
        <v>364</v>
      </c>
      <c r="DR104" s="266"/>
      <c r="EL104" s="712" t="s">
        <v>369</v>
      </c>
      <c r="EM104" s="712" t="s">
        <v>364</v>
      </c>
    </row>
    <row r="105" spans="118:143">
      <c r="DN105" s="258" t="s">
        <v>290</v>
      </c>
      <c r="DO105" s="242">
        <f>DO96+DO97</f>
        <v>74.493827160493822</v>
      </c>
      <c r="EL105" s="713" t="str">
        <f>DN105</f>
        <v>M.7</v>
      </c>
      <c r="EM105" s="714">
        <f>DO105</f>
        <v>74.493827160493822</v>
      </c>
    </row>
    <row r="106" spans="118:143">
      <c r="DN106" s="258" t="s">
        <v>371</v>
      </c>
      <c r="DO106" s="242">
        <f>DO98</f>
        <v>0</v>
      </c>
      <c r="EL106" s="713" t="str">
        <f>DN106</f>
        <v>Non - M.7</v>
      </c>
      <c r="EM106" s="714">
        <f>DO106</f>
        <v>0</v>
      </c>
    </row>
    <row r="107" spans="118:143" ht="27.6">
      <c r="DN107" s="258" t="s">
        <v>320</v>
      </c>
      <c r="DO107" s="242">
        <f>DO99</f>
        <v>0</v>
      </c>
      <c r="EL107" s="713" t="s">
        <v>373</v>
      </c>
      <c r="EM107" s="714">
        <f>DO107</f>
        <v>0</v>
      </c>
    </row>
    <row r="108" spans="118:143">
      <c r="DN108" s="258" t="s">
        <v>192</v>
      </c>
      <c r="DO108" s="242">
        <f>DO100</f>
        <v>1.8</v>
      </c>
      <c r="EL108" s="715" t="str">
        <f>DN108</f>
        <v>Export @MT</v>
      </c>
      <c r="EM108" s="714">
        <f>DO108</f>
        <v>1.8</v>
      </c>
    </row>
    <row r="109" spans="118:143">
      <c r="DN109" s="258" t="s">
        <v>372</v>
      </c>
      <c r="DO109" s="242">
        <f>DO101</f>
        <v>0</v>
      </c>
      <c r="EL109" s="715" t="str">
        <f>DN109</f>
        <v>Export @KHM</v>
      </c>
      <c r="EM109" s="714">
        <f>DO109</f>
        <v>0</v>
      </c>
    </row>
    <row r="110" spans="118:143" ht="20.399999999999999" thickBot="1">
      <c r="DN110" s="258" t="s">
        <v>474</v>
      </c>
      <c r="DO110" s="242">
        <f>DO102</f>
        <v>1.9</v>
      </c>
      <c r="EL110" s="715" t="str">
        <f>DN110</f>
        <v>KHM - IRPC</v>
      </c>
      <c r="EM110" s="716">
        <f>DO110</f>
        <v>1.9</v>
      </c>
    </row>
    <row r="111" spans="118:143" ht="20.399999999999999" thickBot="1">
      <c r="DN111" s="245" t="s">
        <v>44</v>
      </c>
      <c r="DO111" s="246">
        <f>SUM(DO105:DO110)</f>
        <v>78.193827160493825</v>
      </c>
      <c r="EL111" s="717" t="s">
        <v>44</v>
      </c>
      <c r="EM111" s="718">
        <f>DO111</f>
        <v>78.193827160493825</v>
      </c>
    </row>
    <row r="112" spans="118:143" ht="20.399999999999999" thickTop="1"/>
  </sheetData>
  <mergeCells count="1">
    <mergeCell ref="DQ6:DR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13"/>
  <sheetViews>
    <sheetView zoomScale="85" zoomScaleNormal="85" workbookViewId="0">
      <selection activeCell="BD18" sqref="BD18"/>
    </sheetView>
  </sheetViews>
  <sheetFormatPr defaultRowHeight="14.4"/>
  <cols>
    <col min="1" max="1" width="20" bestFit="1" customWidth="1"/>
    <col min="2" max="2" width="10.44140625" bestFit="1" customWidth="1"/>
    <col min="3" max="3" width="9.109375" hidden="1" customWidth="1"/>
    <col min="4" max="6" width="8.44140625" hidden="1" customWidth="1"/>
    <col min="7" max="28" width="0" hidden="1" customWidth="1"/>
    <col min="29" max="29" width="8" hidden="1" customWidth="1"/>
    <col min="30" max="37" width="0" hidden="1" customWidth="1"/>
    <col min="38" max="40" width="10" hidden="1" customWidth="1"/>
    <col min="41" max="50" width="0" hidden="1" customWidth="1"/>
    <col min="65" max="65" width="20" hidden="1" customWidth="1"/>
    <col min="66" max="66" width="5.44140625" hidden="1" customWidth="1"/>
    <col min="67" max="77" width="12.109375" hidden="1" customWidth="1"/>
    <col min="78" max="91" width="10" hidden="1" customWidth="1"/>
  </cols>
  <sheetData>
    <row r="1" spans="1:91">
      <c r="A1" s="162" t="s">
        <v>36</v>
      </c>
      <c r="B1" s="163">
        <f ca="1">NOW()</f>
        <v>44242.690898263892</v>
      </c>
    </row>
    <row r="3" spans="1:91">
      <c r="A3" s="152" t="s">
        <v>56</v>
      </c>
      <c r="C3">
        <v>31</v>
      </c>
      <c r="D3">
        <v>28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30</v>
      </c>
      <c r="L3">
        <v>31</v>
      </c>
      <c r="M3">
        <v>30</v>
      </c>
      <c r="N3">
        <v>31</v>
      </c>
      <c r="O3">
        <v>31</v>
      </c>
      <c r="P3">
        <v>28</v>
      </c>
      <c r="Q3">
        <v>31</v>
      </c>
      <c r="R3">
        <v>30</v>
      </c>
      <c r="S3">
        <v>31</v>
      </c>
      <c r="T3">
        <v>30</v>
      </c>
      <c r="U3">
        <v>31</v>
      </c>
      <c r="V3">
        <v>31</v>
      </c>
      <c r="W3">
        <v>30</v>
      </c>
      <c r="X3">
        <v>31</v>
      </c>
      <c r="Y3">
        <v>30</v>
      </c>
      <c r="Z3">
        <v>31</v>
      </c>
      <c r="AA3">
        <v>31</v>
      </c>
      <c r="AB3">
        <v>28</v>
      </c>
      <c r="AC3">
        <v>31</v>
      </c>
      <c r="AD3">
        <v>30</v>
      </c>
      <c r="AE3">
        <v>31</v>
      </c>
      <c r="AF3">
        <v>30</v>
      </c>
      <c r="AG3">
        <v>31</v>
      </c>
      <c r="AH3">
        <v>31</v>
      </c>
      <c r="AI3">
        <v>30</v>
      </c>
      <c r="AJ3">
        <v>31</v>
      </c>
      <c r="AK3">
        <v>30</v>
      </c>
      <c r="AL3">
        <v>31</v>
      </c>
      <c r="AM3">
        <v>31</v>
      </c>
      <c r="AN3">
        <v>29</v>
      </c>
      <c r="AO3">
        <v>31</v>
      </c>
      <c r="AP3">
        <v>30</v>
      </c>
      <c r="AQ3">
        <v>31</v>
      </c>
      <c r="AR3">
        <v>30</v>
      </c>
      <c r="AS3">
        <v>31</v>
      </c>
      <c r="AT3">
        <v>31</v>
      </c>
      <c r="AU3">
        <v>30</v>
      </c>
      <c r="AV3">
        <v>31</v>
      </c>
      <c r="AW3">
        <v>30</v>
      </c>
      <c r="AX3">
        <v>31</v>
      </c>
      <c r="AY3">
        <v>31</v>
      </c>
      <c r="AZ3">
        <v>28</v>
      </c>
      <c r="BA3">
        <v>31</v>
      </c>
      <c r="BB3">
        <v>30</v>
      </c>
      <c r="BC3">
        <v>31</v>
      </c>
      <c r="BD3">
        <v>30</v>
      </c>
      <c r="BE3">
        <v>31</v>
      </c>
      <c r="BF3">
        <v>31</v>
      </c>
      <c r="BG3">
        <v>30</v>
      </c>
      <c r="BH3">
        <v>31</v>
      </c>
      <c r="BI3">
        <v>30</v>
      </c>
      <c r="BJ3">
        <v>31</v>
      </c>
      <c r="BK3">
        <v>31</v>
      </c>
      <c r="BM3" s="152" t="s">
        <v>57</v>
      </c>
      <c r="BO3">
        <v>31</v>
      </c>
      <c r="BP3">
        <v>28</v>
      </c>
      <c r="BQ3">
        <v>31</v>
      </c>
      <c r="BR3">
        <v>30</v>
      </c>
      <c r="BS3">
        <v>31</v>
      </c>
      <c r="BT3">
        <v>30</v>
      </c>
      <c r="BU3">
        <v>31</v>
      </c>
      <c r="BV3">
        <v>31</v>
      </c>
      <c r="BW3">
        <v>30</v>
      </c>
      <c r="BX3">
        <v>31</v>
      </c>
      <c r="BY3">
        <v>30</v>
      </c>
      <c r="BZ3">
        <v>31</v>
      </c>
      <c r="CA3">
        <v>31</v>
      </c>
      <c r="CB3">
        <v>28</v>
      </c>
      <c r="CC3">
        <v>31</v>
      </c>
      <c r="CD3">
        <v>30</v>
      </c>
      <c r="CE3">
        <v>31</v>
      </c>
      <c r="CF3">
        <v>31</v>
      </c>
      <c r="CG3">
        <v>31</v>
      </c>
      <c r="CH3">
        <v>31</v>
      </c>
      <c r="CI3">
        <v>30</v>
      </c>
      <c r="CJ3">
        <v>31</v>
      </c>
      <c r="CK3">
        <v>30</v>
      </c>
      <c r="CL3">
        <v>31</v>
      </c>
      <c r="CM3">
        <v>31</v>
      </c>
    </row>
    <row r="4" spans="1:91" s="131" customFormat="1">
      <c r="A4" s="139" t="s">
        <v>43</v>
      </c>
      <c r="B4" s="139"/>
      <c r="C4" s="191">
        <v>21916</v>
      </c>
      <c r="D4" s="140">
        <v>21947</v>
      </c>
      <c r="E4" s="140">
        <v>21976</v>
      </c>
      <c r="F4" s="140">
        <v>22007</v>
      </c>
      <c r="G4" s="140">
        <v>22037</v>
      </c>
      <c r="H4" s="140">
        <v>22068</v>
      </c>
      <c r="I4" s="140">
        <v>22098</v>
      </c>
      <c r="J4" s="140">
        <v>22129</v>
      </c>
      <c r="K4" s="140">
        <v>22160</v>
      </c>
      <c r="L4" s="140">
        <v>22190</v>
      </c>
      <c r="M4" s="140">
        <v>22221</v>
      </c>
      <c r="N4" s="140">
        <v>22251</v>
      </c>
      <c r="O4" s="140">
        <v>22282</v>
      </c>
      <c r="P4" s="140">
        <v>22313</v>
      </c>
      <c r="Q4" s="140">
        <v>22341</v>
      </c>
      <c r="R4" s="140">
        <v>22372</v>
      </c>
      <c r="S4" s="140">
        <v>22402</v>
      </c>
      <c r="T4" s="140">
        <v>22433</v>
      </c>
      <c r="U4" s="140">
        <v>22463</v>
      </c>
      <c r="V4" s="140">
        <v>22494</v>
      </c>
      <c r="W4" s="140">
        <v>22525</v>
      </c>
      <c r="X4" s="140">
        <v>22555</v>
      </c>
      <c r="Y4" s="140">
        <v>22586</v>
      </c>
      <c r="Z4" s="140">
        <v>22616</v>
      </c>
      <c r="AA4" s="140">
        <v>22647</v>
      </c>
      <c r="AB4" s="140">
        <v>22678</v>
      </c>
      <c r="AC4" s="140">
        <v>22706</v>
      </c>
      <c r="AD4" s="140">
        <v>22737</v>
      </c>
      <c r="AE4" s="140">
        <v>22767</v>
      </c>
      <c r="AF4" s="140">
        <v>22798</v>
      </c>
      <c r="AG4" s="140">
        <v>22828</v>
      </c>
      <c r="AH4" s="140">
        <v>22859</v>
      </c>
      <c r="AI4" s="140">
        <v>22890</v>
      </c>
      <c r="AJ4" s="140">
        <v>22920</v>
      </c>
      <c r="AK4" s="140">
        <v>22951</v>
      </c>
      <c r="AL4" s="140">
        <v>22981</v>
      </c>
      <c r="AM4" s="140">
        <v>23012</v>
      </c>
      <c r="AN4" s="140">
        <v>23043</v>
      </c>
      <c r="AO4" s="140">
        <v>23071</v>
      </c>
      <c r="AP4" s="140">
        <v>23102</v>
      </c>
      <c r="AQ4" s="140">
        <v>23132</v>
      </c>
      <c r="AR4" s="140">
        <v>23163</v>
      </c>
      <c r="AS4" s="140">
        <v>23193</v>
      </c>
      <c r="AT4" s="140">
        <v>23224</v>
      </c>
      <c r="AU4" s="140">
        <v>23255</v>
      </c>
      <c r="AV4" s="140">
        <v>23285</v>
      </c>
      <c r="AW4" s="140">
        <v>23316</v>
      </c>
      <c r="AX4" s="140">
        <v>23346</v>
      </c>
      <c r="AY4" s="140">
        <v>23377</v>
      </c>
      <c r="AZ4" s="140">
        <v>23408</v>
      </c>
      <c r="BA4" s="140">
        <v>23437</v>
      </c>
      <c r="BB4" s="140">
        <v>23468</v>
      </c>
      <c r="BC4" s="140">
        <v>23498</v>
      </c>
      <c r="BD4" s="140">
        <v>23529</v>
      </c>
      <c r="BE4" s="140">
        <v>23559</v>
      </c>
      <c r="BF4" s="140">
        <v>23590</v>
      </c>
      <c r="BG4" s="140">
        <v>23621</v>
      </c>
      <c r="BH4" s="140">
        <v>23651</v>
      </c>
      <c r="BI4" s="140">
        <v>23682</v>
      </c>
      <c r="BJ4" s="140">
        <v>23712</v>
      </c>
      <c r="BK4" s="140">
        <v>23743</v>
      </c>
      <c r="BM4" s="139" t="s">
        <v>43</v>
      </c>
      <c r="BN4" s="139"/>
      <c r="BO4" s="191">
        <v>21916</v>
      </c>
      <c r="BP4" s="140">
        <v>21947</v>
      </c>
      <c r="BQ4" s="140">
        <v>21976</v>
      </c>
      <c r="BR4" s="140">
        <v>22007</v>
      </c>
      <c r="BS4" s="140">
        <v>22037</v>
      </c>
      <c r="BT4" s="140">
        <v>22068</v>
      </c>
      <c r="BU4" s="140">
        <v>22098</v>
      </c>
      <c r="BV4" s="140">
        <v>22129</v>
      </c>
      <c r="BW4" s="140">
        <v>22160</v>
      </c>
      <c r="BX4" s="140">
        <v>22190</v>
      </c>
      <c r="BY4" s="140">
        <v>22221</v>
      </c>
      <c r="BZ4" s="140">
        <v>22251</v>
      </c>
      <c r="CA4" s="140">
        <v>22282</v>
      </c>
      <c r="CB4" s="140">
        <v>22313</v>
      </c>
      <c r="CC4" s="140">
        <v>22341</v>
      </c>
      <c r="CD4" s="140">
        <v>22372</v>
      </c>
      <c r="CE4" s="140">
        <v>22402</v>
      </c>
      <c r="CF4" s="140">
        <v>22433</v>
      </c>
      <c r="CG4" s="140">
        <v>22463</v>
      </c>
      <c r="CH4" s="140">
        <v>22494</v>
      </c>
      <c r="CI4" s="140">
        <v>22525</v>
      </c>
      <c r="CJ4" s="140">
        <v>22555</v>
      </c>
      <c r="CK4" s="140">
        <v>22586</v>
      </c>
      <c r="CL4" s="140">
        <v>22616</v>
      </c>
      <c r="CM4" s="140">
        <v>22647</v>
      </c>
    </row>
    <row r="5" spans="1:91">
      <c r="A5" s="132" t="s">
        <v>97</v>
      </c>
      <c r="B5" s="192" t="s">
        <v>42</v>
      </c>
      <c r="C5" s="129">
        <f>4*24*C3/1000</f>
        <v>2.976</v>
      </c>
      <c r="D5" s="129">
        <f t="shared" ref="D5:J5" si="0">5.5*24*D3/1000</f>
        <v>3.6960000000000002</v>
      </c>
      <c r="E5" s="129">
        <f t="shared" si="0"/>
        <v>4.0919999999999996</v>
      </c>
      <c r="F5" s="129">
        <f t="shared" si="0"/>
        <v>3.96</v>
      </c>
      <c r="G5" s="129">
        <f t="shared" si="0"/>
        <v>4.0919999999999996</v>
      </c>
      <c r="H5" s="129">
        <f t="shared" si="0"/>
        <v>3.96</v>
      </c>
      <c r="I5" s="129">
        <f t="shared" si="0"/>
        <v>4.0919999999999996</v>
      </c>
      <c r="J5" s="129">
        <f t="shared" si="0"/>
        <v>4.0919999999999996</v>
      </c>
      <c r="K5" s="129">
        <f>5.5*24*15/1000</f>
        <v>1.98</v>
      </c>
      <c r="L5" s="129">
        <f t="shared" ref="L5:S5" si="1">5.5*24*L3/1000</f>
        <v>4.0919999999999996</v>
      </c>
      <c r="M5" s="129">
        <f t="shared" si="1"/>
        <v>3.96</v>
      </c>
      <c r="N5" s="129">
        <f t="shared" si="1"/>
        <v>4.0919999999999996</v>
      </c>
      <c r="O5" s="129">
        <f t="shared" si="1"/>
        <v>4.0919999999999996</v>
      </c>
      <c r="P5" s="129">
        <f t="shared" si="1"/>
        <v>3.6960000000000002</v>
      </c>
      <c r="Q5" s="129">
        <f t="shared" si="1"/>
        <v>4.0919999999999996</v>
      </c>
      <c r="R5" s="129">
        <f t="shared" si="1"/>
        <v>3.96</v>
      </c>
      <c r="S5" s="129">
        <f t="shared" si="1"/>
        <v>4.0919999999999996</v>
      </c>
      <c r="T5" s="129">
        <f t="shared" ref="T5:AI5" si="2">5.5*24*T3/1000</f>
        <v>3.96</v>
      </c>
      <c r="U5" s="129">
        <f t="shared" si="2"/>
        <v>4.0919999999999996</v>
      </c>
      <c r="V5" s="129">
        <f t="shared" si="2"/>
        <v>4.0919999999999996</v>
      </c>
      <c r="W5" s="129">
        <f t="shared" si="2"/>
        <v>3.96</v>
      </c>
      <c r="X5" s="129">
        <f t="shared" si="2"/>
        <v>4.0919999999999996</v>
      </c>
      <c r="Y5" s="129">
        <f t="shared" si="2"/>
        <v>3.96</v>
      </c>
      <c r="Z5" s="129">
        <f t="shared" si="2"/>
        <v>4.0919999999999996</v>
      </c>
      <c r="AA5" s="129">
        <f t="shared" si="2"/>
        <v>4.0919999999999996</v>
      </c>
      <c r="AB5" s="129">
        <f t="shared" si="2"/>
        <v>3.6960000000000002</v>
      </c>
      <c r="AC5" s="129">
        <f t="shared" si="2"/>
        <v>4.0919999999999996</v>
      </c>
      <c r="AD5" s="129">
        <f t="shared" si="2"/>
        <v>3.96</v>
      </c>
      <c r="AE5" s="129">
        <f t="shared" si="2"/>
        <v>4.0919999999999996</v>
      </c>
      <c r="AF5" s="129">
        <f t="shared" si="2"/>
        <v>3.96</v>
      </c>
      <c r="AG5" s="129">
        <f t="shared" si="2"/>
        <v>4.0919999999999996</v>
      </c>
      <c r="AH5" s="129">
        <f t="shared" si="2"/>
        <v>4.0919999999999996</v>
      </c>
      <c r="AI5" s="305">
        <f t="shared" si="2"/>
        <v>3.96</v>
      </c>
      <c r="AJ5" s="402">
        <f>6*24*AJ3/1000</f>
        <v>4.4640000000000004</v>
      </c>
      <c r="AK5" s="402">
        <f>6*24*AK3/1000</f>
        <v>4.32</v>
      </c>
      <c r="AL5" s="305">
        <f>6.5*24*AL3/1000</f>
        <v>4.8360000000000003</v>
      </c>
      <c r="AM5" s="305">
        <f>6.5*24*AM3/1000</f>
        <v>4.8360000000000003</v>
      </c>
      <c r="AN5" s="305">
        <f>6.5*24*AN3/1000</f>
        <v>4.524</v>
      </c>
      <c r="AO5" s="305">
        <f>6.5*24*AO3/1000</f>
        <v>4.8360000000000003</v>
      </c>
      <c r="AP5" s="305">
        <f>6.5*24*AP3/1000</f>
        <v>4.68</v>
      </c>
      <c r="AQ5" s="305">
        <f>6*24*AQ3/1000</f>
        <v>4.4640000000000004</v>
      </c>
      <c r="AR5" s="305">
        <f>3*24*AR3/1000</f>
        <v>2.16</v>
      </c>
      <c r="AS5" s="305">
        <f>3*24*AS3/1000</f>
        <v>2.2320000000000002</v>
      </c>
      <c r="AT5" s="305">
        <f t="shared" ref="AT5:AY5" si="3">3*24*AT3/1000</f>
        <v>2.2320000000000002</v>
      </c>
      <c r="AU5" s="305">
        <f t="shared" si="3"/>
        <v>2.16</v>
      </c>
      <c r="AV5" s="305">
        <f t="shared" si="3"/>
        <v>2.2320000000000002</v>
      </c>
      <c r="AW5" s="305">
        <f t="shared" si="3"/>
        <v>2.16</v>
      </c>
      <c r="AX5" s="305">
        <f t="shared" si="3"/>
        <v>2.2320000000000002</v>
      </c>
      <c r="AY5" s="305">
        <f t="shared" si="3"/>
        <v>2.2320000000000002</v>
      </c>
      <c r="AZ5" s="305">
        <f>6*24*AZ3/1000</f>
        <v>4.032</v>
      </c>
      <c r="BA5" s="305">
        <f t="shared" ref="BA5:BK5" si="4">6*24*BA3/1000</f>
        <v>4.4640000000000004</v>
      </c>
      <c r="BB5" s="305">
        <f t="shared" si="4"/>
        <v>4.32</v>
      </c>
      <c r="BC5" s="305">
        <f t="shared" si="4"/>
        <v>4.4640000000000004</v>
      </c>
      <c r="BD5" s="305">
        <f t="shared" si="4"/>
        <v>4.32</v>
      </c>
      <c r="BE5" s="305">
        <f t="shared" si="4"/>
        <v>4.4640000000000004</v>
      </c>
      <c r="BF5" s="305">
        <f t="shared" si="4"/>
        <v>4.4640000000000004</v>
      </c>
      <c r="BG5" s="305">
        <f t="shared" si="4"/>
        <v>4.32</v>
      </c>
      <c r="BH5" s="305">
        <f t="shared" si="4"/>
        <v>4.4640000000000004</v>
      </c>
      <c r="BI5" s="305">
        <f t="shared" si="4"/>
        <v>4.32</v>
      </c>
      <c r="BJ5" s="305">
        <f t="shared" si="4"/>
        <v>4.4640000000000004</v>
      </c>
      <c r="BK5" s="305">
        <f t="shared" si="4"/>
        <v>4.4640000000000004</v>
      </c>
      <c r="BM5" s="132" t="s">
        <v>97</v>
      </c>
      <c r="BN5" s="192" t="s">
        <v>42</v>
      </c>
      <c r="BO5" s="129">
        <f t="shared" ref="BO5:BW5" si="5">BO12/1000</f>
        <v>2.9990930000000002</v>
      </c>
      <c r="BP5" s="129">
        <f t="shared" si="5"/>
        <v>3.7778069999999992</v>
      </c>
      <c r="BQ5" s="129">
        <f t="shared" si="5"/>
        <v>3.9655329999999998</v>
      </c>
      <c r="BR5" s="129">
        <f t="shared" si="5"/>
        <v>3.6256740000000001</v>
      </c>
      <c r="BS5" s="129">
        <f t="shared" si="5"/>
        <v>3.9559179999999992</v>
      </c>
      <c r="BT5" s="129">
        <f t="shared" si="5"/>
        <v>3.5750429999999995</v>
      </c>
      <c r="BU5" s="129">
        <f t="shared" si="5"/>
        <v>4.1825809999999999</v>
      </c>
      <c r="BV5" s="129">
        <f t="shared" si="5"/>
        <v>4.107977</v>
      </c>
      <c r="BW5" s="129">
        <f t="shared" si="5"/>
        <v>1.9739270000000002</v>
      </c>
      <c r="BX5" s="129">
        <f t="shared" ref="BX5:CD5" si="6">BX12/1000</f>
        <v>4.1022310000000006</v>
      </c>
      <c r="BY5" s="129">
        <f t="shared" si="6"/>
        <v>3.9790110000000003</v>
      </c>
      <c r="BZ5" s="129">
        <f t="shared" si="6"/>
        <v>4.1271899999999997</v>
      </c>
      <c r="CA5" s="129">
        <f t="shared" si="6"/>
        <v>4.1366490000000002</v>
      </c>
      <c r="CB5" s="129">
        <f t="shared" si="6"/>
        <v>3.2025200000000003</v>
      </c>
      <c r="CC5" s="129">
        <f t="shared" si="6"/>
        <v>4.1357769999999991</v>
      </c>
      <c r="CD5" s="129">
        <f t="shared" si="6"/>
        <v>3.9894470000000006</v>
      </c>
      <c r="CE5" s="129">
        <f t="shared" ref="CE5:CM5" si="7">CE12/1000</f>
        <v>4.1123759999999994</v>
      </c>
      <c r="CF5" s="129">
        <f t="shared" si="7"/>
        <v>3.9757600000000002</v>
      </c>
      <c r="CG5" s="129">
        <f t="shared" si="7"/>
        <v>3.978164</v>
      </c>
      <c r="CH5" s="129">
        <f t="shared" si="7"/>
        <v>4.1094239999999997</v>
      </c>
      <c r="CI5" s="129">
        <f t="shared" si="7"/>
        <v>3.8047959999999996</v>
      </c>
      <c r="CJ5" s="129">
        <f t="shared" si="7"/>
        <v>4.1371069999999994</v>
      </c>
      <c r="CK5" s="129">
        <f t="shared" si="7"/>
        <v>3.9870530000000004</v>
      </c>
      <c r="CL5" s="129">
        <f t="shared" si="7"/>
        <v>4.1064040000000004</v>
      </c>
      <c r="CM5" s="129">
        <f t="shared" si="7"/>
        <v>4.1054189999999995</v>
      </c>
    </row>
    <row r="6" spans="1:91" s="131" customFormat="1">
      <c r="A6" s="139" t="s">
        <v>47</v>
      </c>
      <c r="B6" s="139"/>
      <c r="C6" s="140">
        <f>C4</f>
        <v>21916</v>
      </c>
      <c r="D6" s="140">
        <f t="shared" ref="D6:AF6" si="8">D4</f>
        <v>21947</v>
      </c>
      <c r="E6" s="140">
        <f t="shared" si="8"/>
        <v>21976</v>
      </c>
      <c r="F6" s="140">
        <f t="shared" si="8"/>
        <v>22007</v>
      </c>
      <c r="G6" s="140">
        <f t="shared" si="8"/>
        <v>22037</v>
      </c>
      <c r="H6" s="140">
        <f t="shared" si="8"/>
        <v>22068</v>
      </c>
      <c r="I6" s="140">
        <f t="shared" si="8"/>
        <v>22098</v>
      </c>
      <c r="J6" s="140">
        <f t="shared" si="8"/>
        <v>22129</v>
      </c>
      <c r="K6" s="140">
        <f t="shared" si="8"/>
        <v>22160</v>
      </c>
      <c r="L6" s="140">
        <f t="shared" si="8"/>
        <v>22190</v>
      </c>
      <c r="M6" s="140">
        <f t="shared" si="8"/>
        <v>22221</v>
      </c>
      <c r="N6" s="140">
        <f t="shared" si="8"/>
        <v>22251</v>
      </c>
      <c r="O6" s="140">
        <f t="shared" si="8"/>
        <v>22282</v>
      </c>
      <c r="P6" s="140">
        <f t="shared" si="8"/>
        <v>22313</v>
      </c>
      <c r="Q6" s="140">
        <f>Q4</f>
        <v>22341</v>
      </c>
      <c r="R6" s="140">
        <f t="shared" ref="R6:AE6" si="9">R4</f>
        <v>22372</v>
      </c>
      <c r="S6" s="140">
        <f t="shared" si="9"/>
        <v>22402</v>
      </c>
      <c r="T6" s="140">
        <f t="shared" si="9"/>
        <v>22433</v>
      </c>
      <c r="U6" s="140">
        <f t="shared" si="9"/>
        <v>22463</v>
      </c>
      <c r="V6" s="140">
        <f t="shared" si="9"/>
        <v>22494</v>
      </c>
      <c r="W6" s="140">
        <f t="shared" si="9"/>
        <v>22525</v>
      </c>
      <c r="X6" s="140">
        <f t="shared" si="9"/>
        <v>22555</v>
      </c>
      <c r="Y6" s="140">
        <f t="shared" si="9"/>
        <v>22586</v>
      </c>
      <c r="Z6" s="140">
        <f t="shared" si="9"/>
        <v>22616</v>
      </c>
      <c r="AA6" s="140">
        <f t="shared" si="9"/>
        <v>22647</v>
      </c>
      <c r="AB6" s="140">
        <f t="shared" si="9"/>
        <v>22678</v>
      </c>
      <c r="AC6" s="140">
        <f t="shared" si="9"/>
        <v>22706</v>
      </c>
      <c r="AD6" s="140">
        <f t="shared" si="9"/>
        <v>22737</v>
      </c>
      <c r="AE6" s="140">
        <f t="shared" si="9"/>
        <v>22767</v>
      </c>
      <c r="AF6" s="140">
        <f t="shared" si="8"/>
        <v>22798</v>
      </c>
      <c r="AG6" s="140">
        <f>AG4</f>
        <v>22828</v>
      </c>
      <c r="AH6" s="140">
        <f>AH4</f>
        <v>22859</v>
      </c>
      <c r="AI6" s="140">
        <f>AI4</f>
        <v>22890</v>
      </c>
      <c r="AJ6" s="140">
        <f>AJ4</f>
        <v>22920</v>
      </c>
      <c r="AK6" s="140">
        <f>AK4</f>
        <v>22951</v>
      </c>
      <c r="AL6" s="140">
        <f t="shared" ref="AL6:AW6" si="10">AL4</f>
        <v>22981</v>
      </c>
      <c r="AM6" s="140">
        <f t="shared" si="10"/>
        <v>23012</v>
      </c>
      <c r="AN6" s="140">
        <f t="shared" si="10"/>
        <v>23043</v>
      </c>
      <c r="AO6" s="140">
        <f t="shared" si="10"/>
        <v>23071</v>
      </c>
      <c r="AP6" s="140">
        <f t="shared" si="10"/>
        <v>23102</v>
      </c>
      <c r="AQ6" s="140">
        <f t="shared" si="10"/>
        <v>23132</v>
      </c>
      <c r="AR6" s="140">
        <f t="shared" si="10"/>
        <v>23163</v>
      </c>
      <c r="AS6" s="140">
        <f t="shared" si="10"/>
        <v>23193</v>
      </c>
      <c r="AT6" s="140">
        <f t="shared" si="10"/>
        <v>23224</v>
      </c>
      <c r="AU6" s="140">
        <f t="shared" si="10"/>
        <v>23255</v>
      </c>
      <c r="AV6" s="140">
        <f t="shared" si="10"/>
        <v>23285</v>
      </c>
      <c r="AW6" s="140">
        <f t="shared" si="10"/>
        <v>23316</v>
      </c>
      <c r="AX6" s="140">
        <f t="shared" ref="AX6:BK6" si="11">AX4</f>
        <v>23346</v>
      </c>
      <c r="AY6" s="140">
        <f t="shared" si="11"/>
        <v>23377</v>
      </c>
      <c r="AZ6" s="140">
        <f t="shared" si="11"/>
        <v>23408</v>
      </c>
      <c r="BA6" s="140">
        <f t="shared" si="11"/>
        <v>23437</v>
      </c>
      <c r="BB6" s="140">
        <f t="shared" si="11"/>
        <v>23468</v>
      </c>
      <c r="BC6" s="140">
        <f t="shared" si="11"/>
        <v>23498</v>
      </c>
      <c r="BD6" s="140">
        <f t="shared" si="11"/>
        <v>23529</v>
      </c>
      <c r="BE6" s="140">
        <f t="shared" si="11"/>
        <v>23559</v>
      </c>
      <c r="BF6" s="140">
        <f t="shared" si="11"/>
        <v>23590</v>
      </c>
      <c r="BG6" s="140">
        <f t="shared" si="11"/>
        <v>23621</v>
      </c>
      <c r="BH6" s="140">
        <f t="shared" si="11"/>
        <v>23651</v>
      </c>
      <c r="BI6" s="140">
        <f t="shared" si="11"/>
        <v>23682</v>
      </c>
      <c r="BJ6" s="140">
        <f t="shared" si="11"/>
        <v>23712</v>
      </c>
      <c r="BK6" s="140">
        <f t="shared" si="11"/>
        <v>23743</v>
      </c>
      <c r="BM6" s="139" t="s">
        <v>47</v>
      </c>
      <c r="BN6" s="139"/>
      <c r="BO6" s="140">
        <f t="shared" ref="BO6:BW6" si="12">BO4</f>
        <v>21916</v>
      </c>
      <c r="BP6" s="140">
        <f t="shared" si="12"/>
        <v>21947</v>
      </c>
      <c r="BQ6" s="140">
        <f t="shared" si="12"/>
        <v>21976</v>
      </c>
      <c r="BR6" s="140">
        <f t="shared" si="12"/>
        <v>22007</v>
      </c>
      <c r="BS6" s="140">
        <f t="shared" si="12"/>
        <v>22037</v>
      </c>
      <c r="BT6" s="140">
        <f t="shared" si="12"/>
        <v>22068</v>
      </c>
      <c r="BU6" s="140">
        <f t="shared" si="12"/>
        <v>22098</v>
      </c>
      <c r="BV6" s="140">
        <f t="shared" si="12"/>
        <v>22129</v>
      </c>
      <c r="BW6" s="140">
        <f t="shared" si="12"/>
        <v>22160</v>
      </c>
      <c r="BX6" s="140">
        <f t="shared" ref="BX6:CD6" si="13">BX4</f>
        <v>22190</v>
      </c>
      <c r="BY6" s="140">
        <f t="shared" si="13"/>
        <v>22221</v>
      </c>
      <c r="BZ6" s="140">
        <f t="shared" si="13"/>
        <v>22251</v>
      </c>
      <c r="CA6" s="140">
        <f t="shared" si="13"/>
        <v>22282</v>
      </c>
      <c r="CB6" s="140">
        <f t="shared" si="13"/>
        <v>22313</v>
      </c>
      <c r="CC6" s="140">
        <f t="shared" si="13"/>
        <v>22341</v>
      </c>
      <c r="CD6" s="140">
        <f t="shared" si="13"/>
        <v>22372</v>
      </c>
      <c r="CE6" s="140">
        <f t="shared" ref="CE6:CM6" si="14">CE4</f>
        <v>22402</v>
      </c>
      <c r="CF6" s="140">
        <f t="shared" si="14"/>
        <v>22433</v>
      </c>
      <c r="CG6" s="140">
        <f t="shared" si="14"/>
        <v>22463</v>
      </c>
      <c r="CH6" s="140">
        <f t="shared" si="14"/>
        <v>22494</v>
      </c>
      <c r="CI6" s="140">
        <f t="shared" si="14"/>
        <v>22525</v>
      </c>
      <c r="CJ6" s="140">
        <f t="shared" si="14"/>
        <v>22555</v>
      </c>
      <c r="CK6" s="140">
        <f t="shared" si="14"/>
        <v>22586</v>
      </c>
      <c r="CL6" s="140">
        <f t="shared" si="14"/>
        <v>22616</v>
      </c>
      <c r="CM6" s="140">
        <f t="shared" si="14"/>
        <v>22647</v>
      </c>
    </row>
    <row r="7" spans="1:91" s="212" customFormat="1">
      <c r="A7" s="173" t="s">
        <v>97</v>
      </c>
      <c r="B7" s="178" t="s">
        <v>88</v>
      </c>
      <c r="C7" s="179">
        <f>C5</f>
        <v>2.976</v>
      </c>
      <c r="D7" s="179">
        <f t="shared" ref="D7:AF7" si="15">D5</f>
        <v>3.6960000000000002</v>
      </c>
      <c r="E7" s="179">
        <f t="shared" si="15"/>
        <v>4.0919999999999996</v>
      </c>
      <c r="F7" s="179">
        <f t="shared" si="15"/>
        <v>3.96</v>
      </c>
      <c r="G7" s="179">
        <f t="shared" si="15"/>
        <v>4.0919999999999996</v>
      </c>
      <c r="H7" s="179">
        <f t="shared" si="15"/>
        <v>3.96</v>
      </c>
      <c r="I7" s="179">
        <f t="shared" si="15"/>
        <v>4.0919999999999996</v>
      </c>
      <c r="J7" s="179">
        <f t="shared" si="15"/>
        <v>4.0919999999999996</v>
      </c>
      <c r="K7" s="179">
        <f t="shared" si="15"/>
        <v>1.98</v>
      </c>
      <c r="L7" s="179">
        <f t="shared" si="15"/>
        <v>4.0919999999999996</v>
      </c>
      <c r="M7" s="179">
        <f t="shared" si="15"/>
        <v>3.96</v>
      </c>
      <c r="N7" s="179">
        <f t="shared" si="15"/>
        <v>4.0919999999999996</v>
      </c>
      <c r="O7" s="179">
        <f t="shared" si="15"/>
        <v>4.0919999999999996</v>
      </c>
      <c r="P7" s="179">
        <f t="shared" si="15"/>
        <v>3.6960000000000002</v>
      </c>
      <c r="Q7" s="179">
        <f>Q5</f>
        <v>4.0919999999999996</v>
      </c>
      <c r="R7" s="179">
        <f t="shared" ref="R7:AE7" si="16">R5</f>
        <v>3.96</v>
      </c>
      <c r="S7" s="179">
        <f t="shared" si="16"/>
        <v>4.0919999999999996</v>
      </c>
      <c r="T7" s="179">
        <f t="shared" si="16"/>
        <v>3.96</v>
      </c>
      <c r="U7" s="179">
        <f t="shared" si="16"/>
        <v>4.0919999999999996</v>
      </c>
      <c r="V7" s="179">
        <f t="shared" si="16"/>
        <v>4.0919999999999996</v>
      </c>
      <c r="W7" s="179">
        <f t="shared" si="16"/>
        <v>3.96</v>
      </c>
      <c r="X7" s="179">
        <f t="shared" si="16"/>
        <v>4.0919999999999996</v>
      </c>
      <c r="Y7" s="179">
        <f t="shared" si="16"/>
        <v>3.96</v>
      </c>
      <c r="Z7" s="179">
        <f t="shared" si="16"/>
        <v>4.0919999999999996</v>
      </c>
      <c r="AA7" s="179">
        <f t="shared" si="16"/>
        <v>4.0919999999999996</v>
      </c>
      <c r="AB7" s="179">
        <f t="shared" si="16"/>
        <v>3.6960000000000002</v>
      </c>
      <c r="AC7" s="179">
        <f t="shared" si="16"/>
        <v>4.0919999999999996</v>
      </c>
      <c r="AD7" s="179">
        <f t="shared" si="16"/>
        <v>3.96</v>
      </c>
      <c r="AE7" s="179">
        <f t="shared" si="16"/>
        <v>4.0919999999999996</v>
      </c>
      <c r="AF7" s="179">
        <f t="shared" si="15"/>
        <v>3.96</v>
      </c>
      <c r="AG7" s="179">
        <f>AG5</f>
        <v>4.0919999999999996</v>
      </c>
      <c r="AH7" s="179">
        <f>AH5</f>
        <v>4.0919999999999996</v>
      </c>
      <c r="AI7" s="179">
        <f>AI5</f>
        <v>3.96</v>
      </c>
      <c r="AJ7" s="179">
        <f t="shared" ref="AJ7:AW7" si="17">AJ5</f>
        <v>4.4640000000000004</v>
      </c>
      <c r="AK7" s="179">
        <f t="shared" si="17"/>
        <v>4.32</v>
      </c>
      <c r="AL7" s="179">
        <f t="shared" si="17"/>
        <v>4.8360000000000003</v>
      </c>
      <c r="AM7" s="179">
        <f t="shared" si="17"/>
        <v>4.8360000000000003</v>
      </c>
      <c r="AN7" s="179">
        <f t="shared" si="17"/>
        <v>4.524</v>
      </c>
      <c r="AO7" s="179">
        <f t="shared" si="17"/>
        <v>4.8360000000000003</v>
      </c>
      <c r="AP7" s="179">
        <f t="shared" si="17"/>
        <v>4.68</v>
      </c>
      <c r="AQ7" s="179">
        <f t="shared" si="17"/>
        <v>4.4640000000000004</v>
      </c>
      <c r="AR7" s="179">
        <f t="shared" si="17"/>
        <v>2.16</v>
      </c>
      <c r="AS7" s="179">
        <f t="shared" si="17"/>
        <v>2.2320000000000002</v>
      </c>
      <c r="AT7" s="179">
        <f t="shared" si="17"/>
        <v>2.2320000000000002</v>
      </c>
      <c r="AU7" s="179">
        <f t="shared" si="17"/>
        <v>2.16</v>
      </c>
      <c r="AV7" s="179">
        <f t="shared" si="17"/>
        <v>2.2320000000000002</v>
      </c>
      <c r="AW7" s="179">
        <f t="shared" si="17"/>
        <v>2.16</v>
      </c>
      <c r="AX7" s="179">
        <f t="shared" ref="AX7:BK7" si="18">AX5</f>
        <v>2.2320000000000002</v>
      </c>
      <c r="AY7" s="179">
        <f t="shared" si="18"/>
        <v>2.2320000000000002</v>
      </c>
      <c r="AZ7" s="179">
        <f t="shared" si="18"/>
        <v>4.032</v>
      </c>
      <c r="BA7" s="179">
        <f t="shared" si="18"/>
        <v>4.4640000000000004</v>
      </c>
      <c r="BB7" s="179">
        <f t="shared" si="18"/>
        <v>4.32</v>
      </c>
      <c r="BC7" s="179">
        <f t="shared" si="18"/>
        <v>4.4640000000000004</v>
      </c>
      <c r="BD7" s="179">
        <f t="shared" si="18"/>
        <v>4.32</v>
      </c>
      <c r="BE7" s="179">
        <f t="shared" si="18"/>
        <v>4.4640000000000004</v>
      </c>
      <c r="BF7" s="179">
        <f t="shared" si="18"/>
        <v>4.4640000000000004</v>
      </c>
      <c r="BG7" s="179">
        <f t="shared" si="18"/>
        <v>4.32</v>
      </c>
      <c r="BH7" s="179">
        <f t="shared" si="18"/>
        <v>4.4640000000000004</v>
      </c>
      <c r="BI7" s="179">
        <f t="shared" si="18"/>
        <v>4.32</v>
      </c>
      <c r="BJ7" s="179">
        <f t="shared" si="18"/>
        <v>4.4640000000000004</v>
      </c>
      <c r="BK7" s="179">
        <f t="shared" si="18"/>
        <v>4.4640000000000004</v>
      </c>
      <c r="BM7" s="173" t="s">
        <v>97</v>
      </c>
      <c r="BN7" s="178" t="s">
        <v>88</v>
      </c>
      <c r="BO7" s="179">
        <f t="shared" ref="BO7:BW7" si="19">BO13/1000</f>
        <v>2.9971550000000002</v>
      </c>
      <c r="BP7" s="179">
        <f t="shared" si="19"/>
        <v>3.7775180000000002</v>
      </c>
      <c r="BQ7" s="179">
        <f t="shared" si="19"/>
        <v>3.9654059999999998</v>
      </c>
      <c r="BR7" s="179">
        <f t="shared" si="19"/>
        <v>3.62548</v>
      </c>
      <c r="BS7" s="179">
        <f t="shared" si="19"/>
        <v>3.9558149999999999</v>
      </c>
      <c r="BT7" s="179">
        <f t="shared" si="19"/>
        <v>3.574748</v>
      </c>
      <c r="BU7" s="179">
        <f t="shared" si="19"/>
        <v>4.1823069999999998</v>
      </c>
      <c r="BV7" s="179">
        <f t="shared" si="19"/>
        <v>4.1078289999999997</v>
      </c>
      <c r="BW7" s="179">
        <f t="shared" si="19"/>
        <v>1.973876</v>
      </c>
      <c r="BX7" s="179">
        <f t="shared" ref="BX7:CD7" si="20">BX13/1000</f>
        <v>4.1020580000000004</v>
      </c>
      <c r="BY7" s="179">
        <f t="shared" si="20"/>
        <v>3.9786170000000003</v>
      </c>
      <c r="BZ7" s="179">
        <f t="shared" si="20"/>
        <v>4.1270029999999993</v>
      </c>
      <c r="CA7" s="179">
        <f t="shared" si="20"/>
        <v>4.136374</v>
      </c>
      <c r="CB7" s="179">
        <f t="shared" si="20"/>
        <v>3.2025569999999997</v>
      </c>
      <c r="CC7" s="179">
        <f t="shared" si="20"/>
        <v>4.1354489999999995</v>
      </c>
      <c r="CD7" s="179">
        <f t="shared" si="20"/>
        <v>3.989198</v>
      </c>
      <c r="CE7" s="179">
        <f t="shared" ref="CE7:CM7" si="21">CE13/1000</f>
        <v>4.1121600000000003</v>
      </c>
      <c r="CF7" s="179">
        <f t="shared" si="21"/>
        <v>3.9754239999999998</v>
      </c>
      <c r="CG7" s="179">
        <f t="shared" si="21"/>
        <v>3.9780349999999998</v>
      </c>
      <c r="CH7" s="179">
        <f t="shared" si="21"/>
        <v>4.1091160000000002</v>
      </c>
      <c r="CI7" s="179">
        <f t="shared" si="21"/>
        <v>3.8041770000000001</v>
      </c>
      <c r="CJ7" s="179">
        <f t="shared" si="21"/>
        <v>4.1363649999999996</v>
      </c>
      <c r="CK7" s="179">
        <f t="shared" si="21"/>
        <v>3.9865650000000001</v>
      </c>
      <c r="CL7" s="179">
        <f t="shared" si="21"/>
        <v>4.1066279999999997</v>
      </c>
      <c r="CM7" s="179">
        <f t="shared" si="21"/>
        <v>4.1061529999999999</v>
      </c>
    </row>
    <row r="8" spans="1:91">
      <c r="BO8" s="172"/>
    </row>
    <row r="10" spans="1:91">
      <c r="AL10" s="408"/>
    </row>
    <row r="12" spans="1:91">
      <c r="AM12" s="410"/>
      <c r="AN12" s="410"/>
      <c r="BM12" s="174" t="s">
        <v>98</v>
      </c>
      <c r="BN12" s="174" t="s">
        <v>99</v>
      </c>
      <c r="BO12" s="174">
        <v>2999.0930000000003</v>
      </c>
      <c r="BP12" s="174">
        <v>3777.8069999999993</v>
      </c>
      <c r="BQ12" s="174">
        <v>3965.5329999999999</v>
      </c>
      <c r="BR12" s="174">
        <v>3625.674</v>
      </c>
      <c r="BS12" s="174">
        <v>3955.9179999999992</v>
      </c>
      <c r="BT12" s="174">
        <v>3575.0429999999997</v>
      </c>
      <c r="BU12" s="174">
        <v>4182.5810000000001</v>
      </c>
      <c r="BV12" s="174">
        <v>4107.9769999999999</v>
      </c>
      <c r="BW12" s="174">
        <v>1973.9270000000001</v>
      </c>
      <c r="BX12" s="174">
        <v>4102.2310000000007</v>
      </c>
      <c r="BY12" s="174">
        <v>3979.0110000000004</v>
      </c>
      <c r="BZ12" s="319">
        <v>4127.1899999999996</v>
      </c>
      <c r="CA12" s="319">
        <v>4136.6490000000003</v>
      </c>
      <c r="CB12" s="319">
        <v>3202.5200000000004</v>
      </c>
      <c r="CC12" s="319">
        <v>4135.7769999999991</v>
      </c>
      <c r="CD12" s="319">
        <v>3989.4470000000006</v>
      </c>
      <c r="CE12" s="319">
        <v>4112.3759999999993</v>
      </c>
      <c r="CF12" s="319">
        <v>3975.76</v>
      </c>
      <c r="CG12" s="319">
        <v>3978.1640000000002</v>
      </c>
      <c r="CH12" s="319">
        <v>4109.424</v>
      </c>
      <c r="CI12" s="319">
        <v>3804.7959999999998</v>
      </c>
      <c r="CJ12" s="295">
        <v>4137.1069999999991</v>
      </c>
      <c r="CK12" s="295">
        <v>3987.0530000000003</v>
      </c>
      <c r="CL12" s="295">
        <v>4106.4040000000005</v>
      </c>
      <c r="CM12" s="295">
        <v>4105.4189999999999</v>
      </c>
    </row>
    <row r="13" spans="1:91">
      <c r="BM13" s="174" t="s">
        <v>98</v>
      </c>
      <c r="BN13" s="174" t="s">
        <v>88</v>
      </c>
      <c r="BO13" s="174">
        <v>2997.1550000000002</v>
      </c>
      <c r="BP13" s="174">
        <v>3777.518</v>
      </c>
      <c r="BQ13" s="174">
        <v>3965.4059999999999</v>
      </c>
      <c r="BR13" s="174">
        <v>3625.48</v>
      </c>
      <c r="BS13" s="174">
        <v>3955.8150000000001</v>
      </c>
      <c r="BT13" s="174">
        <v>3574.748</v>
      </c>
      <c r="BU13" s="174">
        <v>4182.3069999999998</v>
      </c>
      <c r="BV13" s="174">
        <v>4107.8289999999997</v>
      </c>
      <c r="BW13" s="174">
        <v>1973.876</v>
      </c>
      <c r="BX13" s="174">
        <v>4102.058</v>
      </c>
      <c r="BY13" s="174">
        <v>3978.6170000000002</v>
      </c>
      <c r="BZ13" s="319">
        <v>4127.0029999999997</v>
      </c>
      <c r="CA13" s="319">
        <v>4136.3739999999998</v>
      </c>
      <c r="CB13" s="319">
        <v>3202.5569999999998</v>
      </c>
      <c r="CC13" s="319">
        <v>4135.4489999999996</v>
      </c>
      <c r="CD13" s="319">
        <v>3989.1979999999999</v>
      </c>
      <c r="CE13" s="319">
        <v>4112.16</v>
      </c>
      <c r="CF13" s="319">
        <v>3975.424</v>
      </c>
      <c r="CG13" s="319">
        <v>3978.0349999999999</v>
      </c>
      <c r="CH13" s="319">
        <v>4109.116</v>
      </c>
      <c r="CI13" s="319">
        <v>3804.1770000000001</v>
      </c>
      <c r="CJ13" s="295">
        <v>4136.3649999999998</v>
      </c>
      <c r="CK13" s="295">
        <v>3986.5650000000001</v>
      </c>
      <c r="CL13" s="295">
        <v>4106.6279999999997</v>
      </c>
      <c r="CM13" s="295">
        <v>4106.1530000000002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00"/>
  <sheetViews>
    <sheetView topLeftCell="A31" zoomScaleNormal="100" zoomScalePageLayoutView="40" workbookViewId="0">
      <selection activeCell="AY62" sqref="AY62"/>
    </sheetView>
  </sheetViews>
  <sheetFormatPr defaultColWidth="8.88671875" defaultRowHeight="12"/>
  <cols>
    <col min="1" max="1" width="17.33203125" style="553" customWidth="1"/>
    <col min="2" max="2" width="19.44140625" style="553" customWidth="1"/>
    <col min="3" max="3" width="17.5546875" style="553" customWidth="1"/>
    <col min="4" max="9" width="6.109375" style="554" hidden="1" customWidth="1"/>
    <col min="10" max="10" width="3.109375" style="554" hidden="1" customWidth="1"/>
    <col min="11" max="21" width="6.109375" style="554" hidden="1" customWidth="1"/>
    <col min="22" max="22" width="1.44140625" style="554" hidden="1" customWidth="1"/>
    <col min="23" max="36" width="6.109375" style="554" hidden="1" customWidth="1"/>
    <col min="37" max="42" width="6.44140625" style="554" hidden="1" customWidth="1"/>
    <col min="43" max="43" width="0.33203125" style="554" hidden="1" customWidth="1"/>
    <col min="44" max="45" width="6.44140625" style="554" hidden="1" customWidth="1"/>
    <col min="46" max="57" width="6.44140625" style="554" customWidth="1"/>
    <col min="58" max="58" width="10.21875" style="585" customWidth="1"/>
    <col min="59" max="16384" width="8.88671875" style="585"/>
  </cols>
  <sheetData>
    <row r="1" spans="1:59" ht="11.4" customHeight="1">
      <c r="A1" s="476" t="s">
        <v>100</v>
      </c>
      <c r="B1" s="477"/>
      <c r="C1" s="478"/>
      <c r="D1" s="479"/>
      <c r="E1" s="480"/>
      <c r="F1" s="480"/>
      <c r="G1" s="480"/>
      <c r="H1" s="480"/>
      <c r="I1" s="476"/>
      <c r="J1" s="480"/>
      <c r="K1" s="480"/>
      <c r="L1" s="480"/>
      <c r="M1" s="476"/>
      <c r="N1" s="476"/>
      <c r="O1" s="480"/>
      <c r="P1" s="479"/>
      <c r="Q1" s="479"/>
      <c r="R1" s="479"/>
      <c r="S1" s="476"/>
      <c r="T1" s="898" t="s">
        <v>327</v>
      </c>
      <c r="U1" s="899"/>
      <c r="V1" s="899"/>
      <c r="W1" s="899"/>
      <c r="X1" s="899"/>
      <c r="Y1" s="899"/>
      <c r="Z1" s="899"/>
      <c r="AA1" s="899"/>
      <c r="AB1" s="899"/>
      <c r="AC1" s="899"/>
      <c r="AD1" s="899"/>
      <c r="AE1" s="899"/>
      <c r="AF1" s="899"/>
      <c r="AG1" s="899"/>
      <c r="AH1" s="899"/>
      <c r="AI1" s="899"/>
      <c r="AJ1" s="899"/>
      <c r="AK1" s="899"/>
      <c r="AL1" s="899"/>
      <c r="AM1" s="899"/>
      <c r="AN1" s="899"/>
      <c r="AO1" s="899"/>
      <c r="AP1" s="899"/>
      <c r="AQ1" s="899"/>
      <c r="AR1" s="899"/>
      <c r="AS1" s="899"/>
      <c r="AT1" s="899"/>
      <c r="AU1" s="899"/>
      <c r="AV1" s="899"/>
      <c r="AW1" s="899"/>
      <c r="AX1" s="899"/>
      <c r="AY1" s="900"/>
      <c r="AZ1" s="481" t="s">
        <v>101</v>
      </c>
      <c r="BA1" s="481" t="s">
        <v>432</v>
      </c>
      <c r="BB1" s="481"/>
      <c r="BC1" s="482"/>
      <c r="BD1" s="482"/>
      <c r="BE1" s="483"/>
    </row>
    <row r="2" spans="1:59" ht="11.4" customHeight="1">
      <c r="A2" s="485" t="s">
        <v>102</v>
      </c>
      <c r="B2" s="486"/>
      <c r="C2" s="487"/>
      <c r="D2" s="488"/>
      <c r="E2" s="489"/>
      <c r="F2" s="489"/>
      <c r="G2" s="489"/>
      <c r="H2" s="489"/>
      <c r="I2" s="485"/>
      <c r="J2" s="489"/>
      <c r="K2" s="490"/>
      <c r="L2" s="490"/>
      <c r="M2" s="491"/>
      <c r="N2" s="491"/>
      <c r="O2" s="490"/>
      <c r="P2" s="492"/>
      <c r="Q2" s="492"/>
      <c r="R2" s="492"/>
      <c r="S2" s="491"/>
      <c r="T2" s="901" t="s">
        <v>431</v>
      </c>
      <c r="U2" s="902"/>
      <c r="V2" s="902"/>
      <c r="W2" s="902"/>
      <c r="X2" s="902"/>
      <c r="Y2" s="902"/>
      <c r="Z2" s="902"/>
      <c r="AA2" s="902"/>
      <c r="AB2" s="902"/>
      <c r="AC2" s="902"/>
      <c r="AD2" s="902"/>
      <c r="AE2" s="902"/>
      <c r="AF2" s="902"/>
      <c r="AG2" s="902"/>
      <c r="AH2" s="902"/>
      <c r="AI2" s="902"/>
      <c r="AJ2" s="902"/>
      <c r="AK2" s="902"/>
      <c r="AL2" s="902"/>
      <c r="AM2" s="902"/>
      <c r="AN2" s="902"/>
      <c r="AO2" s="902"/>
      <c r="AP2" s="902"/>
      <c r="AQ2" s="902"/>
      <c r="AR2" s="902"/>
      <c r="AS2" s="902"/>
      <c r="AT2" s="902"/>
      <c r="AU2" s="902"/>
      <c r="AV2" s="902"/>
      <c r="AW2" s="902"/>
      <c r="AX2" s="902"/>
      <c r="AY2" s="903"/>
      <c r="AZ2" s="493" t="s">
        <v>103</v>
      </c>
      <c r="BA2" s="494" t="s">
        <v>433</v>
      </c>
      <c r="BB2" s="495"/>
      <c r="BC2" s="495"/>
      <c r="BD2" s="495"/>
      <c r="BE2" s="496"/>
      <c r="BF2" s="778"/>
    </row>
    <row r="3" spans="1:59" ht="11.4" customHeight="1">
      <c r="A3" s="497"/>
      <c r="B3" s="486"/>
      <c r="C3" s="487"/>
      <c r="D3" s="486"/>
      <c r="E3" s="498"/>
      <c r="F3" s="498"/>
      <c r="G3" s="498"/>
      <c r="H3" s="498"/>
      <c r="I3" s="498"/>
      <c r="J3" s="489"/>
      <c r="K3" s="489"/>
      <c r="L3" s="497"/>
      <c r="M3" s="497"/>
      <c r="N3" s="497"/>
      <c r="O3" s="489"/>
      <c r="P3" s="486"/>
      <c r="Q3" s="486"/>
      <c r="R3" s="486"/>
      <c r="S3" s="497"/>
      <c r="T3" s="497"/>
      <c r="U3" s="486"/>
      <c r="V3" s="486"/>
      <c r="W3" s="486"/>
      <c r="X3" s="486"/>
      <c r="Y3" s="486"/>
      <c r="Z3" s="486"/>
      <c r="AA3" s="486"/>
      <c r="AB3" s="486"/>
      <c r="AC3" s="486"/>
      <c r="AD3" s="486"/>
      <c r="AE3" s="486"/>
      <c r="AF3" s="486"/>
      <c r="AG3" s="486"/>
      <c r="AH3" s="486"/>
      <c r="AI3" s="486"/>
      <c r="AJ3" s="486"/>
      <c r="AK3" s="486"/>
      <c r="AL3" s="486"/>
      <c r="AM3" s="486"/>
      <c r="AN3" s="486"/>
      <c r="AO3" s="486"/>
      <c r="AP3" s="486"/>
      <c r="AQ3" s="486"/>
      <c r="AR3" s="486"/>
      <c r="AS3" s="486"/>
      <c r="AT3" s="486"/>
      <c r="AU3" s="486"/>
      <c r="AV3" s="486"/>
      <c r="AW3" s="486"/>
      <c r="AX3" s="486"/>
      <c r="AY3" s="487"/>
      <c r="AZ3" s="486" t="s">
        <v>104</v>
      </c>
      <c r="BA3" s="807"/>
      <c r="BB3" s="486"/>
      <c r="BC3" s="486"/>
      <c r="BD3" s="486"/>
      <c r="BE3" s="487"/>
    </row>
    <row r="4" spans="1:59" ht="11.4" customHeight="1">
      <c r="A4" s="497"/>
      <c r="B4" s="486"/>
      <c r="C4" s="487"/>
      <c r="D4" s="486"/>
      <c r="E4" s="497"/>
      <c r="F4" s="497"/>
      <c r="G4" s="497"/>
      <c r="H4" s="497"/>
      <c r="I4" s="497"/>
      <c r="J4" s="489"/>
      <c r="K4" s="489"/>
      <c r="L4" s="497"/>
      <c r="M4" s="497"/>
      <c r="N4" s="497"/>
      <c r="O4" s="489"/>
      <c r="P4" s="486"/>
      <c r="Q4" s="486"/>
      <c r="R4" s="486"/>
      <c r="S4" s="497"/>
      <c r="T4" s="497"/>
      <c r="U4" s="486"/>
      <c r="V4" s="486"/>
      <c r="W4" s="799"/>
      <c r="X4" s="799"/>
      <c r="Y4" s="799"/>
      <c r="Z4" s="799"/>
      <c r="AA4" s="799"/>
      <c r="AB4" s="799"/>
      <c r="AC4" s="799"/>
      <c r="AD4" s="799"/>
      <c r="AE4" s="799"/>
      <c r="AF4" s="799"/>
      <c r="AG4" s="799"/>
      <c r="AH4" s="799"/>
      <c r="AI4" s="799"/>
      <c r="AJ4" s="799"/>
      <c r="AK4" s="799"/>
      <c r="AL4" s="799"/>
      <c r="AM4" s="799"/>
      <c r="AN4" s="799"/>
      <c r="AO4" s="799"/>
      <c r="AP4" s="799"/>
      <c r="AQ4" s="799"/>
      <c r="AR4" s="799"/>
      <c r="AS4" s="799"/>
      <c r="AT4" s="799"/>
      <c r="AU4" s="799"/>
      <c r="AV4" s="799"/>
      <c r="AW4" s="799"/>
      <c r="AX4" s="799"/>
      <c r="AY4" s="800"/>
      <c r="AZ4" s="799"/>
      <c r="BA4" s="799"/>
      <c r="BB4" s="799"/>
      <c r="BC4" s="799"/>
      <c r="BD4" s="799"/>
      <c r="BE4" s="800"/>
    </row>
    <row r="5" spans="1:59" ht="11.4" customHeight="1">
      <c r="A5" s="497"/>
      <c r="B5" s="486"/>
      <c r="C5" s="487"/>
      <c r="D5" s="488"/>
      <c r="E5" s="489"/>
      <c r="F5" s="489"/>
      <c r="G5" s="489"/>
      <c r="H5" s="489"/>
      <c r="I5" s="501"/>
      <c r="J5" s="489"/>
      <c r="K5" s="489"/>
      <c r="L5" s="489"/>
      <c r="M5" s="501"/>
      <c r="N5" s="501"/>
      <c r="O5" s="489"/>
      <c r="P5" s="488"/>
      <c r="Q5" s="488"/>
      <c r="R5" s="488"/>
      <c r="S5" s="501"/>
      <c r="T5" s="904" t="s">
        <v>105</v>
      </c>
      <c r="U5" s="905"/>
      <c r="V5" s="905"/>
      <c r="W5" s="905"/>
      <c r="X5" s="905"/>
      <c r="Y5" s="905"/>
      <c r="Z5" s="905"/>
      <c r="AA5" s="905"/>
      <c r="AB5" s="905"/>
      <c r="AC5" s="905"/>
      <c r="AD5" s="905"/>
      <c r="AE5" s="905"/>
      <c r="AF5" s="905"/>
      <c r="AG5" s="905"/>
      <c r="AH5" s="905"/>
      <c r="AI5" s="905"/>
      <c r="AJ5" s="905"/>
      <c r="AK5" s="905"/>
      <c r="AL5" s="905"/>
      <c r="AM5" s="905"/>
      <c r="AN5" s="905"/>
      <c r="AO5" s="905"/>
      <c r="AP5" s="905"/>
      <c r="AQ5" s="905"/>
      <c r="AR5" s="905"/>
      <c r="AS5" s="905"/>
      <c r="AT5" s="905"/>
      <c r="AU5" s="905"/>
      <c r="AV5" s="905"/>
      <c r="AW5" s="905"/>
      <c r="AX5" s="905"/>
      <c r="AY5" s="906"/>
      <c r="AZ5" s="907" t="s">
        <v>155</v>
      </c>
      <c r="BA5" s="907"/>
      <c r="BB5" s="907"/>
      <c r="BC5" s="907"/>
      <c r="BD5" s="907"/>
      <c r="BE5" s="908"/>
    </row>
    <row r="6" spans="1:59" ht="9.6" customHeight="1">
      <c r="A6" s="502"/>
      <c r="B6" s="503"/>
      <c r="C6" s="504"/>
      <c r="D6" s="505"/>
      <c r="E6" s="490"/>
      <c r="F6" s="490"/>
      <c r="G6" s="490"/>
      <c r="H6" s="490"/>
      <c r="I6" s="506"/>
      <c r="J6" s="490"/>
      <c r="K6" s="490"/>
      <c r="L6" s="490"/>
      <c r="M6" s="506"/>
      <c r="N6" s="506"/>
      <c r="O6" s="490"/>
      <c r="P6" s="505"/>
      <c r="Q6" s="505"/>
      <c r="R6" s="505"/>
      <c r="S6" s="506"/>
      <c r="T6" s="909" t="s">
        <v>106</v>
      </c>
      <c r="U6" s="910"/>
      <c r="V6" s="910"/>
      <c r="W6" s="910"/>
      <c r="X6" s="910"/>
      <c r="Y6" s="910"/>
      <c r="Z6" s="910"/>
      <c r="AA6" s="910"/>
      <c r="AB6" s="910"/>
      <c r="AC6" s="910"/>
      <c r="AD6" s="910"/>
      <c r="AE6" s="910"/>
      <c r="AF6" s="910"/>
      <c r="AG6" s="910"/>
      <c r="AH6" s="910"/>
      <c r="AI6" s="910"/>
      <c r="AJ6" s="910"/>
      <c r="AK6" s="910"/>
      <c r="AL6" s="910"/>
      <c r="AM6" s="910"/>
      <c r="AN6" s="910"/>
      <c r="AO6" s="910"/>
      <c r="AP6" s="910"/>
      <c r="AQ6" s="910"/>
      <c r="AR6" s="910"/>
      <c r="AS6" s="910"/>
      <c r="AT6" s="910"/>
      <c r="AU6" s="910"/>
      <c r="AV6" s="910"/>
      <c r="AW6" s="910"/>
      <c r="AX6" s="910"/>
      <c r="AY6" s="911"/>
      <c r="AZ6" s="912" t="s">
        <v>191</v>
      </c>
      <c r="BA6" s="912"/>
      <c r="BB6" s="912"/>
      <c r="BC6" s="912"/>
      <c r="BD6" s="912"/>
      <c r="BE6" s="913"/>
    </row>
    <row r="7" spans="1:59" ht="10.199999999999999" customHeight="1">
      <c r="A7" s="491" t="s">
        <v>253</v>
      </c>
      <c r="B7" s="503"/>
      <c r="C7" s="503"/>
      <c r="D7" s="488"/>
      <c r="E7" s="488"/>
      <c r="F7" s="488"/>
      <c r="G7" s="488"/>
      <c r="H7" s="488"/>
      <c r="I7" s="488"/>
      <c r="J7" s="488"/>
      <c r="K7" s="488"/>
      <c r="L7" s="488"/>
      <c r="M7" s="488"/>
      <c r="N7" s="488"/>
      <c r="O7" s="488"/>
      <c r="P7" s="488"/>
      <c r="Q7" s="488"/>
      <c r="R7" s="488"/>
      <c r="S7" s="488"/>
      <c r="T7" s="488"/>
      <c r="U7" s="488"/>
      <c r="V7" s="488"/>
      <c r="W7" s="488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505"/>
      <c r="AS7" s="505"/>
      <c r="AT7" s="505"/>
      <c r="AU7" s="505"/>
      <c r="AV7" s="505"/>
      <c r="AW7" s="505"/>
      <c r="AX7" s="505"/>
      <c r="AY7" s="505"/>
      <c r="AZ7" s="505"/>
      <c r="BA7" s="505"/>
      <c r="BB7" s="505"/>
      <c r="BC7" s="505"/>
      <c r="BD7" s="505"/>
      <c r="BE7" s="576"/>
    </row>
    <row r="8" spans="1:59" ht="10.199999999999999" customHeight="1">
      <c r="A8" s="914" t="s">
        <v>107</v>
      </c>
      <c r="B8" s="915"/>
      <c r="C8" s="916"/>
      <c r="D8" s="403">
        <v>2017</v>
      </c>
      <c r="E8" s="403"/>
      <c r="F8" s="895">
        <v>2017</v>
      </c>
      <c r="G8" s="896"/>
      <c r="H8" s="896"/>
      <c r="I8" s="896"/>
      <c r="J8" s="897"/>
      <c r="K8" s="404">
        <v>2018</v>
      </c>
      <c r="L8" s="404">
        <v>2018</v>
      </c>
      <c r="M8" s="404">
        <v>2018</v>
      </c>
      <c r="N8" s="403">
        <v>2018</v>
      </c>
      <c r="O8" s="403"/>
      <c r="P8" s="404">
        <v>2018</v>
      </c>
      <c r="Q8" s="917">
        <v>2018</v>
      </c>
      <c r="R8" s="917"/>
      <c r="S8" s="917"/>
      <c r="T8" s="917"/>
      <c r="U8" s="917"/>
      <c r="V8" s="917"/>
      <c r="W8" s="404">
        <v>2019</v>
      </c>
      <c r="X8" s="404">
        <v>2019</v>
      </c>
      <c r="Y8" s="403">
        <v>2019</v>
      </c>
      <c r="Z8" s="404">
        <v>2019</v>
      </c>
      <c r="AA8" s="403">
        <v>2019</v>
      </c>
      <c r="AB8" s="404">
        <v>2019</v>
      </c>
      <c r="AC8" s="403">
        <v>2019</v>
      </c>
      <c r="AD8" s="404">
        <v>2019</v>
      </c>
      <c r="AE8" s="403">
        <v>2019</v>
      </c>
      <c r="AF8" s="917">
        <v>2019</v>
      </c>
      <c r="AG8" s="917"/>
      <c r="AH8" s="917"/>
      <c r="AI8" s="404">
        <v>2020</v>
      </c>
      <c r="AJ8" s="405"/>
      <c r="AK8" s="404">
        <v>2020</v>
      </c>
      <c r="AL8" s="404">
        <v>2020</v>
      </c>
      <c r="AM8" s="403">
        <v>2020</v>
      </c>
      <c r="AN8" s="404">
        <v>2020</v>
      </c>
      <c r="AO8" s="405"/>
      <c r="AP8" s="917">
        <v>2020</v>
      </c>
      <c r="AQ8" s="917"/>
      <c r="AR8" s="917"/>
      <c r="AS8" s="917"/>
      <c r="AT8" s="917"/>
      <c r="AU8" s="895">
        <v>2021</v>
      </c>
      <c r="AV8" s="896"/>
      <c r="AW8" s="896"/>
      <c r="AX8" s="896"/>
      <c r="AY8" s="896"/>
      <c r="AZ8" s="896"/>
      <c r="BA8" s="896"/>
      <c r="BB8" s="896"/>
      <c r="BC8" s="896"/>
      <c r="BD8" s="896"/>
      <c r="BE8" s="897"/>
    </row>
    <row r="9" spans="1:59" ht="10.199999999999999" customHeight="1">
      <c r="A9" s="921" t="s">
        <v>108</v>
      </c>
      <c r="B9" s="919"/>
      <c r="C9" s="920"/>
      <c r="D9" s="510" t="s">
        <v>114</v>
      </c>
      <c r="E9" s="510" t="s">
        <v>115</v>
      </c>
      <c r="F9" s="510" t="s">
        <v>116</v>
      </c>
      <c r="G9" s="510" t="s">
        <v>117</v>
      </c>
      <c r="H9" s="510" t="s">
        <v>120</v>
      </c>
      <c r="I9" s="510" t="s">
        <v>118</v>
      </c>
      <c r="J9" s="510" t="s">
        <v>119</v>
      </c>
      <c r="K9" s="510" t="s">
        <v>109</v>
      </c>
      <c r="L9" s="510" t="s">
        <v>110</v>
      </c>
      <c r="M9" s="510" t="s">
        <v>111</v>
      </c>
      <c r="N9" s="510" t="s">
        <v>112</v>
      </c>
      <c r="O9" s="510" t="s">
        <v>113</v>
      </c>
      <c r="P9" s="510" t="s">
        <v>114</v>
      </c>
      <c r="Q9" s="510" t="s">
        <v>115</v>
      </c>
      <c r="R9" s="510" t="s">
        <v>116</v>
      </c>
      <c r="S9" s="510" t="s">
        <v>117</v>
      </c>
      <c r="T9" s="510" t="s">
        <v>120</v>
      </c>
      <c r="U9" s="510" t="s">
        <v>118</v>
      </c>
      <c r="V9" s="510" t="s">
        <v>119</v>
      </c>
      <c r="W9" s="510" t="s">
        <v>109</v>
      </c>
      <c r="X9" s="510" t="s">
        <v>110</v>
      </c>
      <c r="Y9" s="510" t="s">
        <v>111</v>
      </c>
      <c r="Z9" s="510" t="s">
        <v>112</v>
      </c>
      <c r="AA9" s="510" t="s">
        <v>113</v>
      </c>
      <c r="AB9" s="510" t="s">
        <v>114</v>
      </c>
      <c r="AC9" s="510" t="s">
        <v>115</v>
      </c>
      <c r="AD9" s="510" t="s">
        <v>116</v>
      </c>
      <c r="AE9" s="510" t="s">
        <v>117</v>
      </c>
      <c r="AF9" s="510" t="s">
        <v>120</v>
      </c>
      <c r="AG9" s="510" t="s">
        <v>118</v>
      </c>
      <c r="AH9" s="510" t="s">
        <v>119</v>
      </c>
      <c r="AI9" s="510" t="s">
        <v>109</v>
      </c>
      <c r="AJ9" s="510" t="s">
        <v>110</v>
      </c>
      <c r="AK9" s="528" t="s">
        <v>111</v>
      </c>
      <c r="AL9" s="528" t="s">
        <v>112</v>
      </c>
      <c r="AM9" s="528" t="s">
        <v>113</v>
      </c>
      <c r="AN9" s="528" t="s">
        <v>114</v>
      </c>
      <c r="AO9" s="528" t="s">
        <v>115</v>
      </c>
      <c r="AP9" s="528" t="s">
        <v>116</v>
      </c>
      <c r="AQ9" s="528" t="s">
        <v>117</v>
      </c>
      <c r="AR9" s="528" t="s">
        <v>120</v>
      </c>
      <c r="AS9" s="528" t="s">
        <v>118</v>
      </c>
      <c r="AT9" s="528" t="s">
        <v>119</v>
      </c>
      <c r="AU9" s="528" t="s">
        <v>109</v>
      </c>
      <c r="AV9" s="528" t="s">
        <v>110</v>
      </c>
      <c r="AW9" s="528" t="s">
        <v>111</v>
      </c>
      <c r="AX9" s="528" t="s">
        <v>112</v>
      </c>
      <c r="AY9" s="528" t="s">
        <v>113</v>
      </c>
      <c r="AZ9" s="528" t="s">
        <v>114</v>
      </c>
      <c r="BA9" s="528" t="s">
        <v>115</v>
      </c>
      <c r="BB9" s="528" t="s">
        <v>116</v>
      </c>
      <c r="BC9" s="528" t="s">
        <v>117</v>
      </c>
      <c r="BD9" s="528" t="s">
        <v>120</v>
      </c>
      <c r="BE9" s="528" t="s">
        <v>118</v>
      </c>
    </row>
    <row r="10" spans="1:59" ht="10.199999999999999" customHeight="1">
      <c r="A10" s="514" t="s">
        <v>54</v>
      </c>
      <c r="B10" s="922" t="s">
        <v>302</v>
      </c>
      <c r="C10" s="923"/>
      <c r="D10" s="512">
        <f>'Ethane Balance'!F14</f>
        <v>152.01968293272216</v>
      </c>
      <c r="E10" s="512">
        <f>'Ethane Balance'!I14</f>
        <v>155.16749300968581</v>
      </c>
      <c r="F10" s="512">
        <f>'Ethane Balance'!J14</f>
        <v>164.44251175495833</v>
      </c>
      <c r="G10" s="512">
        <f>'Ethane Balance'!K14</f>
        <v>136.38708394381035</v>
      </c>
      <c r="H10" s="512">
        <f>'Ethane Balance'!L14</f>
        <v>164.14603170703106</v>
      </c>
      <c r="I10" s="512">
        <f>'Ethane Balance'!M14</f>
        <v>158.85099842615907</v>
      </c>
      <c r="J10" s="512">
        <f>'Ethane Balance'!N14</f>
        <v>149.37512462224595</v>
      </c>
      <c r="K10" s="512">
        <f>'Ethane Balance'!O14</f>
        <v>156.36161707288471</v>
      </c>
      <c r="L10" s="512">
        <f>'Ethane Balance'!P14</f>
        <v>144.72733186441513</v>
      </c>
      <c r="M10" s="512">
        <f>'Ethane Balance'!Q14</f>
        <v>146.82678292654322</v>
      </c>
      <c r="N10" s="512">
        <f>'Ethane Balance'!R14</f>
        <v>151.79999999999998</v>
      </c>
      <c r="O10" s="512">
        <f>'Ethane Balance'!S14</f>
        <v>158.02000000000004</v>
      </c>
      <c r="P10" s="512">
        <f>'Ethane Balance'!T14</f>
        <v>155.963999999999</v>
      </c>
      <c r="Q10" s="512">
        <f>'Ethane Balance'!U14</f>
        <v>156.79000000000002</v>
      </c>
      <c r="R10" s="512">
        <f>'Ethane Balance'!V14</f>
        <v>156.79000000000002</v>
      </c>
      <c r="S10" s="512">
        <f>'Ethane Balance'!W14</f>
        <v>131.69341463414636</v>
      </c>
      <c r="T10" s="512">
        <f>'Ethane Balance'!X14</f>
        <v>145.53227660753885</v>
      </c>
      <c r="U10" s="512">
        <f>'Ethane Balance'!Y14</f>
        <v>139.07399999999998</v>
      </c>
      <c r="V10" s="512">
        <f>'Ethane Balance'!Z14</f>
        <v>152.48750000000001</v>
      </c>
      <c r="W10" s="512">
        <f>'Ethane Balance'!AA14</f>
        <v>155.25400000000002</v>
      </c>
      <c r="X10" s="512">
        <f>'Ethane Balance'!AB14</f>
        <v>137.38800000000001</v>
      </c>
      <c r="Y10" s="512">
        <f>'Ethane Balance'!AC14</f>
        <v>154.37699999999995</v>
      </c>
      <c r="Z10" s="512">
        <f>'Ethane Balance'!AD14</f>
        <v>157.58699999999999</v>
      </c>
      <c r="AA10" s="512">
        <f>'Ethane Balance'!AE14</f>
        <v>145.74254545454545</v>
      </c>
      <c r="AB10" s="512">
        <f>'Ethane Balance'!AF14</f>
        <v>159.08999999999997</v>
      </c>
      <c r="AC10" s="512">
        <f>'Ethane Balance'!AG14</f>
        <v>165.137</v>
      </c>
      <c r="AD10" s="512">
        <f>'Ethane Balance'!AH14</f>
        <v>165.75700000000001</v>
      </c>
      <c r="AE10" s="512">
        <f>'Ethane Balance'!AI14</f>
        <v>160.40999999999997</v>
      </c>
      <c r="AF10" s="512">
        <f>'Ethane Balance'!AJ14</f>
        <v>168.02</v>
      </c>
      <c r="AG10" s="512">
        <f>'Ethane Balance'!AK14</f>
        <v>162.59999999999997</v>
      </c>
      <c r="AH10" s="512">
        <f>'Ethane Balance'!AL14</f>
        <v>163.64800000000002</v>
      </c>
      <c r="AI10" s="512">
        <f>'Ethane Balance'!AM14</f>
        <v>164.03437499999998</v>
      </c>
      <c r="AJ10" s="515">
        <f>'Ethane Balance'!AN14</f>
        <v>155.208</v>
      </c>
      <c r="AK10" s="513">
        <f>'Ethane Balance'!AO14</f>
        <v>165.91199999999998</v>
      </c>
      <c r="AL10" s="513">
        <f>'Ethane Balance'!AP14</f>
        <v>158.51121951219511</v>
      </c>
      <c r="AM10" s="513">
        <f>'Ethane Balance'!AQ14</f>
        <v>148.149</v>
      </c>
      <c r="AN10" s="513">
        <f>'Ethane Balance'!AR14</f>
        <v>133.01999999999998</v>
      </c>
      <c r="AO10" s="513">
        <f>'Ethane Balance'!AS14</f>
        <v>128.47800000000001</v>
      </c>
      <c r="AP10" s="513">
        <f>'Ethane Balance'!AT14</f>
        <v>146.47800000000001</v>
      </c>
      <c r="AQ10" s="513">
        <f>'Ethane Balance'!AU14</f>
        <v>151.73999999999998</v>
      </c>
      <c r="AR10" s="513">
        <f>'Ethane Balance'!AV14</f>
        <v>158.13399999999996</v>
      </c>
      <c r="AS10" s="513">
        <f>'Ethane Balance'!AW14</f>
        <v>154.62</v>
      </c>
      <c r="AT10" s="513">
        <f>'Ethane Balance'!AX14</f>
        <v>145.87814634146343</v>
      </c>
      <c r="AU10" s="513">
        <f>'Ethane Balance'!AY14</f>
        <v>155.10742640874685</v>
      </c>
      <c r="AV10" s="513">
        <f>'Ethane Balance'!AZ14</f>
        <v>139.77600000000001</v>
      </c>
      <c r="AW10" s="513">
        <f>'Ethane Balance'!BA14</f>
        <v>154.75200000000004</v>
      </c>
      <c r="AX10" s="513">
        <f>'Ethane Balance'!BB14</f>
        <v>145.0931441241685</v>
      </c>
      <c r="AY10" s="513">
        <f>'Ethane Balance'!BC14</f>
        <v>159.77400000000003</v>
      </c>
      <c r="AZ10" s="513">
        <f>'Ethane Balance'!BD14</f>
        <v>156.33000000000004</v>
      </c>
      <c r="BA10" s="513">
        <f>'Ethane Balance'!BE14</f>
        <v>109.51200000000001</v>
      </c>
      <c r="BB10" s="513">
        <f>'Ethane Balance'!BF14</f>
        <v>161.44800000000001</v>
      </c>
      <c r="BC10" s="513">
        <f>'Ethane Balance'!BG14</f>
        <v>142.512</v>
      </c>
      <c r="BD10" s="513">
        <f>'Ethane Balance'!BH14</f>
        <v>112.82517368810048</v>
      </c>
      <c r="BE10" s="513">
        <f>'Ethane Balance'!BI14</f>
        <v>153.35791574279375</v>
      </c>
    </row>
    <row r="11" spans="1:59" ht="10.199999999999999" customHeight="1">
      <c r="A11" s="514" t="s">
        <v>53</v>
      </c>
      <c r="B11" s="924" t="s">
        <v>302</v>
      </c>
      <c r="C11" s="925"/>
      <c r="D11" s="512">
        <f>'Ethane Balance'!F15</f>
        <v>48</v>
      </c>
      <c r="E11" s="512">
        <f>'Ethane Balance'!I15</f>
        <v>21</v>
      </c>
      <c r="F11" s="512">
        <f>'Ethane Balance'!J15</f>
        <v>42</v>
      </c>
      <c r="G11" s="512">
        <f>'Ethane Balance'!K15</f>
        <v>37</v>
      </c>
      <c r="H11" s="512">
        <f>'Ethane Balance'!L15</f>
        <v>52.08</v>
      </c>
      <c r="I11" s="512">
        <f>'Ethane Balance'!M15</f>
        <v>50.4</v>
      </c>
      <c r="J11" s="512">
        <f>'Ethane Balance'!N15</f>
        <v>52.08</v>
      </c>
      <c r="K11" s="512">
        <f>'Ethane Balance'!O15</f>
        <v>52.08</v>
      </c>
      <c r="L11" s="512">
        <f>'Ethane Balance'!P15</f>
        <v>47.04</v>
      </c>
      <c r="M11" s="512">
        <f>'Ethane Balance'!Q15</f>
        <v>52.08</v>
      </c>
      <c r="N11" s="512">
        <f>'Ethane Balance'!R15</f>
        <v>50.4</v>
      </c>
      <c r="O11" s="512">
        <f>'Ethane Balance'!S15</f>
        <v>52.08</v>
      </c>
      <c r="P11" s="512">
        <f>'Ethane Balance'!T15</f>
        <v>50.4</v>
      </c>
      <c r="Q11" s="512">
        <f>'Ethane Balance'!U15</f>
        <v>52.08</v>
      </c>
      <c r="R11" s="512">
        <f>'Ethane Balance'!V15</f>
        <v>52.08</v>
      </c>
      <c r="S11" s="512">
        <f>'Ethane Balance'!W15</f>
        <v>50.4</v>
      </c>
      <c r="T11" s="512">
        <f>'Ethane Balance'!X15</f>
        <v>52.08</v>
      </c>
      <c r="U11" s="512">
        <f>'Ethane Balance'!Y15</f>
        <v>50.4</v>
      </c>
      <c r="V11" s="512">
        <f>'Ethane Balance'!Z15</f>
        <v>52.08</v>
      </c>
      <c r="W11" s="512">
        <f>'Ethane Balance'!AA15</f>
        <v>51.335999999999999</v>
      </c>
      <c r="X11" s="512">
        <f>'Ethane Balance'!AB15</f>
        <v>45.503999999999998</v>
      </c>
      <c r="Y11" s="512">
        <f>'Ethane Balance'!AC15</f>
        <v>50.466000000000001</v>
      </c>
      <c r="Z11" s="512">
        <f>'Ethane Balance'!AD15</f>
        <v>47.452965517241367</v>
      </c>
      <c r="AA11" s="512">
        <f>'Ethane Balance'!AE15</f>
        <v>50.328000000000003</v>
      </c>
      <c r="AB11" s="512">
        <f>'Ethane Balance'!AF15</f>
        <v>49.68</v>
      </c>
      <c r="AC11" s="512">
        <f>'Ethane Balance'!AG15</f>
        <v>51.335999999999999</v>
      </c>
      <c r="AD11" s="512">
        <f>'Ethane Balance'!AH15</f>
        <v>51.335999999999999</v>
      </c>
      <c r="AE11" s="512">
        <f>'Ethane Balance'!AI15</f>
        <v>49.68</v>
      </c>
      <c r="AF11" s="512">
        <f>'Ethane Balance'!AJ15</f>
        <v>45.54</v>
      </c>
      <c r="AG11" s="512">
        <f>'Ethane Balance'!AK15</f>
        <v>49.68</v>
      </c>
      <c r="AH11" s="512">
        <f>'Ethane Balance'!AL15</f>
        <v>51.335999999999999</v>
      </c>
      <c r="AI11" s="512">
        <f>'Ethane Balance'!AM15</f>
        <v>23.184000000000001</v>
      </c>
      <c r="AJ11" s="515">
        <f>'Ethane Balance'!AN15</f>
        <v>27.324000000000002</v>
      </c>
      <c r="AK11" s="534">
        <f>'Ethane Balance'!AO15</f>
        <v>51.335999999999999</v>
      </c>
      <c r="AL11" s="534">
        <f>'Ethane Balance'!AP15</f>
        <v>49.68</v>
      </c>
      <c r="AM11" s="534">
        <f>'Ethane Balance'!AQ15</f>
        <v>34.271999999999998</v>
      </c>
      <c r="AN11" s="534">
        <f>'Ethane Balance'!AR15</f>
        <v>40.799999999999997</v>
      </c>
      <c r="AO11" s="534">
        <f>'Ethane Balance'!AS15</f>
        <v>50.591999999999999</v>
      </c>
      <c r="AP11" s="534">
        <f>'Ethane Balance'!AT15</f>
        <v>50.591999999999999</v>
      </c>
      <c r="AQ11" s="534">
        <f>'Ethane Balance'!AU15</f>
        <v>48.96</v>
      </c>
      <c r="AR11" s="534">
        <f>'Ethane Balance'!AV15</f>
        <v>42.432000000000002</v>
      </c>
      <c r="AS11" s="534">
        <f>'Ethane Balance'!AW15</f>
        <v>35.088000000000001</v>
      </c>
      <c r="AT11" s="534">
        <f>'Ethane Balance'!AX15</f>
        <v>26.04</v>
      </c>
      <c r="AU11" s="534">
        <f>'Ethane Balance'!AY15</f>
        <v>48.36</v>
      </c>
      <c r="AV11" s="534">
        <f>'Ethane Balance'!AZ15</f>
        <v>45.024000000000001</v>
      </c>
      <c r="AW11" s="534">
        <f>'Ethane Balance'!BA15</f>
        <v>44.808</v>
      </c>
      <c r="AX11" s="534">
        <f>'Ethane Balance'!BB15</f>
        <v>37.44</v>
      </c>
      <c r="AY11" s="534">
        <f>'Ethane Balance'!BC15</f>
        <v>38.688000000000002</v>
      </c>
      <c r="AZ11" s="534">
        <f>'Ethane Balance'!BD15</f>
        <v>41.04</v>
      </c>
      <c r="BA11" s="534">
        <f>'Ethane Balance'!BE15</f>
        <v>39.768000000000008</v>
      </c>
      <c r="BB11" s="534">
        <f>'Ethane Balance'!BF15</f>
        <v>38.688000000000002</v>
      </c>
      <c r="BC11" s="534">
        <f>'Ethane Balance'!BG15</f>
        <v>37.44</v>
      </c>
      <c r="BD11" s="534">
        <f>'Ethane Balance'!BH15</f>
        <v>36.969103448275831</v>
      </c>
      <c r="BE11" s="534">
        <f>'Ethane Balance'!BI15</f>
        <v>35.776551724137896</v>
      </c>
    </row>
    <row r="12" spans="1:59" ht="10.199999999999999" customHeight="1">
      <c r="A12" s="517" t="s">
        <v>53</v>
      </c>
      <c r="B12" s="926" t="s">
        <v>338</v>
      </c>
      <c r="C12" s="927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12"/>
      <c r="AF12" s="512"/>
      <c r="AG12" s="512"/>
      <c r="AH12" s="512"/>
      <c r="AI12" s="512"/>
      <c r="AJ12" s="515"/>
      <c r="AK12" s="519">
        <f>'Ethane Balance'!AO16</f>
        <v>0</v>
      </c>
      <c r="AL12" s="519">
        <f>'Ethane Balance'!AP16</f>
        <v>0</v>
      </c>
      <c r="AM12" s="519">
        <f>'Ethane Balance'!AQ16</f>
        <v>0</v>
      </c>
      <c r="AN12" s="519">
        <f>'Ethane Balance'!AR16</f>
        <v>0</v>
      </c>
      <c r="AO12" s="519">
        <f>'Ethane Balance'!AS16</f>
        <v>0</v>
      </c>
      <c r="AP12" s="519">
        <f>'Ethane Balance'!AT16</f>
        <v>0</v>
      </c>
      <c r="AQ12" s="519">
        <f>'Ethane Balance'!AU16</f>
        <v>0</v>
      </c>
      <c r="AR12" s="519">
        <f>'Ethane Balance'!AV16</f>
        <v>0</v>
      </c>
      <c r="AS12" s="519">
        <f>'Ethane Balance'!AW16</f>
        <v>0</v>
      </c>
      <c r="AT12" s="519">
        <f>'Ethane Balance'!AX16</f>
        <v>0</v>
      </c>
      <c r="AU12" s="519">
        <f>'Ethane Balance'!AY16</f>
        <v>0</v>
      </c>
      <c r="AV12" s="519">
        <f>'Ethane Balance'!AZ16</f>
        <v>0</v>
      </c>
      <c r="AW12" s="519">
        <f>'Ethane Balance'!BA16</f>
        <v>5.04</v>
      </c>
      <c r="AX12" s="519">
        <f>'Ethane Balance'!BB16</f>
        <v>10.8</v>
      </c>
      <c r="AY12" s="519">
        <f>'Ethane Balance'!BC16</f>
        <v>11.16</v>
      </c>
      <c r="AZ12" s="519">
        <f>'Ethane Balance'!BD16</f>
        <v>7.2</v>
      </c>
      <c r="BA12" s="519">
        <f>'Ethane Balance'!BE16</f>
        <v>10.08</v>
      </c>
      <c r="BB12" s="519">
        <f>'Ethane Balance'!BF16</f>
        <v>11.16</v>
      </c>
      <c r="BC12" s="519">
        <f>'Ethane Balance'!BG16</f>
        <v>10.8</v>
      </c>
      <c r="BD12" s="519">
        <f>'Ethane Balance'!BH16</f>
        <v>11.16</v>
      </c>
      <c r="BE12" s="519">
        <f>'Ethane Balance'!BI16</f>
        <v>10.8</v>
      </c>
      <c r="BG12" s="587"/>
    </row>
    <row r="13" spans="1:59" ht="10.199999999999999" customHeight="1">
      <c r="A13" s="928" t="s">
        <v>16</v>
      </c>
      <c r="B13" s="929"/>
      <c r="C13" s="930"/>
      <c r="D13" s="521">
        <f t="shared" ref="D13:AJ13" si="0">D10+D11</f>
        <v>200.01968293272216</v>
      </c>
      <c r="E13" s="521">
        <f t="shared" si="0"/>
        <v>176.16749300968581</v>
      </c>
      <c r="F13" s="521">
        <f t="shared" si="0"/>
        <v>206.44251175495833</v>
      </c>
      <c r="G13" s="521">
        <f t="shared" si="0"/>
        <v>173.38708394381035</v>
      </c>
      <c r="H13" s="521">
        <f t="shared" si="0"/>
        <v>216.22603170703104</v>
      </c>
      <c r="I13" s="521">
        <f t="shared" si="0"/>
        <v>209.25099842615907</v>
      </c>
      <c r="J13" s="521">
        <f t="shared" si="0"/>
        <v>201.45512462224593</v>
      </c>
      <c r="K13" s="521">
        <f t="shared" si="0"/>
        <v>208.4416170728847</v>
      </c>
      <c r="L13" s="521">
        <f t="shared" si="0"/>
        <v>191.76733186441513</v>
      </c>
      <c r="M13" s="521">
        <f t="shared" si="0"/>
        <v>198.9067829265432</v>
      </c>
      <c r="N13" s="521">
        <f t="shared" si="0"/>
        <v>202.2</v>
      </c>
      <c r="O13" s="521">
        <f t="shared" si="0"/>
        <v>210.10000000000002</v>
      </c>
      <c r="P13" s="521">
        <f t="shared" si="0"/>
        <v>206.36399999999901</v>
      </c>
      <c r="Q13" s="522">
        <f t="shared" si="0"/>
        <v>208.87</v>
      </c>
      <c r="R13" s="522">
        <f t="shared" si="0"/>
        <v>208.87</v>
      </c>
      <c r="S13" s="522">
        <f t="shared" si="0"/>
        <v>182.09341463414637</v>
      </c>
      <c r="T13" s="522">
        <f t="shared" si="0"/>
        <v>197.61227660753883</v>
      </c>
      <c r="U13" s="522">
        <f t="shared" si="0"/>
        <v>189.47399999999999</v>
      </c>
      <c r="V13" s="522">
        <f t="shared" si="0"/>
        <v>204.5675</v>
      </c>
      <c r="W13" s="522">
        <f t="shared" si="0"/>
        <v>206.59000000000003</v>
      </c>
      <c r="X13" s="522">
        <f t="shared" si="0"/>
        <v>182.892</v>
      </c>
      <c r="Y13" s="522">
        <f t="shared" si="0"/>
        <v>204.84299999999996</v>
      </c>
      <c r="Z13" s="522">
        <f t="shared" si="0"/>
        <v>205.03996551724134</v>
      </c>
      <c r="AA13" s="522">
        <f t="shared" si="0"/>
        <v>196.07054545454545</v>
      </c>
      <c r="AB13" s="522">
        <f t="shared" si="0"/>
        <v>208.76999999999998</v>
      </c>
      <c r="AC13" s="522">
        <f t="shared" si="0"/>
        <v>216.47300000000001</v>
      </c>
      <c r="AD13" s="522">
        <f t="shared" si="0"/>
        <v>217.09300000000002</v>
      </c>
      <c r="AE13" s="522">
        <f t="shared" si="0"/>
        <v>210.08999999999997</v>
      </c>
      <c r="AF13" s="522">
        <f t="shared" si="0"/>
        <v>213.56</v>
      </c>
      <c r="AG13" s="522">
        <f t="shared" si="0"/>
        <v>212.27999999999997</v>
      </c>
      <c r="AH13" s="522">
        <f t="shared" si="0"/>
        <v>214.98400000000004</v>
      </c>
      <c r="AI13" s="522">
        <f t="shared" si="0"/>
        <v>187.21837499999998</v>
      </c>
      <c r="AJ13" s="522">
        <f t="shared" si="0"/>
        <v>182.53200000000001</v>
      </c>
      <c r="AK13" s="523">
        <f>SUM(AK10:AK12)</f>
        <v>217.24799999999999</v>
      </c>
      <c r="AL13" s="523">
        <f t="shared" ref="AL13:BE13" si="1">SUM(AL10:AL12)</f>
        <v>208.19121951219512</v>
      </c>
      <c r="AM13" s="523">
        <f t="shared" si="1"/>
        <v>182.42099999999999</v>
      </c>
      <c r="AN13" s="523">
        <f t="shared" si="1"/>
        <v>173.82</v>
      </c>
      <c r="AO13" s="523">
        <f t="shared" si="1"/>
        <v>179.07</v>
      </c>
      <c r="AP13" s="523">
        <f t="shared" si="1"/>
        <v>197.07</v>
      </c>
      <c r="AQ13" s="523">
        <f t="shared" si="1"/>
        <v>200.7</v>
      </c>
      <c r="AR13" s="523">
        <f t="shared" si="1"/>
        <v>200.56599999999997</v>
      </c>
      <c r="AS13" s="523">
        <f t="shared" si="1"/>
        <v>189.708</v>
      </c>
      <c r="AT13" s="523">
        <f t="shared" si="1"/>
        <v>171.91814634146343</v>
      </c>
      <c r="AU13" s="523">
        <f t="shared" si="1"/>
        <v>203.46742640874686</v>
      </c>
      <c r="AV13" s="523">
        <f t="shared" si="1"/>
        <v>184.8</v>
      </c>
      <c r="AW13" s="523">
        <f>SUM(AW10:AW12)</f>
        <v>204.60000000000002</v>
      </c>
      <c r="AX13" s="523">
        <f t="shared" si="1"/>
        <v>193.33314412416851</v>
      </c>
      <c r="AY13" s="523">
        <f t="shared" si="1"/>
        <v>209.62200000000004</v>
      </c>
      <c r="AZ13" s="523">
        <f t="shared" si="1"/>
        <v>204.57000000000002</v>
      </c>
      <c r="BA13" s="523">
        <f t="shared" si="1"/>
        <v>159.36000000000004</v>
      </c>
      <c r="BB13" s="523">
        <f t="shared" si="1"/>
        <v>211.29600000000002</v>
      </c>
      <c r="BC13" s="523">
        <f t="shared" si="1"/>
        <v>190.75200000000001</v>
      </c>
      <c r="BD13" s="523">
        <f t="shared" si="1"/>
        <v>160.95427713637631</v>
      </c>
      <c r="BE13" s="523">
        <f t="shared" si="1"/>
        <v>199.93446746693166</v>
      </c>
      <c r="BG13" s="587"/>
    </row>
    <row r="14" spans="1:59" ht="10.199999999999999" customHeight="1">
      <c r="A14" s="476" t="s">
        <v>254</v>
      </c>
      <c r="B14" s="477"/>
      <c r="C14" s="477"/>
      <c r="D14" s="524"/>
      <c r="E14" s="524"/>
      <c r="F14" s="524"/>
      <c r="G14" s="524"/>
      <c r="H14" s="524"/>
      <c r="I14" s="524"/>
      <c r="J14" s="524"/>
      <c r="K14" s="524"/>
      <c r="L14" s="524"/>
      <c r="M14" s="524"/>
      <c r="N14" s="524"/>
      <c r="O14" s="524"/>
      <c r="P14" s="524"/>
      <c r="Q14" s="524"/>
      <c r="R14" s="524"/>
      <c r="S14" s="524"/>
      <c r="T14" s="524"/>
      <c r="U14" s="524"/>
      <c r="V14" s="524"/>
      <c r="W14" s="524"/>
      <c r="X14" s="524"/>
      <c r="Y14" s="524"/>
      <c r="Z14" s="524"/>
      <c r="AA14" s="524"/>
      <c r="AB14" s="524"/>
      <c r="AC14" s="524"/>
      <c r="AD14" s="524"/>
      <c r="AE14" s="524"/>
      <c r="AF14" s="524"/>
      <c r="AG14" s="524"/>
      <c r="AH14" s="524"/>
      <c r="AI14" s="524"/>
      <c r="AJ14" s="524"/>
      <c r="AK14" s="525" t="e">
        <f>AK17+AK18</f>
        <v>#REF!</v>
      </c>
      <c r="AL14" s="525">
        <f t="shared" ref="AL14:BE14" si="2">AL17+AL18</f>
        <v>46.5</v>
      </c>
      <c r="AM14" s="525">
        <f t="shared" si="2"/>
        <v>43.5</v>
      </c>
      <c r="AN14" s="525">
        <f t="shared" si="2"/>
        <v>56</v>
      </c>
      <c r="AO14" s="525">
        <f t="shared" si="2"/>
        <v>47.93</v>
      </c>
      <c r="AP14" s="525">
        <f t="shared" si="2"/>
        <v>56.379999999999995</v>
      </c>
      <c r="AQ14" s="525">
        <f t="shared" si="2"/>
        <v>42.91</v>
      </c>
      <c r="AR14" s="525">
        <f t="shared" si="2"/>
        <v>43</v>
      </c>
      <c r="AS14" s="525">
        <f t="shared" si="2"/>
        <v>48.599999999999994</v>
      </c>
      <c r="AT14" s="525">
        <f t="shared" si="2"/>
        <v>58.5</v>
      </c>
      <c r="AU14" s="525"/>
      <c r="AV14" s="525">
        <f t="shared" si="2"/>
        <v>45.16</v>
      </c>
      <c r="AW14" s="525">
        <f>AW17+AW18</f>
        <v>53.82</v>
      </c>
      <c r="AX14" s="525">
        <f t="shared" si="2"/>
        <v>81.687000000000012</v>
      </c>
      <c r="AY14" s="525">
        <f t="shared" si="2"/>
        <v>85.597999999999999</v>
      </c>
      <c r="AZ14" s="525">
        <f t="shared" si="2"/>
        <v>78.164000000000001</v>
      </c>
      <c r="BA14" s="525">
        <f t="shared" si="2"/>
        <v>96.88300000000001</v>
      </c>
      <c r="BB14" s="525">
        <f t="shared" si="2"/>
        <v>56.42</v>
      </c>
      <c r="BC14" s="525">
        <f t="shared" si="2"/>
        <v>54.6</v>
      </c>
      <c r="BD14" s="525">
        <f t="shared" si="2"/>
        <v>56.42</v>
      </c>
      <c r="BE14" s="526">
        <f t="shared" si="2"/>
        <v>54.6</v>
      </c>
      <c r="BF14" s="527" t="s">
        <v>321</v>
      </c>
      <c r="BG14" s="587"/>
    </row>
    <row r="15" spans="1:59" ht="10.199999999999999" customHeight="1">
      <c r="A15" s="931" t="s">
        <v>107</v>
      </c>
      <c r="B15" s="932"/>
      <c r="C15" s="933"/>
      <c r="D15" s="403">
        <v>2017</v>
      </c>
      <c r="E15" s="403"/>
      <c r="F15" s="895">
        <v>2017</v>
      </c>
      <c r="G15" s="896"/>
      <c r="H15" s="896"/>
      <c r="I15" s="896"/>
      <c r="J15" s="897"/>
      <c r="K15" s="404">
        <v>2018</v>
      </c>
      <c r="L15" s="404">
        <v>2018</v>
      </c>
      <c r="M15" s="405"/>
      <c r="N15" s="403">
        <v>2018</v>
      </c>
      <c r="O15" s="403"/>
      <c r="P15" s="404">
        <v>2018</v>
      </c>
      <c r="Q15" s="917">
        <v>2018</v>
      </c>
      <c r="R15" s="917"/>
      <c r="S15" s="917"/>
      <c r="T15" s="917"/>
      <c r="U15" s="917"/>
      <c r="V15" s="917"/>
      <c r="W15" s="404">
        <v>2019</v>
      </c>
      <c r="X15" s="404">
        <v>2019</v>
      </c>
      <c r="Y15" s="403">
        <v>2019</v>
      </c>
      <c r="Z15" s="404">
        <v>2019</v>
      </c>
      <c r="AA15" s="403">
        <v>2019</v>
      </c>
      <c r="AB15" s="404">
        <v>2019</v>
      </c>
      <c r="AC15" s="404">
        <v>2019</v>
      </c>
      <c r="AD15" s="404">
        <v>2019</v>
      </c>
      <c r="AE15" s="403">
        <v>2019</v>
      </c>
      <c r="AF15" s="917">
        <v>2019</v>
      </c>
      <c r="AG15" s="917"/>
      <c r="AH15" s="917"/>
      <c r="AI15" s="404">
        <v>2020</v>
      </c>
      <c r="AJ15" s="405"/>
      <c r="AK15" s="404">
        <v>2020</v>
      </c>
      <c r="AL15" s="404">
        <v>2020</v>
      </c>
      <c r="AM15" s="403">
        <v>2020</v>
      </c>
      <c r="AN15" s="404">
        <v>2020</v>
      </c>
      <c r="AO15" s="405"/>
      <c r="AP15" s="917">
        <v>2020</v>
      </c>
      <c r="AQ15" s="917"/>
      <c r="AR15" s="917"/>
      <c r="AS15" s="917"/>
      <c r="AT15" s="917"/>
      <c r="AU15" s="895">
        <v>2021</v>
      </c>
      <c r="AV15" s="896"/>
      <c r="AW15" s="896"/>
      <c r="AX15" s="896"/>
      <c r="AY15" s="896"/>
      <c r="AZ15" s="896"/>
      <c r="BA15" s="896"/>
      <c r="BB15" s="896"/>
      <c r="BC15" s="896"/>
      <c r="BD15" s="896"/>
      <c r="BE15" s="897"/>
      <c r="BG15" s="587"/>
    </row>
    <row r="16" spans="1:59" ht="10.199999999999999" customHeight="1">
      <c r="A16" s="918" t="s">
        <v>108</v>
      </c>
      <c r="B16" s="919"/>
      <c r="C16" s="920"/>
      <c r="D16" s="510" t="str">
        <f t="shared" ref="D16:AT16" si="3">D9</f>
        <v>JUN</v>
      </c>
      <c r="E16" s="510" t="str">
        <f t="shared" si="3"/>
        <v>JUL</v>
      </c>
      <c r="F16" s="510" t="str">
        <f t="shared" si="3"/>
        <v>AUG</v>
      </c>
      <c r="G16" s="510" t="str">
        <f t="shared" si="3"/>
        <v>SEP</v>
      </c>
      <c r="H16" s="510" t="str">
        <f t="shared" si="3"/>
        <v>OCT</v>
      </c>
      <c r="I16" s="510" t="str">
        <f t="shared" si="3"/>
        <v>NOV</v>
      </c>
      <c r="J16" s="510" t="str">
        <f t="shared" si="3"/>
        <v>DEC</v>
      </c>
      <c r="K16" s="510" t="str">
        <f t="shared" si="3"/>
        <v>JAN</v>
      </c>
      <c r="L16" s="510" t="str">
        <f t="shared" si="3"/>
        <v>FEB</v>
      </c>
      <c r="M16" s="510" t="str">
        <f t="shared" si="3"/>
        <v>MAR</v>
      </c>
      <c r="N16" s="510" t="str">
        <f t="shared" si="3"/>
        <v>APR</v>
      </c>
      <c r="O16" s="510" t="str">
        <f t="shared" si="3"/>
        <v>MAY</v>
      </c>
      <c r="P16" s="510" t="str">
        <f t="shared" si="3"/>
        <v>JUN</v>
      </c>
      <c r="Q16" s="510" t="str">
        <f t="shared" si="3"/>
        <v>JUL</v>
      </c>
      <c r="R16" s="510" t="str">
        <f t="shared" si="3"/>
        <v>AUG</v>
      </c>
      <c r="S16" s="510" t="str">
        <f t="shared" si="3"/>
        <v>SEP</v>
      </c>
      <c r="T16" s="510" t="str">
        <f t="shared" si="3"/>
        <v>OCT</v>
      </c>
      <c r="U16" s="510" t="str">
        <f t="shared" si="3"/>
        <v>NOV</v>
      </c>
      <c r="V16" s="510" t="str">
        <f t="shared" si="3"/>
        <v>DEC</v>
      </c>
      <c r="W16" s="510" t="str">
        <f t="shared" si="3"/>
        <v>JAN</v>
      </c>
      <c r="X16" s="510" t="str">
        <f t="shared" si="3"/>
        <v>FEB</v>
      </c>
      <c r="Y16" s="510" t="str">
        <f t="shared" si="3"/>
        <v>MAR</v>
      </c>
      <c r="Z16" s="510" t="str">
        <f t="shared" si="3"/>
        <v>APR</v>
      </c>
      <c r="AA16" s="510" t="str">
        <f t="shared" si="3"/>
        <v>MAY</v>
      </c>
      <c r="AB16" s="510" t="str">
        <f t="shared" si="3"/>
        <v>JUN</v>
      </c>
      <c r="AC16" s="510" t="str">
        <f t="shared" si="3"/>
        <v>JUL</v>
      </c>
      <c r="AD16" s="510" t="str">
        <f t="shared" si="3"/>
        <v>AUG</v>
      </c>
      <c r="AE16" s="510" t="str">
        <f t="shared" si="3"/>
        <v>SEP</v>
      </c>
      <c r="AF16" s="510" t="str">
        <f t="shared" si="3"/>
        <v>OCT</v>
      </c>
      <c r="AG16" s="510" t="str">
        <f t="shared" si="3"/>
        <v>NOV</v>
      </c>
      <c r="AH16" s="510" t="str">
        <f t="shared" si="3"/>
        <v>DEC</v>
      </c>
      <c r="AI16" s="510" t="str">
        <f t="shared" si="3"/>
        <v>JAN</v>
      </c>
      <c r="AJ16" s="510" t="str">
        <f t="shared" si="3"/>
        <v>FEB</v>
      </c>
      <c r="AK16" s="528" t="str">
        <f t="shared" si="3"/>
        <v>MAR</v>
      </c>
      <c r="AL16" s="528" t="str">
        <f t="shared" si="3"/>
        <v>APR</v>
      </c>
      <c r="AM16" s="510" t="str">
        <f t="shared" si="3"/>
        <v>MAY</v>
      </c>
      <c r="AN16" s="510" t="str">
        <f t="shared" si="3"/>
        <v>JUN</v>
      </c>
      <c r="AO16" s="510" t="str">
        <f t="shared" si="3"/>
        <v>JUL</v>
      </c>
      <c r="AP16" s="510" t="str">
        <f t="shared" si="3"/>
        <v>AUG</v>
      </c>
      <c r="AQ16" s="510" t="str">
        <f t="shared" si="3"/>
        <v>SEP</v>
      </c>
      <c r="AR16" s="510" t="str">
        <f t="shared" si="3"/>
        <v>OCT</v>
      </c>
      <c r="AS16" s="510" t="str">
        <f t="shared" si="3"/>
        <v>NOV</v>
      </c>
      <c r="AT16" s="510" t="str">
        <f t="shared" si="3"/>
        <v>DEC</v>
      </c>
      <c r="AU16" s="510" t="str">
        <f>AU9</f>
        <v>JAN</v>
      </c>
      <c r="AV16" s="510" t="str">
        <f t="shared" ref="AV16:BE16" si="4">AV9</f>
        <v>FEB</v>
      </c>
      <c r="AW16" s="510" t="str">
        <f>AW9</f>
        <v>MAR</v>
      </c>
      <c r="AX16" s="510" t="str">
        <f t="shared" si="4"/>
        <v>APR</v>
      </c>
      <c r="AY16" s="510" t="str">
        <f t="shared" si="4"/>
        <v>MAY</v>
      </c>
      <c r="AZ16" s="510" t="str">
        <f t="shared" si="4"/>
        <v>JUN</v>
      </c>
      <c r="BA16" s="510" t="str">
        <f t="shared" si="4"/>
        <v>JUL</v>
      </c>
      <c r="BB16" s="510" t="str">
        <f t="shared" si="4"/>
        <v>AUG</v>
      </c>
      <c r="BC16" s="510" t="str">
        <f t="shared" si="4"/>
        <v>SEP</v>
      </c>
      <c r="BD16" s="510" t="str">
        <f t="shared" si="4"/>
        <v>OCT</v>
      </c>
      <c r="BE16" s="510" t="str">
        <f t="shared" si="4"/>
        <v>NOV</v>
      </c>
      <c r="BG16" s="587"/>
    </row>
    <row r="17" spans="1:71" ht="10.199999999999999" customHeight="1">
      <c r="A17" s="514" t="s">
        <v>317</v>
      </c>
      <c r="B17" s="924" t="s">
        <v>302</v>
      </c>
      <c r="C17" s="925"/>
      <c r="D17" s="529" t="e">
        <f>#REF!</f>
        <v>#REF!</v>
      </c>
      <c r="E17" s="529" t="e">
        <f>#REF!</f>
        <v>#REF!</v>
      </c>
      <c r="F17" s="529" t="e">
        <f>#REF!</f>
        <v>#REF!</v>
      </c>
      <c r="G17" s="529" t="e">
        <f>#REF!</f>
        <v>#REF!</v>
      </c>
      <c r="H17" s="529" t="e">
        <f>#REF!</f>
        <v>#REF!</v>
      </c>
      <c r="I17" s="529" t="e">
        <f>#REF!</f>
        <v>#REF!</v>
      </c>
      <c r="J17" s="529" t="e">
        <f>#REF!</f>
        <v>#REF!</v>
      </c>
      <c r="K17" s="529" t="e">
        <f>#REF!</f>
        <v>#REF!</v>
      </c>
      <c r="L17" s="529" t="e">
        <f>#REF!</f>
        <v>#REF!</v>
      </c>
      <c r="M17" s="529" t="e">
        <f>#REF!</f>
        <v>#REF!</v>
      </c>
      <c r="N17" s="529" t="e">
        <f>#REF!</f>
        <v>#REF!</v>
      </c>
      <c r="O17" s="529" t="e">
        <f>#REF!</f>
        <v>#REF!</v>
      </c>
      <c r="P17" s="529" t="e">
        <f>#REF!</f>
        <v>#REF!</v>
      </c>
      <c r="Q17" s="529" t="e">
        <f>#REF!</f>
        <v>#REF!</v>
      </c>
      <c r="R17" s="529" t="e">
        <f>#REF!</f>
        <v>#REF!</v>
      </c>
      <c r="S17" s="529" t="e">
        <f>#REF!</f>
        <v>#REF!</v>
      </c>
      <c r="T17" s="529" t="e">
        <f>#REF!</f>
        <v>#REF!</v>
      </c>
      <c r="U17" s="529" t="e">
        <f>#REF!</f>
        <v>#REF!</v>
      </c>
      <c r="V17" s="529" t="e">
        <f>#REF!</f>
        <v>#REF!</v>
      </c>
      <c r="W17" s="529" t="e">
        <f>#REF!</f>
        <v>#REF!</v>
      </c>
      <c r="X17" s="529" t="e">
        <f>#REF!</f>
        <v>#REF!</v>
      </c>
      <c r="Y17" s="529" t="e">
        <f>#REF!</f>
        <v>#REF!</v>
      </c>
      <c r="Z17" s="529" t="e">
        <f>#REF!</f>
        <v>#REF!</v>
      </c>
      <c r="AA17" s="529" t="e">
        <f>#REF!</f>
        <v>#REF!</v>
      </c>
      <c r="AB17" s="529" t="e">
        <f>#REF!</f>
        <v>#REF!</v>
      </c>
      <c r="AC17" s="529" t="e">
        <f>#REF!</f>
        <v>#REF!</v>
      </c>
      <c r="AD17" s="529" t="e">
        <f>#REF!</f>
        <v>#REF!</v>
      </c>
      <c r="AE17" s="529" t="e">
        <f>#REF!</f>
        <v>#REF!</v>
      </c>
      <c r="AF17" s="529" t="e">
        <f>#REF!</f>
        <v>#REF!</v>
      </c>
      <c r="AG17" s="529" t="e">
        <f>#REF!</f>
        <v>#REF!</v>
      </c>
      <c r="AH17" s="529" t="e">
        <f>#REF!</f>
        <v>#REF!</v>
      </c>
      <c r="AI17" s="529" t="e">
        <f>#REF!</f>
        <v>#REF!</v>
      </c>
      <c r="AJ17" s="530" t="e">
        <f>#REF!</f>
        <v>#REF!</v>
      </c>
      <c r="AK17" s="513">
        <f>'C3LPG Balance'!AQ13</f>
        <v>11</v>
      </c>
      <c r="AL17" s="513">
        <f>'C3LPG Balance'!AR13</f>
        <v>29</v>
      </c>
      <c r="AM17" s="513">
        <f>'C3LPG Balance'!AS15</f>
        <v>26</v>
      </c>
      <c r="AN17" s="513">
        <f>'C3LPG Balance'!AT15</f>
        <v>26</v>
      </c>
      <c r="AO17" s="513">
        <f>'C3LPG Balance'!AU15</f>
        <v>20.72</v>
      </c>
      <c r="AP17" s="513">
        <f>'C3LPG Balance'!AV15</f>
        <v>20.38</v>
      </c>
      <c r="AQ17" s="513">
        <f>'C3LPG Balance'!AW15</f>
        <v>22.41</v>
      </c>
      <c r="AR17" s="513">
        <f>'C3LPG Balance'!AX15</f>
        <v>27</v>
      </c>
      <c r="AS17" s="513">
        <f>'C3LPG Balance'!AY15</f>
        <v>24.4</v>
      </c>
      <c r="AT17" s="513">
        <f>'C3LPG Balance'!AZ15</f>
        <v>29</v>
      </c>
      <c r="AU17" s="513">
        <f>'C3LPG Balance'!BA15</f>
        <v>22.32</v>
      </c>
      <c r="AV17" s="513">
        <f>'C3LPG Balance'!BB15</f>
        <v>20.16</v>
      </c>
      <c r="AW17" s="513">
        <f>'C3LPG Balance'!BC15</f>
        <v>22.32</v>
      </c>
      <c r="AX17" s="513">
        <f>'C3LPG Balance'!BD15</f>
        <v>21.6</v>
      </c>
      <c r="AY17" s="513">
        <f>'C3LPG Balance'!BE15</f>
        <v>22.32</v>
      </c>
      <c r="AZ17" s="513">
        <f>'C3LPG Balance'!BF15</f>
        <v>21.6</v>
      </c>
      <c r="BA17" s="513">
        <f>'C3LPG Balance'!BG15</f>
        <v>22.32</v>
      </c>
      <c r="BB17" s="513">
        <f>'C3LPG Balance'!BH15</f>
        <v>22.32</v>
      </c>
      <c r="BC17" s="513">
        <f>'C3LPG Balance'!BI15</f>
        <v>21.6</v>
      </c>
      <c r="BD17" s="513">
        <f>'C3LPG Balance'!BJ15</f>
        <v>22.32</v>
      </c>
      <c r="BE17" s="513">
        <f>'C3LPG Balance'!BK15</f>
        <v>21.6</v>
      </c>
      <c r="BG17" s="589"/>
      <c r="BH17" s="586"/>
      <c r="BI17" s="586"/>
      <c r="BJ17" s="586"/>
      <c r="BK17" s="586"/>
      <c r="BL17" s="586"/>
      <c r="BM17" s="586"/>
      <c r="BN17" s="586"/>
    </row>
    <row r="18" spans="1:71" ht="10.199999999999999" customHeight="1">
      <c r="A18" s="533" t="s">
        <v>318</v>
      </c>
      <c r="B18" s="934" t="s">
        <v>302</v>
      </c>
      <c r="C18" s="935"/>
      <c r="D18" s="512"/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12"/>
      <c r="AH18" s="512"/>
      <c r="AI18" s="512"/>
      <c r="AJ18" s="515"/>
      <c r="AK18" s="534" t="e">
        <f>'C3LPG Balance'!AQ14</f>
        <v>#REF!</v>
      </c>
      <c r="AL18" s="534">
        <f>'C3LPG Balance'!AR14</f>
        <v>17.5</v>
      </c>
      <c r="AM18" s="534">
        <f>'C3LPG Balance'!AS16</f>
        <v>17.5</v>
      </c>
      <c r="AN18" s="534">
        <f>'C3LPG Balance'!AT16</f>
        <v>30</v>
      </c>
      <c r="AO18" s="534">
        <f>'C3LPG Balance'!AU16</f>
        <v>27.21</v>
      </c>
      <c r="AP18" s="534">
        <f>'C3LPG Balance'!AV16</f>
        <v>36</v>
      </c>
      <c r="AQ18" s="534">
        <f>'C3LPG Balance'!AW16</f>
        <v>20.5</v>
      </c>
      <c r="AR18" s="534">
        <f>'C3LPG Balance'!AX16</f>
        <v>16</v>
      </c>
      <c r="AS18" s="534">
        <f>'C3LPG Balance'!AY16</f>
        <v>24.2</v>
      </c>
      <c r="AT18" s="534">
        <f>'C3LPG Balance'!AZ16</f>
        <v>29.5</v>
      </c>
      <c r="AU18" s="534">
        <f>'C3LPG Balance'!BA16</f>
        <v>34.1</v>
      </c>
      <c r="AV18" s="534">
        <f>'C3LPG Balance'!BB16</f>
        <v>25</v>
      </c>
      <c r="AW18" s="534">
        <f>'C3LPG Balance'!BC16</f>
        <v>31.5</v>
      </c>
      <c r="AX18" s="534">
        <f>'C3LPG Balance'!BD16</f>
        <v>60.087000000000003</v>
      </c>
      <c r="AY18" s="534">
        <f>'C3LPG Balance'!BE16</f>
        <v>63.277999999999999</v>
      </c>
      <c r="AZ18" s="534">
        <f>'C3LPG Balance'!BF16</f>
        <v>56.564</v>
      </c>
      <c r="BA18" s="534">
        <f>'C3LPG Balance'!BG16</f>
        <v>74.563000000000002</v>
      </c>
      <c r="BB18" s="534">
        <f>'C3LPG Balance'!BH16</f>
        <v>34.1</v>
      </c>
      <c r="BC18" s="534">
        <f>'C3LPG Balance'!BI16</f>
        <v>33</v>
      </c>
      <c r="BD18" s="534">
        <f>'C3LPG Balance'!BJ16</f>
        <v>34.1</v>
      </c>
      <c r="BE18" s="534">
        <f>'C3LPG Balance'!BK16</f>
        <v>33</v>
      </c>
      <c r="BG18" s="589"/>
      <c r="BH18" s="586"/>
      <c r="BI18" s="586"/>
      <c r="BJ18" s="586"/>
      <c r="BK18" s="586"/>
      <c r="BL18" s="586"/>
      <c r="BM18" s="586"/>
      <c r="BN18" s="586"/>
    </row>
    <row r="19" spans="1:71" ht="10.199999999999999" customHeight="1">
      <c r="A19" s="533" t="s">
        <v>317</v>
      </c>
      <c r="B19" s="934" t="s">
        <v>312</v>
      </c>
      <c r="C19" s="935"/>
      <c r="D19" s="512"/>
      <c r="E19" s="512"/>
      <c r="F19" s="512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  <c r="AJ19" s="515"/>
      <c r="AK19" s="534">
        <f>'C3LPG Balance'!AQ17</f>
        <v>0</v>
      </c>
      <c r="AL19" s="534">
        <f>'C3LPG Balance'!AR17</f>
        <v>0</v>
      </c>
      <c r="AM19" s="534">
        <f>'C3LPG Balance'!AS17</f>
        <v>0</v>
      </c>
      <c r="AN19" s="534">
        <f>'C3LPG Balance'!AT17</f>
        <v>0</v>
      </c>
      <c r="AO19" s="534">
        <f>'C3LPG Balance'!AU17</f>
        <v>0</v>
      </c>
      <c r="AP19" s="534">
        <f>'C3LPG Balance'!AV17</f>
        <v>0</v>
      </c>
      <c r="AQ19" s="534">
        <f>'C3LPG Balance'!AW17</f>
        <v>0</v>
      </c>
      <c r="AR19" s="534">
        <f>'C3LPG Balance'!AX17</f>
        <v>0</v>
      </c>
      <c r="AS19" s="534">
        <f>'C3LPG Balance'!AY17</f>
        <v>0</v>
      </c>
      <c r="AT19" s="534">
        <f>'C3LPG Balance'!AZ17</f>
        <v>0</v>
      </c>
      <c r="AU19" s="534">
        <f>'C3LPG Balance'!BA17</f>
        <v>0</v>
      </c>
      <c r="AV19" s="534">
        <f>'C3LPG Balance'!BB17</f>
        <v>7.2050000000000001</v>
      </c>
      <c r="AW19" s="534">
        <f>'C3LPG Balance'!BC17</f>
        <v>7.2050000000000001</v>
      </c>
      <c r="AX19" s="534">
        <f>'C3LPG Balance'!BD17</f>
        <v>12.96</v>
      </c>
      <c r="AY19" s="534">
        <f>'C3LPG Balance'!BE17</f>
        <v>13.391999999999999</v>
      </c>
      <c r="AZ19" s="534">
        <f>'C3LPG Balance'!BF17</f>
        <v>19.440000000000001</v>
      </c>
      <c r="BA19" s="534">
        <f>'C3LPG Balance'!BG17</f>
        <v>0</v>
      </c>
      <c r="BB19" s="534">
        <f>'C3LPG Balance'!BH17</f>
        <v>14.151999999999999</v>
      </c>
      <c r="BC19" s="534">
        <f>'C3LPG Balance'!BI17</f>
        <v>15.02</v>
      </c>
      <c r="BD19" s="534">
        <f>'C3LPG Balance'!BJ17</f>
        <v>8.2920000000000016</v>
      </c>
      <c r="BE19" s="534">
        <f>'C3LPG Balance'!BK17</f>
        <v>14.22</v>
      </c>
      <c r="BG19" s="589"/>
      <c r="BH19" s="586"/>
      <c r="BI19" s="586"/>
      <c r="BJ19" s="586"/>
      <c r="BK19" s="586"/>
      <c r="BL19" s="586"/>
      <c r="BM19" s="586"/>
      <c r="BN19" s="586"/>
    </row>
    <row r="20" spans="1:71" ht="10.199999999999999" customHeight="1">
      <c r="A20" s="533" t="s">
        <v>318</v>
      </c>
      <c r="B20" s="934" t="s">
        <v>339</v>
      </c>
      <c r="C20" s="935"/>
      <c r="D20" s="512" t="e">
        <f>#REF!</f>
        <v>#REF!</v>
      </c>
      <c r="E20" s="512" t="e">
        <f>#REF!</f>
        <v>#REF!</v>
      </c>
      <c r="F20" s="512" t="e">
        <f>#REF!</f>
        <v>#REF!</v>
      </c>
      <c r="G20" s="512" t="e">
        <f>#REF!</f>
        <v>#REF!</v>
      </c>
      <c r="H20" s="512" t="e">
        <f>#REF!</f>
        <v>#REF!</v>
      </c>
      <c r="I20" s="512" t="e">
        <f>#REF!</f>
        <v>#REF!</v>
      </c>
      <c r="J20" s="512" t="e">
        <f>#REF!</f>
        <v>#REF!</v>
      </c>
      <c r="K20" s="512" t="e">
        <f>#REF!</f>
        <v>#REF!</v>
      </c>
      <c r="L20" s="512" t="e">
        <f>#REF!</f>
        <v>#REF!</v>
      </c>
      <c r="M20" s="512" t="e">
        <f>#REF!</f>
        <v>#REF!</v>
      </c>
      <c r="N20" s="512" t="e">
        <f>#REF!</f>
        <v>#REF!</v>
      </c>
      <c r="O20" s="512" t="e">
        <f>#REF!</f>
        <v>#REF!</v>
      </c>
      <c r="P20" s="512" t="e">
        <f>#REF!</f>
        <v>#REF!</v>
      </c>
      <c r="Q20" s="512" t="e">
        <f>#REF!</f>
        <v>#REF!</v>
      </c>
      <c r="R20" s="512" t="e">
        <f>#REF!</f>
        <v>#REF!</v>
      </c>
      <c r="S20" s="512" t="e">
        <f>#REF!</f>
        <v>#REF!</v>
      </c>
      <c r="T20" s="512" t="e">
        <f>#REF!</f>
        <v>#REF!</v>
      </c>
      <c r="U20" s="512" t="e">
        <f>#REF!</f>
        <v>#REF!</v>
      </c>
      <c r="V20" s="512" t="e">
        <f>#REF!</f>
        <v>#REF!</v>
      </c>
      <c r="W20" s="512" t="e">
        <f>#REF!</f>
        <v>#REF!</v>
      </c>
      <c r="X20" s="512" t="e">
        <f>#REF!</f>
        <v>#REF!</v>
      </c>
      <c r="Y20" s="512" t="e">
        <f>#REF!</f>
        <v>#REF!</v>
      </c>
      <c r="Z20" s="512" t="e">
        <f>#REF!</f>
        <v>#REF!</v>
      </c>
      <c r="AA20" s="512" t="e">
        <f>#REF!</f>
        <v>#REF!</v>
      </c>
      <c r="AB20" s="512" t="e">
        <f>#REF!</f>
        <v>#REF!</v>
      </c>
      <c r="AC20" s="512" t="e">
        <f>#REF!</f>
        <v>#REF!</v>
      </c>
      <c r="AD20" s="512" t="e">
        <f>#REF!</f>
        <v>#REF!</v>
      </c>
      <c r="AE20" s="512" t="e">
        <f>#REF!</f>
        <v>#REF!</v>
      </c>
      <c r="AF20" s="512" t="e">
        <f>#REF!</f>
        <v>#REF!</v>
      </c>
      <c r="AG20" s="512" t="e">
        <f>#REF!</f>
        <v>#REF!</v>
      </c>
      <c r="AH20" s="512" t="e">
        <f>#REF!</f>
        <v>#REF!</v>
      </c>
      <c r="AI20" s="512" t="e">
        <f>#REF!</f>
        <v>#REF!</v>
      </c>
      <c r="AJ20" s="515" t="e">
        <f>#REF!</f>
        <v>#REF!</v>
      </c>
      <c r="AK20" s="534">
        <f>'C3LPG Balance'!AQ19</f>
        <v>37</v>
      </c>
      <c r="AL20" s="534">
        <f>'C3LPG Balance'!AR19</f>
        <v>32</v>
      </c>
      <c r="AM20" s="534">
        <f>'C3LPG Balance'!AS19</f>
        <v>0</v>
      </c>
      <c r="AN20" s="534">
        <f>'C3LPG Balance'!AT19</f>
        <v>0</v>
      </c>
      <c r="AO20" s="534">
        <f>'C3LPG Balance'!AU19</f>
        <v>0</v>
      </c>
      <c r="AP20" s="534">
        <f>'C3LPG Balance'!AV19</f>
        <v>0</v>
      </c>
      <c r="AQ20" s="534">
        <f>'C3LPG Balance'!AW19</f>
        <v>0</v>
      </c>
      <c r="AR20" s="534">
        <f>'C3LPG Balance'!AX19</f>
        <v>0</v>
      </c>
      <c r="AS20" s="534">
        <f>'C3LPG Balance'!AY19</f>
        <v>0</v>
      </c>
      <c r="AT20" s="534">
        <f>'C3LPG Balance'!AZ19</f>
        <v>0</v>
      </c>
      <c r="AU20" s="534">
        <f>'C3LPG Balance'!BA19</f>
        <v>0</v>
      </c>
      <c r="AV20" s="534">
        <f>'C3LPG Balance'!BB19</f>
        <v>17.5</v>
      </c>
      <c r="AW20" s="534">
        <f>'C3LPG Balance'!BC19</f>
        <v>0</v>
      </c>
      <c r="AX20" s="534">
        <f>'C3LPG Balance'!BD19</f>
        <v>0</v>
      </c>
      <c r="AY20" s="534">
        <f>'C3LPG Balance'!BE19</f>
        <v>0</v>
      </c>
      <c r="AZ20" s="534">
        <f>'C3LPG Balance'!BF19</f>
        <v>0</v>
      </c>
      <c r="BA20" s="534">
        <f>'C3LPG Balance'!BG19</f>
        <v>0</v>
      </c>
      <c r="BB20" s="534">
        <f>'C3LPG Balance'!BH19</f>
        <v>0</v>
      </c>
      <c r="BC20" s="534">
        <f>'C3LPG Balance'!BI19</f>
        <v>0</v>
      </c>
      <c r="BD20" s="534">
        <f>'C3LPG Balance'!BJ19</f>
        <v>0</v>
      </c>
      <c r="BE20" s="534">
        <f>'C3LPG Balance'!BK19</f>
        <v>0</v>
      </c>
      <c r="BG20" s="587"/>
    </row>
    <row r="21" spans="1:71" ht="10.199999999999999" customHeight="1">
      <c r="A21" s="533" t="s">
        <v>317</v>
      </c>
      <c r="B21" s="934" t="s">
        <v>121</v>
      </c>
      <c r="C21" s="935"/>
      <c r="D21" s="512" t="e">
        <f>#REF!</f>
        <v>#REF!</v>
      </c>
      <c r="E21" s="512" t="e">
        <f>#REF!</f>
        <v>#REF!</v>
      </c>
      <c r="F21" s="512" t="e">
        <f>#REF!</f>
        <v>#REF!</v>
      </c>
      <c r="G21" s="512" t="e">
        <f>#REF!</f>
        <v>#REF!</v>
      </c>
      <c r="H21" s="512" t="e">
        <f>#REF!</f>
        <v>#REF!</v>
      </c>
      <c r="I21" s="512" t="e">
        <f>#REF!</f>
        <v>#REF!</v>
      </c>
      <c r="J21" s="512" t="e">
        <f>#REF!</f>
        <v>#REF!</v>
      </c>
      <c r="K21" s="512" t="e">
        <f>#REF!</f>
        <v>#REF!</v>
      </c>
      <c r="L21" s="512" t="e">
        <f>#REF!</f>
        <v>#REF!</v>
      </c>
      <c r="M21" s="512" t="e">
        <f>#REF!</f>
        <v>#REF!</v>
      </c>
      <c r="N21" s="512" t="e">
        <f>#REF!</f>
        <v>#REF!</v>
      </c>
      <c r="O21" s="512" t="e">
        <f>#REF!</f>
        <v>#REF!</v>
      </c>
      <c r="P21" s="512" t="e">
        <f>#REF!</f>
        <v>#REF!</v>
      </c>
      <c r="Q21" s="512" t="e">
        <f>#REF!</f>
        <v>#REF!</v>
      </c>
      <c r="R21" s="512" t="e">
        <f>#REF!</f>
        <v>#REF!</v>
      </c>
      <c r="S21" s="512" t="e">
        <f>#REF!</f>
        <v>#REF!</v>
      </c>
      <c r="T21" s="512" t="e">
        <f>#REF!</f>
        <v>#REF!</v>
      </c>
      <c r="U21" s="512" t="e">
        <f>#REF!</f>
        <v>#REF!</v>
      </c>
      <c r="V21" s="512" t="e">
        <f>#REF!</f>
        <v>#REF!</v>
      </c>
      <c r="W21" s="512" t="e">
        <f>#REF!</f>
        <v>#REF!</v>
      </c>
      <c r="X21" s="512" t="e">
        <f>#REF!</f>
        <v>#REF!</v>
      </c>
      <c r="Y21" s="512" t="e">
        <f>#REF!</f>
        <v>#REF!</v>
      </c>
      <c r="Z21" s="512" t="e">
        <f>#REF!</f>
        <v>#REF!</v>
      </c>
      <c r="AA21" s="512" t="e">
        <f>#REF!</f>
        <v>#REF!</v>
      </c>
      <c r="AB21" s="512" t="e">
        <f>#REF!</f>
        <v>#REF!</v>
      </c>
      <c r="AC21" s="512" t="e">
        <f>#REF!</f>
        <v>#REF!</v>
      </c>
      <c r="AD21" s="512" t="e">
        <f>#REF!</f>
        <v>#REF!</v>
      </c>
      <c r="AE21" s="512" t="e">
        <f>#REF!</f>
        <v>#REF!</v>
      </c>
      <c r="AF21" s="512" t="e">
        <f>#REF!</f>
        <v>#REF!</v>
      </c>
      <c r="AG21" s="512" t="e">
        <f>#REF!</f>
        <v>#REF!</v>
      </c>
      <c r="AH21" s="512" t="e">
        <f>#REF!</f>
        <v>#REF!</v>
      </c>
      <c r="AI21" s="512" t="e">
        <f>#REF!</f>
        <v>#REF!</v>
      </c>
      <c r="AJ21" s="515" t="e">
        <f>#REF!</f>
        <v>#REF!</v>
      </c>
      <c r="AK21" s="534">
        <f>'C3LPG Balance'!AQ20</f>
        <v>16.645</v>
      </c>
      <c r="AL21" s="534">
        <f>'C3LPG Balance'!AR20</f>
        <v>24</v>
      </c>
      <c r="AM21" s="534">
        <f>'C3LPG Balance'!AS20</f>
        <v>21.957999999999998</v>
      </c>
      <c r="AN21" s="534">
        <f>'C3LPG Balance'!AT20</f>
        <v>23.643999999999998</v>
      </c>
      <c r="AO21" s="534">
        <f>'C3LPG Balance'!AU20</f>
        <v>25.8</v>
      </c>
      <c r="AP21" s="534">
        <f>'C3LPG Balance'!AV20</f>
        <v>31.132362637362636</v>
      </c>
      <c r="AQ21" s="534">
        <f>'C3LPG Balance'!AW20</f>
        <v>30.3</v>
      </c>
      <c r="AR21" s="534">
        <f>'C3LPG Balance'!AX20</f>
        <v>32.86</v>
      </c>
      <c r="AS21" s="534">
        <f>'C3LPG Balance'!AY20</f>
        <v>31.2</v>
      </c>
      <c r="AT21" s="534">
        <f>'C3LPG Balance'!AZ20</f>
        <v>25.774999999999999</v>
      </c>
      <c r="AU21" s="534">
        <f>'C3LPG Balance'!BA20</f>
        <v>32.24</v>
      </c>
      <c r="AV21" s="534">
        <f>'C3LPG Balance'!BB20</f>
        <v>29.12</v>
      </c>
      <c r="AW21" s="534">
        <f>'C3LPG Balance'!BC20</f>
        <v>32.24</v>
      </c>
      <c r="AX21" s="534">
        <f>'C3LPG Balance'!BD20</f>
        <v>31.2</v>
      </c>
      <c r="AY21" s="534">
        <f>'C3LPG Balance'!BE20</f>
        <v>32.86</v>
      </c>
      <c r="AZ21" s="534">
        <f>'C3LPG Balance'!BF20</f>
        <v>31.8</v>
      </c>
      <c r="BA21" s="534">
        <f>'C3LPG Balance'!BG20</f>
        <v>19.551900859337</v>
      </c>
      <c r="BB21" s="534">
        <f>'C3LPG Balance'!BH20</f>
        <v>32.86</v>
      </c>
      <c r="BC21" s="534">
        <f>'C3LPG Balance'!BI20</f>
        <v>32.86</v>
      </c>
      <c r="BD21" s="534">
        <f>'C3LPG Balance'!BJ20</f>
        <v>21.7</v>
      </c>
      <c r="BE21" s="534">
        <f>'C3LPG Balance'!BK20</f>
        <v>0</v>
      </c>
      <c r="BG21" s="587"/>
    </row>
    <row r="22" spans="1:71" ht="10.199999999999999" customHeight="1">
      <c r="A22" s="517" t="s">
        <v>317</v>
      </c>
      <c r="B22" s="934" t="s">
        <v>122</v>
      </c>
      <c r="C22" s="935"/>
      <c r="D22" s="512">
        <v>0.43</v>
      </c>
      <c r="E22" s="512">
        <f>D22</f>
        <v>0.43</v>
      </c>
      <c r="F22" s="512">
        <f t="shared" ref="F22:Q22" si="5">E22</f>
        <v>0.43</v>
      </c>
      <c r="G22" s="512">
        <f t="shared" si="5"/>
        <v>0.43</v>
      </c>
      <c r="H22" s="512">
        <f t="shared" si="5"/>
        <v>0.43</v>
      </c>
      <c r="I22" s="512">
        <f t="shared" si="5"/>
        <v>0.43</v>
      </c>
      <c r="J22" s="512">
        <f t="shared" si="5"/>
        <v>0.43</v>
      </c>
      <c r="K22" s="512">
        <f t="shared" si="5"/>
        <v>0.43</v>
      </c>
      <c r="L22" s="512">
        <f t="shared" si="5"/>
        <v>0.43</v>
      </c>
      <c r="M22" s="512">
        <f t="shared" si="5"/>
        <v>0.43</v>
      </c>
      <c r="N22" s="512">
        <f t="shared" si="5"/>
        <v>0.43</v>
      </c>
      <c r="O22" s="512">
        <f t="shared" si="5"/>
        <v>0.43</v>
      </c>
      <c r="P22" s="512">
        <f t="shared" si="5"/>
        <v>0.43</v>
      </c>
      <c r="Q22" s="512">
        <f t="shared" si="5"/>
        <v>0.43</v>
      </c>
      <c r="R22" s="512">
        <v>0.622</v>
      </c>
      <c r="S22" s="512">
        <v>0.622</v>
      </c>
      <c r="T22" s="512">
        <v>0.7</v>
      </c>
      <c r="U22" s="512">
        <v>0.7</v>
      </c>
      <c r="V22" s="512">
        <v>0.6</v>
      </c>
      <c r="W22" s="512">
        <v>0.65</v>
      </c>
      <c r="X22" s="512">
        <v>0.6</v>
      </c>
      <c r="Y22" s="512">
        <v>0.6</v>
      </c>
      <c r="Z22" s="512">
        <v>0.6</v>
      </c>
      <c r="AA22" s="512">
        <v>0.6</v>
      </c>
      <c r="AB22" s="512">
        <v>0.6</v>
      </c>
      <c r="AC22" s="512">
        <v>0.6</v>
      </c>
      <c r="AD22" s="512">
        <v>0.6</v>
      </c>
      <c r="AE22" s="512">
        <v>0.6</v>
      </c>
      <c r="AF22" s="512">
        <v>0.6</v>
      </c>
      <c r="AG22" s="512">
        <v>0.60816493999999999</v>
      </c>
      <c r="AH22" s="512">
        <v>0.60759775000000005</v>
      </c>
      <c r="AI22" s="512">
        <v>0.59782608999999998</v>
      </c>
      <c r="AJ22" s="515">
        <v>0.62096664000000001</v>
      </c>
      <c r="AK22" s="519">
        <f>'C3LPG Balance'!AQ21</f>
        <v>27.604999999999997</v>
      </c>
      <c r="AL22" s="519">
        <f>'C3LPG Balance'!AR21</f>
        <v>20.55</v>
      </c>
      <c r="AM22" s="519">
        <f>'C3LPG Balance'!AS21</f>
        <v>8</v>
      </c>
      <c r="AN22" s="519">
        <f>'C3LPG Balance'!AT21</f>
        <v>20</v>
      </c>
      <c r="AO22" s="519">
        <f>'C3LPG Balance'!AU21</f>
        <v>22</v>
      </c>
      <c r="AP22" s="519">
        <f>'C3LPG Balance'!AV21</f>
        <v>21.2</v>
      </c>
      <c r="AQ22" s="519">
        <f>'C3LPG Balance'!AW21</f>
        <v>21.2</v>
      </c>
      <c r="AR22" s="519">
        <f>'C3LPG Balance'!AX21</f>
        <v>21.2</v>
      </c>
      <c r="AS22" s="519">
        <f>'C3LPG Balance'!AY21</f>
        <v>21.2</v>
      </c>
      <c r="AT22" s="519">
        <f>'C3LPG Balance'!AZ21</f>
        <v>28.7</v>
      </c>
      <c r="AU22" s="519">
        <f>'C3LPG Balance'!BA21</f>
        <v>26.207000000000001</v>
      </c>
      <c r="AV22" s="519">
        <f>'C3LPG Balance'!BB21</f>
        <v>21.276</v>
      </c>
      <c r="AW22" s="519">
        <f>'C3LPG Balance'!BC21</f>
        <v>23.556000000000001</v>
      </c>
      <c r="AX22" s="519">
        <f>'C3LPG Balance'!BD21</f>
        <v>22.795999999999999</v>
      </c>
      <c r="AY22" s="519">
        <f>'C3LPG Balance'!BE21</f>
        <v>23.556000000000001</v>
      </c>
      <c r="AZ22" s="519">
        <f>'C3LPG Balance'!BF21</f>
        <v>22.036000000000001</v>
      </c>
      <c r="BA22" s="519">
        <f>'C3LPG Balance'!BG21</f>
        <v>8.0449999999999999</v>
      </c>
      <c r="BB22" s="519">
        <f>'C3LPG Balance'!BH21</f>
        <v>13.064</v>
      </c>
      <c r="BC22" s="519">
        <f>'C3LPG Balance'!BI21</f>
        <v>21.884</v>
      </c>
      <c r="BD22" s="519">
        <f>'C3LPG Balance'!BJ21</f>
        <v>20.257999999999999</v>
      </c>
      <c r="BE22" s="519">
        <f>'C3LPG Balance'!BK21</f>
        <v>22.658999999999999</v>
      </c>
      <c r="BF22" s="588"/>
      <c r="BG22" s="589"/>
      <c r="BH22" s="586"/>
      <c r="BI22" s="590"/>
      <c r="BJ22" s="590"/>
      <c r="BK22" s="590"/>
      <c r="BL22" s="590"/>
      <c r="BM22" s="590"/>
      <c r="BN22" s="590"/>
      <c r="BO22" s="590"/>
      <c r="BP22" s="590"/>
      <c r="BQ22" s="590"/>
      <c r="BR22" s="590"/>
      <c r="BS22" s="590"/>
    </row>
    <row r="23" spans="1:71" ht="10.199999999999999" customHeight="1">
      <c r="A23" s="938" t="s">
        <v>16</v>
      </c>
      <c r="B23" s="939"/>
      <c r="C23" s="940"/>
      <c r="D23" s="522" t="e">
        <f t="shared" ref="D23:AJ23" si="6">D17+D20+D21+D22</f>
        <v>#REF!</v>
      </c>
      <c r="E23" s="522" t="e">
        <f t="shared" si="6"/>
        <v>#REF!</v>
      </c>
      <c r="F23" s="522" t="e">
        <f t="shared" si="6"/>
        <v>#REF!</v>
      </c>
      <c r="G23" s="522" t="e">
        <f t="shared" si="6"/>
        <v>#REF!</v>
      </c>
      <c r="H23" s="522" t="e">
        <f t="shared" si="6"/>
        <v>#REF!</v>
      </c>
      <c r="I23" s="522" t="e">
        <f t="shared" si="6"/>
        <v>#REF!</v>
      </c>
      <c r="J23" s="522" t="e">
        <f t="shared" si="6"/>
        <v>#REF!</v>
      </c>
      <c r="K23" s="522" t="e">
        <f t="shared" si="6"/>
        <v>#REF!</v>
      </c>
      <c r="L23" s="522" t="e">
        <f t="shared" si="6"/>
        <v>#REF!</v>
      </c>
      <c r="M23" s="522" t="e">
        <f t="shared" si="6"/>
        <v>#REF!</v>
      </c>
      <c r="N23" s="522" t="e">
        <f t="shared" si="6"/>
        <v>#REF!</v>
      </c>
      <c r="O23" s="522" t="e">
        <f t="shared" ref="O23:U23" si="7">O17+O20+O21+O22</f>
        <v>#REF!</v>
      </c>
      <c r="P23" s="522" t="e">
        <f t="shared" si="7"/>
        <v>#REF!</v>
      </c>
      <c r="Q23" s="522" t="e">
        <f t="shared" si="7"/>
        <v>#REF!</v>
      </c>
      <c r="R23" s="522" t="e">
        <f t="shared" si="7"/>
        <v>#REF!</v>
      </c>
      <c r="S23" s="522" t="e">
        <f t="shared" si="7"/>
        <v>#REF!</v>
      </c>
      <c r="T23" s="522" t="e">
        <f t="shared" si="7"/>
        <v>#REF!</v>
      </c>
      <c r="U23" s="522" t="e">
        <f t="shared" si="7"/>
        <v>#REF!</v>
      </c>
      <c r="V23" s="522" t="e">
        <f t="shared" si="6"/>
        <v>#REF!</v>
      </c>
      <c r="W23" s="522" t="e">
        <f t="shared" si="6"/>
        <v>#REF!</v>
      </c>
      <c r="X23" s="522" t="e">
        <f t="shared" si="6"/>
        <v>#REF!</v>
      </c>
      <c r="Y23" s="522" t="e">
        <f t="shared" si="6"/>
        <v>#REF!</v>
      </c>
      <c r="Z23" s="522" t="e">
        <f t="shared" si="6"/>
        <v>#REF!</v>
      </c>
      <c r="AA23" s="522" t="e">
        <f t="shared" si="6"/>
        <v>#REF!</v>
      </c>
      <c r="AB23" s="522" t="e">
        <f t="shared" si="6"/>
        <v>#REF!</v>
      </c>
      <c r="AC23" s="522" t="e">
        <f t="shared" si="6"/>
        <v>#REF!</v>
      </c>
      <c r="AD23" s="522" t="e">
        <f t="shared" si="6"/>
        <v>#REF!</v>
      </c>
      <c r="AE23" s="522" t="e">
        <f t="shared" si="6"/>
        <v>#REF!</v>
      </c>
      <c r="AF23" s="522" t="e">
        <f t="shared" si="6"/>
        <v>#REF!</v>
      </c>
      <c r="AG23" s="522" t="e">
        <f t="shared" si="6"/>
        <v>#REF!</v>
      </c>
      <c r="AH23" s="522" t="e">
        <f t="shared" si="6"/>
        <v>#REF!</v>
      </c>
      <c r="AI23" s="522" t="e">
        <f t="shared" si="6"/>
        <v>#REF!</v>
      </c>
      <c r="AJ23" s="522" t="e">
        <f t="shared" si="6"/>
        <v>#REF!</v>
      </c>
      <c r="AK23" s="523" t="e">
        <f>SUM(AK17:AK22)</f>
        <v>#REF!</v>
      </c>
      <c r="AL23" s="583">
        <f t="shared" ref="AL23:BE23" si="8">SUM(AL17:AL22)</f>
        <v>123.05</v>
      </c>
      <c r="AM23" s="523">
        <f t="shared" si="8"/>
        <v>73.457999999999998</v>
      </c>
      <c r="AN23" s="523">
        <f t="shared" si="8"/>
        <v>99.644000000000005</v>
      </c>
      <c r="AO23" s="523">
        <f t="shared" si="8"/>
        <v>95.73</v>
      </c>
      <c r="AP23" s="523">
        <f t="shared" si="8"/>
        <v>108.71236263736263</v>
      </c>
      <c r="AQ23" s="523">
        <f t="shared" si="8"/>
        <v>94.41</v>
      </c>
      <c r="AR23" s="523">
        <f t="shared" si="8"/>
        <v>97.06</v>
      </c>
      <c r="AS23" s="523">
        <f t="shared" si="8"/>
        <v>101</v>
      </c>
      <c r="AT23" s="523">
        <f t="shared" si="8"/>
        <v>112.97500000000001</v>
      </c>
      <c r="AU23" s="523">
        <f t="shared" si="8"/>
        <v>114.86699999999999</v>
      </c>
      <c r="AV23" s="523">
        <f t="shared" si="8"/>
        <v>120.261</v>
      </c>
      <c r="AW23" s="523">
        <f>SUM(AW17:AW22)</f>
        <v>116.821</v>
      </c>
      <c r="AX23" s="523">
        <f t="shared" si="8"/>
        <v>148.64300000000003</v>
      </c>
      <c r="AY23" s="523">
        <f t="shared" si="8"/>
        <v>155.40600000000001</v>
      </c>
      <c r="AZ23" s="523">
        <f t="shared" si="8"/>
        <v>151.44</v>
      </c>
      <c r="BA23" s="523">
        <f t="shared" si="8"/>
        <v>124.47990085933701</v>
      </c>
      <c r="BB23" s="523">
        <f t="shared" si="8"/>
        <v>116.49600000000001</v>
      </c>
      <c r="BC23" s="523">
        <f t="shared" si="8"/>
        <v>124.364</v>
      </c>
      <c r="BD23" s="523">
        <f t="shared" si="8"/>
        <v>106.67</v>
      </c>
      <c r="BE23" s="523">
        <f t="shared" si="8"/>
        <v>91.479000000000013</v>
      </c>
      <c r="BG23" s="587"/>
    </row>
    <row r="24" spans="1:71" ht="10.199999999999999" customHeight="1">
      <c r="A24" s="533" t="s">
        <v>317</v>
      </c>
      <c r="B24" s="801" t="str">
        <f>'C3LPG Balance'!C22</f>
        <v>PTTOR (C3)</v>
      </c>
      <c r="C24" s="801" t="str">
        <f>'C3LPG Balance'!D22</f>
        <v>GSP RY</v>
      </c>
      <c r="D24" s="529" t="e">
        <f>#REF!</f>
        <v>#REF!</v>
      </c>
      <c r="E24" s="529" t="e">
        <f>#REF!</f>
        <v>#REF!</v>
      </c>
      <c r="F24" s="529" t="e">
        <f>#REF!</f>
        <v>#REF!</v>
      </c>
      <c r="G24" s="529" t="e">
        <f>#REF!</f>
        <v>#REF!</v>
      </c>
      <c r="H24" s="529" t="e">
        <f>#REF!</f>
        <v>#REF!</v>
      </c>
      <c r="I24" s="529" t="e">
        <f>#REF!</f>
        <v>#REF!</v>
      </c>
      <c r="J24" s="530" t="e">
        <f>#REF!</f>
        <v>#REF!</v>
      </c>
      <c r="K24" s="529" t="e">
        <f>#REF!</f>
        <v>#REF!</v>
      </c>
      <c r="L24" s="529" t="e">
        <f>#REF!</f>
        <v>#REF!</v>
      </c>
      <c r="M24" s="529" t="e">
        <f>#REF!</f>
        <v>#REF!</v>
      </c>
      <c r="N24" s="529" t="e">
        <f>#REF!</f>
        <v>#REF!</v>
      </c>
      <c r="O24" s="529" t="e">
        <f>#REF!</f>
        <v>#REF!</v>
      </c>
      <c r="P24" s="529" t="e">
        <f>#REF!</f>
        <v>#REF!</v>
      </c>
      <c r="Q24" s="529" t="e">
        <f>#REF!</f>
        <v>#REF!</v>
      </c>
      <c r="R24" s="529" t="e">
        <f>#REF!</f>
        <v>#REF!</v>
      </c>
      <c r="S24" s="529" t="e">
        <f>#REF!</f>
        <v>#REF!</v>
      </c>
      <c r="T24" s="529" t="e">
        <f>#REF!</f>
        <v>#REF!</v>
      </c>
      <c r="U24" s="529" t="e">
        <f>#REF!</f>
        <v>#REF!</v>
      </c>
      <c r="V24" s="529" t="e">
        <f>#REF!</f>
        <v>#REF!</v>
      </c>
      <c r="W24" s="529" t="e">
        <f>#REF!</f>
        <v>#REF!</v>
      </c>
      <c r="X24" s="529" t="e">
        <f>#REF!</f>
        <v>#REF!</v>
      </c>
      <c r="Y24" s="529" t="e">
        <f>#REF!</f>
        <v>#REF!</v>
      </c>
      <c r="Z24" s="529" t="e">
        <f>#REF!</f>
        <v>#REF!</v>
      </c>
      <c r="AA24" s="529" t="e">
        <f>#REF!</f>
        <v>#REF!</v>
      </c>
      <c r="AB24" s="529" t="e">
        <f>#REF!</f>
        <v>#REF!</v>
      </c>
      <c r="AC24" s="529" t="e">
        <f>#REF!</f>
        <v>#REF!</v>
      </c>
      <c r="AD24" s="529" t="e">
        <f>#REF!</f>
        <v>#REF!</v>
      </c>
      <c r="AE24" s="529" t="e">
        <f>#REF!</f>
        <v>#REF!</v>
      </c>
      <c r="AF24" s="529" t="e">
        <f>#REF!</f>
        <v>#REF!</v>
      </c>
      <c r="AG24" s="529" t="e">
        <f>#REF!</f>
        <v>#REF!</v>
      </c>
      <c r="AH24" s="529" t="e">
        <f>#REF!</f>
        <v>#REF!</v>
      </c>
      <c r="AI24" s="529" t="e">
        <f>#REF!</f>
        <v>#REF!</v>
      </c>
      <c r="AJ24" s="529" t="e">
        <f>#REF!</f>
        <v>#REF!</v>
      </c>
      <c r="AK24" s="516">
        <f>'C3LPG Balance'!AQ22</f>
        <v>0.65</v>
      </c>
      <c r="AL24" s="513">
        <f>'C3LPG Balance'!AR22</f>
        <v>0.60859381000000001</v>
      </c>
      <c r="AM24" s="513">
        <f>'C3LPG Balance'!AS22</f>
        <v>0.60859381000000001</v>
      </c>
      <c r="AN24" s="513">
        <f>'C3LPG Balance'!AT22</f>
        <v>0.37617381999999999</v>
      </c>
      <c r="AO24" s="513">
        <f>'C3LPG Balance'!AU22</f>
        <v>0.5</v>
      </c>
      <c r="AP24" s="513">
        <f>'C3LPG Balance'!AV22</f>
        <v>0.27</v>
      </c>
      <c r="AQ24" s="513">
        <f>'C3LPG Balance'!AW22</f>
        <v>0.7</v>
      </c>
      <c r="AR24" s="513">
        <f>'C3LPG Balance'!AX22</f>
        <v>0.65</v>
      </c>
      <c r="AS24" s="513">
        <f>'C3LPG Balance'!AY22</f>
        <v>0.6</v>
      </c>
      <c r="AT24" s="513">
        <f>'C3LPG Balance'!AZ22</f>
        <v>0.6</v>
      </c>
      <c r="AU24" s="513">
        <f>'C3LPG Balance'!BA22</f>
        <v>0.6</v>
      </c>
      <c r="AV24" s="513">
        <f>'C3LPG Balance'!BB22</f>
        <v>0.6</v>
      </c>
      <c r="AW24" s="513">
        <f>'C3LPG Balance'!BC22</f>
        <v>0.37273200000000001</v>
      </c>
      <c r="AX24" s="513">
        <f>'C3LPG Balance'!BD22</f>
        <v>0.40701700000000002</v>
      </c>
      <c r="AY24" s="513">
        <f>'C3LPG Balance'!BE22</f>
        <v>0.312448</v>
      </c>
      <c r="AZ24" s="513">
        <f>'C3LPG Balance'!BF22</f>
        <v>0.381882</v>
      </c>
      <c r="BA24" s="513">
        <f>'C3LPG Balance'!BG22</f>
        <v>0.34215099999999998</v>
      </c>
      <c r="BB24" s="513">
        <f>'C3LPG Balance'!BH22</f>
        <v>0.402171</v>
      </c>
      <c r="BC24" s="513">
        <f>'C3LPG Balance'!BI22</f>
        <v>0.37921100000000002</v>
      </c>
      <c r="BD24" s="513">
        <f>'C3LPG Balance'!BJ22</f>
        <v>0.37288300000000002</v>
      </c>
      <c r="BE24" s="513">
        <f>'C3LPG Balance'!BK22</f>
        <v>0.35544199999999998</v>
      </c>
      <c r="BG24" s="587"/>
    </row>
    <row r="25" spans="1:71" ht="10.199999999999999" customHeight="1">
      <c r="A25" s="533" t="s">
        <v>318</v>
      </c>
      <c r="B25" s="801" t="str">
        <f>'C3LPG Balance'!C23</f>
        <v>PTTOR (LPG ไม่มีกลิ่น)</v>
      </c>
      <c r="C25" s="801" t="str">
        <f>'C3LPG Balance'!D23</f>
        <v>GSP RY</v>
      </c>
      <c r="D25" s="512" t="e">
        <f>#REF!</f>
        <v>#REF!</v>
      </c>
      <c r="E25" s="512" t="e">
        <f>#REF!</f>
        <v>#REF!</v>
      </c>
      <c r="F25" s="512" t="e">
        <f>#REF!</f>
        <v>#REF!</v>
      </c>
      <c r="G25" s="512" t="e">
        <f>#REF!</f>
        <v>#REF!</v>
      </c>
      <c r="H25" s="512" t="e">
        <f>#REF!</f>
        <v>#REF!</v>
      </c>
      <c r="I25" s="512" t="e">
        <f>#REF!</f>
        <v>#REF!</v>
      </c>
      <c r="J25" s="515" t="e">
        <f>#REF!</f>
        <v>#REF!</v>
      </c>
      <c r="K25" s="512" t="e">
        <f>#REF!</f>
        <v>#REF!</v>
      </c>
      <c r="L25" s="512" t="e">
        <f>#REF!</f>
        <v>#REF!</v>
      </c>
      <c r="M25" s="512" t="e">
        <f>#REF!</f>
        <v>#REF!</v>
      </c>
      <c r="N25" s="512" t="e">
        <f>#REF!</f>
        <v>#REF!</v>
      </c>
      <c r="O25" s="512" t="e">
        <f>#REF!</f>
        <v>#REF!</v>
      </c>
      <c r="P25" s="512" t="e">
        <f>#REF!</f>
        <v>#REF!</v>
      </c>
      <c r="Q25" s="512" t="e">
        <f>#REF!</f>
        <v>#REF!</v>
      </c>
      <c r="R25" s="512" t="e">
        <f>#REF!</f>
        <v>#REF!</v>
      </c>
      <c r="S25" s="512" t="e">
        <f>#REF!</f>
        <v>#REF!</v>
      </c>
      <c r="T25" s="512" t="e">
        <f>#REF!</f>
        <v>#REF!</v>
      </c>
      <c r="U25" s="512" t="e">
        <f>#REF!</f>
        <v>#REF!</v>
      </c>
      <c r="V25" s="512" t="e">
        <f>#REF!</f>
        <v>#REF!</v>
      </c>
      <c r="W25" s="512" t="e">
        <f>#REF!</f>
        <v>#REF!</v>
      </c>
      <c r="X25" s="512" t="e">
        <f>#REF!</f>
        <v>#REF!</v>
      </c>
      <c r="Y25" s="512" t="e">
        <f>#REF!</f>
        <v>#REF!</v>
      </c>
      <c r="Z25" s="512" t="e">
        <f>#REF!</f>
        <v>#REF!</v>
      </c>
      <c r="AA25" s="512" t="e">
        <f>#REF!</f>
        <v>#REF!</v>
      </c>
      <c r="AB25" s="512" t="e">
        <f>#REF!</f>
        <v>#REF!</v>
      </c>
      <c r="AC25" s="512" t="e">
        <f>#REF!</f>
        <v>#REF!</v>
      </c>
      <c r="AD25" s="512" t="e">
        <f>#REF!</f>
        <v>#REF!</v>
      </c>
      <c r="AE25" s="512" t="e">
        <f>#REF!</f>
        <v>#REF!</v>
      </c>
      <c r="AF25" s="512" t="e">
        <f>#REF!</f>
        <v>#REF!</v>
      </c>
      <c r="AG25" s="512" t="e">
        <f>#REF!</f>
        <v>#REF!</v>
      </c>
      <c r="AH25" s="512" t="e">
        <f>#REF!</f>
        <v>#REF!</v>
      </c>
      <c r="AI25" s="512" t="e">
        <f>#REF!</f>
        <v>#REF!</v>
      </c>
      <c r="AJ25" s="512" t="e">
        <f>#REF!</f>
        <v>#REF!</v>
      </c>
      <c r="AK25" s="516">
        <f>'C3LPG Balance'!AQ23</f>
        <v>0.65</v>
      </c>
      <c r="AL25" s="534">
        <f>'C3LPG Balance'!AR23</f>
        <v>0.75</v>
      </c>
      <c r="AM25" s="534">
        <f>'C3LPG Balance'!AS23</f>
        <v>0.75</v>
      </c>
      <c r="AN25" s="534">
        <f>'C3LPG Balance'!AT23</f>
        <v>0.75</v>
      </c>
      <c r="AO25" s="534">
        <f>'C3LPG Balance'!AU23</f>
        <v>0.9</v>
      </c>
      <c r="AP25" s="534">
        <f>'C3LPG Balance'!AV23</f>
        <v>0.75</v>
      </c>
      <c r="AQ25" s="534">
        <f>'C3LPG Balance'!AW23</f>
        <v>1.05</v>
      </c>
      <c r="AR25" s="534">
        <f>'C3LPG Balance'!AX23</f>
        <v>0.8</v>
      </c>
      <c r="AS25" s="534">
        <f>'C3LPG Balance'!AY23</f>
        <v>0.8</v>
      </c>
      <c r="AT25" s="534">
        <f>'C3LPG Balance'!AZ23</f>
        <v>0.6</v>
      </c>
      <c r="AU25" s="534">
        <f>'C3LPG Balance'!BA23</f>
        <v>0.8</v>
      </c>
      <c r="AV25" s="534">
        <f>'C3LPG Balance'!BB23</f>
        <v>0.7</v>
      </c>
      <c r="AW25" s="534">
        <f>'C3LPG Balance'!BC23</f>
        <v>0.7</v>
      </c>
      <c r="AX25" s="534">
        <f>'C3LPG Balance'!BD23</f>
        <v>0.7</v>
      </c>
      <c r="AY25" s="534">
        <f>'C3LPG Balance'!BE23</f>
        <v>0.7</v>
      </c>
      <c r="AZ25" s="534">
        <f>'C3LPG Balance'!BF23</f>
        <v>0.7</v>
      </c>
      <c r="BA25" s="534">
        <f>'C3LPG Balance'!BG23</f>
        <v>0.7</v>
      </c>
      <c r="BB25" s="534">
        <f>'C3LPG Balance'!BH23</f>
        <v>0.7</v>
      </c>
      <c r="BC25" s="534">
        <f>'C3LPG Balance'!BI23</f>
        <v>0.7</v>
      </c>
      <c r="BD25" s="534">
        <f>'C3LPG Balance'!BJ23</f>
        <v>0.7</v>
      </c>
      <c r="BE25" s="534">
        <f>'C3LPG Balance'!BK23</f>
        <v>0.7</v>
      </c>
      <c r="BG25" s="587"/>
    </row>
    <row r="26" spans="1:71" ht="10.199999999999999" customHeight="1">
      <c r="A26" s="533" t="s">
        <v>319</v>
      </c>
      <c r="B26" s="801" t="str">
        <f>'C3LPG Balance'!C24</f>
        <v>PTTOR</v>
      </c>
      <c r="C26" s="801" t="str">
        <f>'C3LPG Balance'!D24</f>
        <v>MT</v>
      </c>
      <c r="D26" s="512" t="e">
        <f>#REF!</f>
        <v>#REF!</v>
      </c>
      <c r="E26" s="512" t="e">
        <f>#REF!</f>
        <v>#REF!</v>
      </c>
      <c r="F26" s="512" t="e">
        <f>#REF!</f>
        <v>#REF!</v>
      </c>
      <c r="G26" s="512" t="e">
        <f>#REF!</f>
        <v>#REF!</v>
      </c>
      <c r="H26" s="512" t="e">
        <f>#REF!</f>
        <v>#REF!</v>
      </c>
      <c r="I26" s="512" t="e">
        <f>#REF!</f>
        <v>#REF!</v>
      </c>
      <c r="J26" s="515" t="e">
        <f>#REF!</f>
        <v>#REF!</v>
      </c>
      <c r="K26" s="512" t="e">
        <f>#REF!</f>
        <v>#REF!</v>
      </c>
      <c r="L26" s="512" t="e">
        <f>#REF!</f>
        <v>#REF!</v>
      </c>
      <c r="M26" s="512" t="e">
        <f>#REF!</f>
        <v>#REF!</v>
      </c>
      <c r="N26" s="512" t="e">
        <f>#REF!</f>
        <v>#REF!</v>
      </c>
      <c r="O26" s="512" t="e">
        <f>#REF!</f>
        <v>#REF!</v>
      </c>
      <c r="P26" s="512" t="e">
        <f>#REF!</f>
        <v>#REF!</v>
      </c>
      <c r="Q26" s="512" t="e">
        <f>#REF!</f>
        <v>#REF!</v>
      </c>
      <c r="R26" s="512" t="e">
        <f>#REF!</f>
        <v>#REF!</v>
      </c>
      <c r="S26" s="512" t="e">
        <f>#REF!</f>
        <v>#REF!</v>
      </c>
      <c r="T26" s="512" t="e">
        <f>#REF!</f>
        <v>#REF!</v>
      </c>
      <c r="U26" s="512" t="e">
        <f>#REF!</f>
        <v>#REF!</v>
      </c>
      <c r="V26" s="512" t="e">
        <f>#REF!</f>
        <v>#REF!</v>
      </c>
      <c r="W26" s="512" t="e">
        <f>#REF!</f>
        <v>#REF!</v>
      </c>
      <c r="X26" s="512" t="e">
        <f>#REF!</f>
        <v>#REF!</v>
      </c>
      <c r="Y26" s="512" t="e">
        <f>#REF!</f>
        <v>#REF!</v>
      </c>
      <c r="Z26" s="512" t="e">
        <f>#REF!</f>
        <v>#REF!</v>
      </c>
      <c r="AA26" s="512" t="e">
        <f>#REF!</f>
        <v>#REF!</v>
      </c>
      <c r="AB26" s="512" t="e">
        <f>#REF!</f>
        <v>#REF!</v>
      </c>
      <c r="AC26" s="512" t="e">
        <f>#REF!</f>
        <v>#REF!</v>
      </c>
      <c r="AD26" s="512" t="e">
        <f>#REF!</f>
        <v>#REF!</v>
      </c>
      <c r="AE26" s="512" t="e">
        <f>#REF!</f>
        <v>#REF!</v>
      </c>
      <c r="AF26" s="512" t="e">
        <f>#REF!</f>
        <v>#REF!</v>
      </c>
      <c r="AG26" s="512" t="e">
        <f>#REF!</f>
        <v>#REF!</v>
      </c>
      <c r="AH26" s="512" t="e">
        <f>#REF!</f>
        <v>#REF!</v>
      </c>
      <c r="AI26" s="512" t="e">
        <f>#REF!</f>
        <v>#REF!</v>
      </c>
      <c r="AJ26" s="512" t="e">
        <f>#REF!</f>
        <v>#REF!</v>
      </c>
      <c r="AK26" s="516">
        <f>'C3LPG Balance'!AQ24</f>
        <v>0</v>
      </c>
      <c r="AL26" s="534">
        <f>'C3LPG Balance'!AR24</f>
        <v>0</v>
      </c>
      <c r="AM26" s="534">
        <f>'C3LPG Balance'!AS24</f>
        <v>2</v>
      </c>
      <c r="AN26" s="534">
        <f>'C3LPG Balance'!AT24</f>
        <v>4.5999999999999996</v>
      </c>
      <c r="AO26" s="534">
        <f>'C3LPG Balance'!AU24</f>
        <v>24</v>
      </c>
      <c r="AP26" s="534">
        <f>'C3LPG Balance'!AV24</f>
        <v>24</v>
      </c>
      <c r="AQ26" s="534">
        <f>'C3LPG Balance'!AW24</f>
        <v>14</v>
      </c>
      <c r="AR26" s="534">
        <f>'C3LPG Balance'!AX24</f>
        <v>7</v>
      </c>
      <c r="AS26" s="534">
        <f>'C3LPG Balance'!AY24</f>
        <v>32</v>
      </c>
      <c r="AT26" s="534">
        <f>'C3LPG Balance'!AZ24</f>
        <v>25</v>
      </c>
      <c r="AU26" s="534">
        <f>'C3LPG Balance'!BA24</f>
        <v>3</v>
      </c>
      <c r="AV26" s="534">
        <f>'C3LPG Balance'!BB24</f>
        <v>29</v>
      </c>
      <c r="AW26" s="534">
        <f>'C3LPG Balance'!BC24</f>
        <v>16</v>
      </c>
      <c r="AX26" s="534">
        <f>'C3LPG Balance'!BD24</f>
        <v>53</v>
      </c>
      <c r="AY26" s="534">
        <f>'C3LPG Balance'!BE24</f>
        <v>55</v>
      </c>
      <c r="AZ26" s="534">
        <f>'C3LPG Balance'!BF24</f>
        <v>56.375709260000008</v>
      </c>
      <c r="BA26" s="534">
        <f>'C3LPG Balance'!BG24</f>
        <v>65.74157009000001</v>
      </c>
      <c r="BB26" s="534">
        <f>'C3LPG Balance'!BH24</f>
        <v>24</v>
      </c>
      <c r="BC26" s="534">
        <f>'C3LPG Balance'!BI24</f>
        <v>49</v>
      </c>
      <c r="BD26" s="534">
        <f>'C3LPG Balance'!BJ24</f>
        <v>50</v>
      </c>
      <c r="BE26" s="534">
        <f>'C3LPG Balance'!BK24</f>
        <v>12</v>
      </c>
      <c r="BF26" s="527" t="s">
        <v>319</v>
      </c>
      <c r="BG26" s="587"/>
    </row>
    <row r="27" spans="1:71" ht="10.199999999999999" customHeight="1">
      <c r="A27" s="533" t="s">
        <v>318</v>
      </c>
      <c r="B27" s="801" t="str">
        <f>'C3LPG Balance'!C28</f>
        <v>PTTOR</v>
      </c>
      <c r="C27" s="801" t="str">
        <f>'C3LPG Balance'!D28</f>
        <v>MT</v>
      </c>
      <c r="D27" s="537" t="e">
        <f>#REF!</f>
        <v>#REF!</v>
      </c>
      <c r="E27" s="537" t="e">
        <f>#REF!</f>
        <v>#REF!</v>
      </c>
      <c r="F27" s="537" t="e">
        <f>#REF!</f>
        <v>#REF!</v>
      </c>
      <c r="G27" s="537" t="e">
        <f>#REF!</f>
        <v>#REF!</v>
      </c>
      <c r="H27" s="537" t="e">
        <f>#REF!</f>
        <v>#REF!</v>
      </c>
      <c r="I27" s="537" t="e">
        <f>#REF!</f>
        <v>#REF!</v>
      </c>
      <c r="J27" s="538" t="e">
        <f>#REF!</f>
        <v>#REF!</v>
      </c>
      <c r="K27" s="537" t="e">
        <f>#REF!</f>
        <v>#REF!</v>
      </c>
      <c r="L27" s="537" t="e">
        <f>#REF!</f>
        <v>#REF!</v>
      </c>
      <c r="M27" s="537" t="e">
        <f>#REF!</f>
        <v>#REF!</v>
      </c>
      <c r="N27" s="537" t="e">
        <f>#REF!</f>
        <v>#REF!</v>
      </c>
      <c r="O27" s="537" t="e">
        <f>#REF!</f>
        <v>#REF!</v>
      </c>
      <c r="P27" s="537" t="e">
        <f>#REF!</f>
        <v>#REF!</v>
      </c>
      <c r="Q27" s="537" t="e">
        <f>#REF!</f>
        <v>#REF!</v>
      </c>
      <c r="R27" s="537" t="e">
        <f>#REF!</f>
        <v>#REF!</v>
      </c>
      <c r="S27" s="537" t="e">
        <f>#REF!</f>
        <v>#REF!</v>
      </c>
      <c r="T27" s="537" t="e">
        <f>#REF!</f>
        <v>#REF!</v>
      </c>
      <c r="U27" s="537" t="e">
        <f>#REF!</f>
        <v>#REF!</v>
      </c>
      <c r="V27" s="537" t="e">
        <f>#REF!</f>
        <v>#REF!</v>
      </c>
      <c r="W27" s="537" t="e">
        <f>#REF!</f>
        <v>#REF!</v>
      </c>
      <c r="X27" s="537" t="e">
        <f>#REF!</f>
        <v>#REF!</v>
      </c>
      <c r="Y27" s="537" t="e">
        <f>#REF!</f>
        <v>#REF!</v>
      </c>
      <c r="Z27" s="537" t="e">
        <f>#REF!</f>
        <v>#REF!</v>
      </c>
      <c r="AA27" s="537" t="e">
        <f>#REF!</f>
        <v>#REF!</v>
      </c>
      <c r="AB27" s="537" t="e">
        <f>#REF!</f>
        <v>#REF!</v>
      </c>
      <c r="AC27" s="537" t="e">
        <f>#REF!</f>
        <v>#REF!</v>
      </c>
      <c r="AD27" s="537" t="e">
        <f>#REF!</f>
        <v>#REF!</v>
      </c>
      <c r="AE27" s="537" t="e">
        <f>#REF!</f>
        <v>#REF!</v>
      </c>
      <c r="AF27" s="537" t="e">
        <f>#REF!</f>
        <v>#REF!</v>
      </c>
      <c r="AG27" s="537" t="e">
        <f>#REF!</f>
        <v>#REF!</v>
      </c>
      <c r="AH27" s="537" t="e">
        <f>#REF!</f>
        <v>#REF!</v>
      </c>
      <c r="AI27" s="537" t="e">
        <f>#REF!</f>
        <v>#REF!</v>
      </c>
      <c r="AJ27" s="537" t="e">
        <f>#REF!</f>
        <v>#REF!</v>
      </c>
      <c r="AK27" s="516">
        <f>'C3LPG Balance'!AQ28</f>
        <v>69.896789119999994</v>
      </c>
      <c r="AL27" s="534">
        <f>'C3LPG Balance'!AR28</f>
        <v>57.08</v>
      </c>
      <c r="AM27" s="534">
        <f>'C3LPG Balance'!AS28</f>
        <v>45.18</v>
      </c>
      <c r="AN27" s="534">
        <f>'C3LPG Balance'!AT28</f>
        <v>46.37</v>
      </c>
      <c r="AO27" s="534">
        <f>'C3LPG Balance'!AU28</f>
        <v>32.54</v>
      </c>
      <c r="AP27" s="534">
        <f>'C3LPG Balance'!AV28</f>
        <v>32.35</v>
      </c>
      <c r="AQ27" s="534">
        <f>'C3LPG Balance'!AW28</f>
        <v>43.42</v>
      </c>
      <c r="AR27" s="534">
        <f>'C3LPG Balance'!AX28</f>
        <v>53.89</v>
      </c>
      <c r="AS27" s="534">
        <f>'C3LPG Balance'!AY28</f>
        <v>27.382407709999995</v>
      </c>
      <c r="AT27" s="534">
        <f>'C3LPG Balance'!AZ28</f>
        <v>36.369999999999997</v>
      </c>
      <c r="AU27" s="534">
        <f>'C3LPG Balance'!BA28</f>
        <v>53.011188760000003</v>
      </c>
      <c r="AV27" s="534">
        <f>'C3LPG Balance'!BB28</f>
        <v>23.348116449999999</v>
      </c>
      <c r="AW27" s="534">
        <f>'C3LPG Balance'!BC28</f>
        <v>39.627490120000004</v>
      </c>
      <c r="AX27" s="534">
        <f>'C3LPG Balance'!BD28</f>
        <v>4.2338907099999972</v>
      </c>
      <c r="AY27" s="534">
        <f>'C3LPG Balance'!BE28</f>
        <v>2.8278655400000048</v>
      </c>
      <c r="AZ27" s="534">
        <f>'C3LPG Balance'!BF28</f>
        <v>0</v>
      </c>
      <c r="BA27" s="534">
        <f>'C3LPG Balance'!BG28</f>
        <v>0</v>
      </c>
      <c r="BB27" s="534">
        <f>'C3LPG Balance'!BH28</f>
        <v>38.130839930000008</v>
      </c>
      <c r="BC27" s="534">
        <f>'C3LPG Balance'!BI28</f>
        <v>9.9014537600000097</v>
      </c>
      <c r="BD27" s="534">
        <f>'C3LPG Balance'!BJ28</f>
        <v>8.8998744599999924</v>
      </c>
      <c r="BE27" s="534">
        <f>'C3LPG Balance'!BK28</f>
        <v>47.800127540000005</v>
      </c>
      <c r="BG27" s="587"/>
    </row>
    <row r="28" spans="1:71" ht="10.199999999999999" customHeight="1">
      <c r="A28" s="533" t="s">
        <v>318</v>
      </c>
      <c r="B28" s="801" t="str">
        <f>'C3LPG Balance'!C29</f>
        <v>PTTOR</v>
      </c>
      <c r="C28" s="801" t="str">
        <f>'C3LPG Balance'!D29</f>
        <v xml:space="preserve">BRP </v>
      </c>
      <c r="D28" s="539"/>
      <c r="E28" s="539"/>
      <c r="F28" s="539"/>
      <c r="G28" s="539"/>
      <c r="H28" s="539"/>
      <c r="I28" s="539"/>
      <c r="J28" s="539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 t="e">
        <f>#REF!</f>
        <v>#REF!</v>
      </c>
      <c r="AI28" s="537" t="e">
        <f>#REF!</f>
        <v>#REF!</v>
      </c>
      <c r="AJ28" s="537" t="e">
        <f>#REF!</f>
        <v>#REF!</v>
      </c>
      <c r="AK28" s="516">
        <f>'C3LPG Balance'!AQ29</f>
        <v>64.083340100000001</v>
      </c>
      <c r="AL28" s="534">
        <f>'C3LPG Balance'!AR29</f>
        <v>51.91</v>
      </c>
      <c r="AM28" s="534">
        <f>'C3LPG Balance'!AS29</f>
        <v>54.68</v>
      </c>
      <c r="AN28" s="534">
        <f>'C3LPG Balance'!AT29</f>
        <v>54.17</v>
      </c>
      <c r="AO28" s="534">
        <f>'C3LPG Balance'!AU29</f>
        <v>60.69</v>
      </c>
      <c r="AP28" s="534">
        <f>'C3LPG Balance'!AV29</f>
        <v>59.18</v>
      </c>
      <c r="AQ28" s="534">
        <f>'C3LPG Balance'!AW29</f>
        <v>60.42</v>
      </c>
      <c r="AR28" s="534">
        <f>'C3LPG Balance'!AX29</f>
        <v>62.720807560000004</v>
      </c>
      <c r="AS28" s="534">
        <f>'C3LPG Balance'!AY29</f>
        <v>58.323313939999991</v>
      </c>
      <c r="AT28" s="534">
        <f>'C3LPG Balance'!AZ29</f>
        <v>56.1</v>
      </c>
      <c r="AU28" s="534">
        <f>'C3LPG Balance'!BA29</f>
        <v>60.124494650000003</v>
      </c>
      <c r="AV28" s="534">
        <f>'C3LPG Balance'!BB29</f>
        <v>56.777439450000003</v>
      </c>
      <c r="AW28" s="534">
        <f>'C3LPG Balance'!BC29</f>
        <v>58.876937979999994</v>
      </c>
      <c r="AX28" s="534">
        <f>'C3LPG Balance'!BD29</f>
        <v>57.530315359999996</v>
      </c>
      <c r="AY28" s="534">
        <f>'C3LPG Balance'!BE29</f>
        <v>58.413842259999996</v>
      </c>
      <c r="AZ28" s="534">
        <f>'C3LPG Balance'!BF29</f>
        <v>56.957644789999996</v>
      </c>
      <c r="BA28" s="534">
        <f>'C3LPG Balance'!BG29</f>
        <v>59.861027320000005</v>
      </c>
      <c r="BB28" s="534">
        <f>'C3LPG Balance'!BH29</f>
        <v>60.777805110000003</v>
      </c>
      <c r="BC28" s="534">
        <f>'C3LPG Balance'!BI29</f>
        <v>58.972000780000002</v>
      </c>
      <c r="BD28" s="534">
        <f>'C3LPG Balance'!BJ29</f>
        <v>60.018297270000005</v>
      </c>
      <c r="BE28" s="534">
        <f>'C3LPG Balance'!BK29</f>
        <v>59.326656630000009</v>
      </c>
      <c r="BG28" s="587"/>
    </row>
    <row r="29" spans="1:71" ht="10.199999999999999" customHeight="1">
      <c r="A29" s="533" t="s">
        <v>318</v>
      </c>
      <c r="B29" s="801" t="str">
        <f>'C3LPG Balance'!C30</f>
        <v>PTTOR</v>
      </c>
      <c r="C29" s="801" t="str">
        <f>'C3LPG Balance'!D30</f>
        <v>PTT TANK</v>
      </c>
      <c r="D29" s="539"/>
      <c r="E29" s="539"/>
      <c r="F29" s="539"/>
      <c r="G29" s="539"/>
      <c r="H29" s="539"/>
      <c r="I29" s="539"/>
      <c r="J29" s="539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 t="e">
        <f>#REF!</f>
        <v>#REF!</v>
      </c>
      <c r="Y29" s="537" t="e">
        <f>#REF!</f>
        <v>#REF!</v>
      </c>
      <c r="Z29" s="537" t="e">
        <f>#REF!</f>
        <v>#REF!</v>
      </c>
      <c r="AA29" s="537" t="e">
        <f>#REF!</f>
        <v>#REF!</v>
      </c>
      <c r="AB29" s="537" t="e">
        <f>#REF!</f>
        <v>#REF!</v>
      </c>
      <c r="AC29" s="537" t="e">
        <f>#REF!</f>
        <v>#REF!</v>
      </c>
      <c r="AD29" s="537" t="e">
        <f>#REF!</f>
        <v>#REF!</v>
      </c>
      <c r="AE29" s="537" t="e">
        <f>#REF!</f>
        <v>#REF!</v>
      </c>
      <c r="AF29" s="537" t="e">
        <f>#REF!</f>
        <v>#REF!</v>
      </c>
      <c r="AG29" s="537" t="e">
        <f>#REF!</f>
        <v>#REF!</v>
      </c>
      <c r="AH29" s="537" t="e">
        <f>#REF!</f>
        <v>#REF!</v>
      </c>
      <c r="AI29" s="537" t="e">
        <f>#REF!</f>
        <v>#REF!</v>
      </c>
      <c r="AJ29" s="537" t="e">
        <f>#REF!</f>
        <v>#REF!</v>
      </c>
      <c r="AK29" s="516">
        <f>'C3LPG Balance'!AQ30</f>
        <v>3.8000000000000003</v>
      </c>
      <c r="AL29" s="534">
        <f>'C3LPG Balance'!AR30</f>
        <v>0</v>
      </c>
      <c r="AM29" s="534">
        <f>'C3LPG Balance'!AS30</f>
        <v>1.55</v>
      </c>
      <c r="AN29" s="534">
        <f>'C3LPG Balance'!AT30</f>
        <v>4.8959999999999999</v>
      </c>
      <c r="AO29" s="534">
        <f>'C3LPG Balance'!AU30</f>
        <v>7.4</v>
      </c>
      <c r="AP29" s="534">
        <f>'C3LPG Balance'!AV30</f>
        <v>15.2</v>
      </c>
      <c r="AQ29" s="534">
        <f>'C3LPG Balance'!AW30</f>
        <v>12</v>
      </c>
      <c r="AR29" s="534">
        <f>'C3LPG Balance'!AX30</f>
        <v>8.99</v>
      </c>
      <c r="AS29" s="534">
        <f>'C3LPG Balance'!AY30</f>
        <v>13</v>
      </c>
      <c r="AT29" s="534">
        <f>'C3LPG Balance'!AZ30</f>
        <v>12</v>
      </c>
      <c r="AU29" s="534">
        <f>'C3LPG Balance'!BA30</f>
        <v>4.5</v>
      </c>
      <c r="AV29" s="534">
        <f>'C3LPG Balance'!BB30</f>
        <v>17</v>
      </c>
      <c r="AW29" s="534">
        <f>'C3LPG Balance'!BC30</f>
        <v>15</v>
      </c>
      <c r="AX29" s="534">
        <f>'C3LPG Balance'!BD30</f>
        <v>15</v>
      </c>
      <c r="AY29" s="534">
        <f>'C3LPG Balance'!BE30</f>
        <v>15</v>
      </c>
      <c r="AZ29" s="534">
        <f>'C3LPG Balance'!BF30</f>
        <v>15</v>
      </c>
      <c r="BA29" s="534">
        <f>'C3LPG Balance'!BG30</f>
        <v>15</v>
      </c>
      <c r="BB29" s="534">
        <f>'C3LPG Balance'!BH30</f>
        <v>15</v>
      </c>
      <c r="BC29" s="534">
        <f>'C3LPG Balance'!BI30</f>
        <v>15</v>
      </c>
      <c r="BD29" s="534">
        <f>'C3LPG Balance'!BJ30</f>
        <v>15</v>
      </c>
      <c r="BE29" s="534">
        <f>'C3LPG Balance'!BK30</f>
        <v>15</v>
      </c>
      <c r="BG29" s="587"/>
    </row>
    <row r="30" spans="1:71" ht="10.199999999999999" customHeight="1">
      <c r="A30" s="533" t="s">
        <v>318</v>
      </c>
      <c r="B30" s="822" t="str">
        <f>'C3LPG Balance'!C31</f>
        <v>PTTOR</v>
      </c>
      <c r="C30" s="822" t="str">
        <f>'C3LPG Balance'!D31</f>
        <v>PTT TANK (Truck)</v>
      </c>
      <c r="D30" s="539"/>
      <c r="E30" s="539"/>
      <c r="F30" s="539"/>
      <c r="G30" s="539"/>
      <c r="H30" s="539"/>
      <c r="I30" s="539"/>
      <c r="J30" s="539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7"/>
      <c r="V30" s="537"/>
      <c r="W30" s="537"/>
      <c r="X30" s="537"/>
      <c r="Y30" s="537"/>
      <c r="Z30" s="537"/>
      <c r="AA30" s="537"/>
      <c r="AB30" s="537"/>
      <c r="AC30" s="537"/>
      <c r="AD30" s="537"/>
      <c r="AE30" s="537"/>
      <c r="AF30" s="537"/>
      <c r="AG30" s="537"/>
      <c r="AH30" s="537"/>
      <c r="AI30" s="537"/>
      <c r="AJ30" s="537"/>
      <c r="AK30" s="516"/>
      <c r="AL30" s="534"/>
      <c r="AM30" s="534"/>
      <c r="AN30" s="534"/>
      <c r="AO30" s="534"/>
      <c r="AP30" s="534"/>
      <c r="AQ30" s="534"/>
      <c r="AR30" s="534"/>
      <c r="AS30" s="534"/>
      <c r="AT30" s="534">
        <f>'C3LPG Balance'!AZ31</f>
        <v>0.6</v>
      </c>
      <c r="AU30" s="534">
        <f>'C3LPG Balance'!BA31</f>
        <v>0.25</v>
      </c>
      <c r="AV30" s="534">
        <f>'C3LPG Balance'!BB31</f>
        <v>0.2</v>
      </c>
      <c r="AW30" s="534">
        <f>'C3LPG Balance'!BC31</f>
        <v>0.3</v>
      </c>
      <c r="AX30" s="534">
        <f>'C3LPG Balance'!BD31</f>
        <v>0.4</v>
      </c>
      <c r="AY30" s="534">
        <f>'C3LPG Balance'!BE31</f>
        <v>0.5</v>
      </c>
      <c r="AZ30" s="534">
        <f>'C3LPG Balance'!BF31</f>
        <v>0.5</v>
      </c>
      <c r="BA30" s="534">
        <f>'C3LPG Balance'!BG31</f>
        <v>0.5</v>
      </c>
      <c r="BB30" s="534">
        <f>'C3LPG Balance'!BH31</f>
        <v>0.5</v>
      </c>
      <c r="BC30" s="534">
        <f>'C3LPG Balance'!BI31</f>
        <v>0.5</v>
      </c>
      <c r="BD30" s="534">
        <f>'C3LPG Balance'!BJ31</f>
        <v>0.5</v>
      </c>
      <c r="BE30" s="534">
        <f>'C3LPG Balance'!BK31</f>
        <v>0.6</v>
      </c>
      <c r="BG30" s="587"/>
    </row>
    <row r="31" spans="1:71" ht="10.199999999999999" customHeight="1">
      <c r="A31" s="533" t="s">
        <v>318</v>
      </c>
      <c r="B31" s="822" t="str">
        <f>'C3LPG Balance'!C32</f>
        <v>SGP</v>
      </c>
      <c r="C31" s="822" t="str">
        <f>'C3LPG Balance'!D32</f>
        <v>MT</v>
      </c>
      <c r="D31" s="539"/>
      <c r="E31" s="539"/>
      <c r="F31" s="539"/>
      <c r="G31" s="539"/>
      <c r="H31" s="539"/>
      <c r="I31" s="539"/>
      <c r="J31" s="539"/>
      <c r="K31" s="537"/>
      <c r="L31" s="537"/>
      <c r="M31" s="537"/>
      <c r="N31" s="537"/>
      <c r="O31" s="537"/>
      <c r="P31" s="537"/>
      <c r="Q31" s="537"/>
      <c r="R31" s="537"/>
      <c r="S31" s="537" t="e">
        <f>#REF!</f>
        <v>#REF!</v>
      </c>
      <c r="T31" s="537" t="e">
        <f>#REF!</f>
        <v>#REF!</v>
      </c>
      <c r="U31" s="537">
        <v>0</v>
      </c>
      <c r="V31" s="537">
        <v>0</v>
      </c>
      <c r="W31" s="537">
        <v>0</v>
      </c>
      <c r="X31" s="537" t="e">
        <f>#REF!</f>
        <v>#REF!</v>
      </c>
      <c r="Y31" s="537" t="e">
        <f>#REF!</f>
        <v>#REF!</v>
      </c>
      <c r="Z31" s="537" t="e">
        <f>#REF!</f>
        <v>#REF!</v>
      </c>
      <c r="AA31" s="537" t="e">
        <f>#REF!</f>
        <v>#REF!</v>
      </c>
      <c r="AB31" s="537" t="e">
        <f>#REF!</f>
        <v>#REF!</v>
      </c>
      <c r="AC31" s="537" t="e">
        <f>#REF!</f>
        <v>#REF!</v>
      </c>
      <c r="AD31" s="537" t="e">
        <f>#REF!</f>
        <v>#REF!</v>
      </c>
      <c r="AE31" s="537" t="e">
        <f>#REF!</f>
        <v>#REF!</v>
      </c>
      <c r="AF31" s="537" t="e">
        <f>#REF!</f>
        <v>#REF!</v>
      </c>
      <c r="AG31" s="537" t="e">
        <f>#REF!</f>
        <v>#REF!</v>
      </c>
      <c r="AH31" s="537" t="e">
        <f>#REF!</f>
        <v>#REF!</v>
      </c>
      <c r="AI31" s="537" t="e">
        <f>#REF!</f>
        <v>#REF!</v>
      </c>
      <c r="AJ31" s="537" t="e">
        <f>#REF!</f>
        <v>#REF!</v>
      </c>
      <c r="AK31" s="516">
        <f>'C3LPG Balance'!AQ32</f>
        <v>27</v>
      </c>
      <c r="AL31" s="534">
        <f>'C3LPG Balance'!AR32</f>
        <v>20</v>
      </c>
      <c r="AM31" s="534">
        <f>'C3LPG Balance'!AS32</f>
        <v>20</v>
      </c>
      <c r="AN31" s="534">
        <f>'C3LPG Balance'!AT32</f>
        <v>23</v>
      </c>
      <c r="AO31" s="534">
        <f>'C3LPG Balance'!AU32</f>
        <v>27</v>
      </c>
      <c r="AP31" s="534">
        <f>'C3LPG Balance'!AV32</f>
        <v>26</v>
      </c>
      <c r="AQ31" s="534">
        <f>'C3LPG Balance'!AW32</f>
        <v>26</v>
      </c>
      <c r="AR31" s="534">
        <f>'C3LPG Balance'!AX32</f>
        <v>26</v>
      </c>
      <c r="AS31" s="534">
        <f>'C3LPG Balance'!AY32</f>
        <v>27</v>
      </c>
      <c r="AT31" s="534">
        <f>'C3LPG Balance'!AZ32</f>
        <v>26</v>
      </c>
      <c r="AU31" s="534">
        <f>'C3LPG Balance'!BA32</f>
        <v>25</v>
      </c>
      <c r="AV31" s="534">
        <f>'C3LPG Balance'!BB32</f>
        <v>24</v>
      </c>
      <c r="AW31" s="534">
        <f>'C3LPG Balance'!BC32</f>
        <v>26</v>
      </c>
      <c r="AX31" s="534">
        <f>'C3LPG Balance'!BD32</f>
        <v>26</v>
      </c>
      <c r="AY31" s="534">
        <f>'C3LPG Balance'!BE32</f>
        <v>27</v>
      </c>
      <c r="AZ31" s="534">
        <f>'C3LPG Balance'!BF32</f>
        <v>26.375709260000008</v>
      </c>
      <c r="BA31" s="534">
        <f>'C3LPG Balance'!BG32</f>
        <v>0</v>
      </c>
      <c r="BB31" s="534">
        <f>'C3LPG Balance'!BH32</f>
        <v>27</v>
      </c>
      <c r="BC31" s="534">
        <f>'C3LPG Balance'!BI32</f>
        <v>27</v>
      </c>
      <c r="BD31" s="534">
        <f>'C3LPG Balance'!BJ32</f>
        <v>27</v>
      </c>
      <c r="BE31" s="534">
        <f>'C3LPG Balance'!BK32</f>
        <v>27</v>
      </c>
      <c r="BG31" s="587"/>
    </row>
    <row r="32" spans="1:71" ht="10.199999999999999" customHeight="1">
      <c r="A32" s="533" t="s">
        <v>318</v>
      </c>
      <c r="B32" s="801" t="str">
        <f>'C3LPG Balance'!C33</f>
        <v>UGP</v>
      </c>
      <c r="C32" s="801" t="str">
        <f>'C3LPG Balance'!D33</f>
        <v>MT</v>
      </c>
      <c r="D32" s="539"/>
      <c r="E32" s="539"/>
      <c r="F32" s="539"/>
      <c r="G32" s="539"/>
      <c r="H32" s="539"/>
      <c r="I32" s="539"/>
      <c r="J32" s="539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7"/>
      <c r="V32" s="537"/>
      <c r="W32" s="537"/>
      <c r="X32" s="537"/>
      <c r="Y32" s="537"/>
      <c r="Z32" s="537"/>
      <c r="AA32" s="537"/>
      <c r="AB32" s="537"/>
      <c r="AC32" s="537" t="e">
        <f>#REF!</f>
        <v>#REF!</v>
      </c>
      <c r="AD32" s="537" t="e">
        <f>#REF!</f>
        <v>#REF!</v>
      </c>
      <c r="AE32" s="537" t="e">
        <f>#REF!</f>
        <v>#REF!</v>
      </c>
      <c r="AF32" s="537" t="e">
        <f>#REF!</f>
        <v>#REF!</v>
      </c>
      <c r="AG32" s="537" t="e">
        <f>#REF!</f>
        <v>#REF!</v>
      </c>
      <c r="AH32" s="537" t="e">
        <f>#REF!</f>
        <v>#REF!</v>
      </c>
      <c r="AI32" s="537" t="e">
        <f>#REF!</f>
        <v>#REF!</v>
      </c>
      <c r="AJ32" s="537" t="e">
        <f>#REF!</f>
        <v>#REF!</v>
      </c>
      <c r="AK32" s="516">
        <f>'C3LPG Balance'!AQ33</f>
        <v>10</v>
      </c>
      <c r="AL32" s="534">
        <f>'C3LPG Balance'!AR33</f>
        <v>10</v>
      </c>
      <c r="AM32" s="534">
        <f>'C3LPG Balance'!AS33</f>
        <v>11</v>
      </c>
      <c r="AN32" s="534">
        <f>'C3LPG Balance'!AT33</f>
        <v>12</v>
      </c>
      <c r="AO32" s="534">
        <f>'C3LPG Balance'!AU33</f>
        <v>12</v>
      </c>
      <c r="AP32" s="534">
        <f>'C3LPG Balance'!AV33</f>
        <v>14</v>
      </c>
      <c r="AQ32" s="534">
        <f>'C3LPG Balance'!AW33</f>
        <v>15</v>
      </c>
      <c r="AR32" s="534">
        <f>'C3LPG Balance'!AX33</f>
        <v>17</v>
      </c>
      <c r="AS32" s="534">
        <f>'C3LPG Balance'!AY33</f>
        <v>14</v>
      </c>
      <c r="AT32" s="534">
        <f>'C3LPG Balance'!AZ33</f>
        <v>16</v>
      </c>
      <c r="AU32" s="534">
        <f>'C3LPG Balance'!BA33</f>
        <v>15</v>
      </c>
      <c r="AV32" s="534">
        <f>'C3LPG Balance'!BB33</f>
        <v>16</v>
      </c>
      <c r="AW32" s="534">
        <f>'C3LPG Balance'!BC33</f>
        <v>17</v>
      </c>
      <c r="AX32" s="534">
        <f>'C3LPG Balance'!BD33</f>
        <v>16</v>
      </c>
      <c r="AY32" s="534">
        <f>'C3LPG Balance'!BE33</f>
        <v>17</v>
      </c>
      <c r="AZ32" s="534">
        <f>'C3LPG Balance'!BF33</f>
        <v>17</v>
      </c>
      <c r="BA32" s="534">
        <f>'C3LPG Balance'!BG33</f>
        <v>0</v>
      </c>
      <c r="BB32" s="534">
        <f>'C3LPG Balance'!BH33</f>
        <v>17</v>
      </c>
      <c r="BC32" s="534">
        <f>'C3LPG Balance'!BI33</f>
        <v>17</v>
      </c>
      <c r="BD32" s="534">
        <f>'C3LPG Balance'!BJ33</f>
        <v>17</v>
      </c>
      <c r="BE32" s="534">
        <f>'C3LPG Balance'!BK33</f>
        <v>17</v>
      </c>
      <c r="BG32" s="587"/>
    </row>
    <row r="33" spans="1:58" ht="10.199999999999999" customHeight="1">
      <c r="A33" s="533" t="s">
        <v>318</v>
      </c>
      <c r="B33" s="801" t="str">
        <f>'C3LPG Balance'!C34</f>
        <v>BCP</v>
      </c>
      <c r="C33" s="801" t="str">
        <f>'C3LPG Balance'!D34</f>
        <v>MT</v>
      </c>
      <c r="D33" s="539"/>
      <c r="E33" s="539"/>
      <c r="F33" s="539"/>
      <c r="G33" s="539"/>
      <c r="H33" s="539"/>
      <c r="I33" s="539"/>
      <c r="J33" s="539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7"/>
      <c r="V33" s="537"/>
      <c r="W33" s="537"/>
      <c r="X33" s="537"/>
      <c r="Y33" s="537"/>
      <c r="Z33" s="537"/>
      <c r="AA33" s="537"/>
      <c r="AB33" s="537"/>
      <c r="AC33" s="537"/>
      <c r="AD33" s="537"/>
      <c r="AE33" s="537"/>
      <c r="AF33" s="537"/>
      <c r="AG33" s="537"/>
      <c r="AH33" s="537" t="e">
        <f>#REF!</f>
        <v>#REF!</v>
      </c>
      <c r="AI33" s="537" t="e">
        <f>#REF!</f>
        <v>#REF!</v>
      </c>
      <c r="AJ33" s="537" t="e">
        <f>#REF!</f>
        <v>#REF!</v>
      </c>
      <c r="AK33" s="516">
        <f>'C3LPG Balance'!AQ34</f>
        <v>0</v>
      </c>
      <c r="AL33" s="534">
        <f>'C3LPG Balance'!AR34</f>
        <v>0</v>
      </c>
      <c r="AM33" s="534">
        <f>'C3LPG Balance'!AS34</f>
        <v>0</v>
      </c>
      <c r="AN33" s="534">
        <f>'C3LPG Balance'!AT34</f>
        <v>0</v>
      </c>
      <c r="AO33" s="534">
        <f>'C3LPG Balance'!AU34</f>
        <v>0</v>
      </c>
      <c r="AP33" s="534">
        <f>'C3LPG Balance'!AV34</f>
        <v>0</v>
      </c>
      <c r="AQ33" s="534">
        <f>'C3LPG Balance'!AW34</f>
        <v>0</v>
      </c>
      <c r="AR33" s="534">
        <f>'C3LPG Balance'!AX34</f>
        <v>0</v>
      </c>
      <c r="AS33" s="534">
        <f>'C3LPG Balance'!AY34</f>
        <v>0</v>
      </c>
      <c r="AT33" s="534">
        <f>'C3LPG Balance'!AZ34</f>
        <v>0</v>
      </c>
      <c r="AU33" s="534">
        <f>'C3LPG Balance'!BA34</f>
        <v>0</v>
      </c>
      <c r="AV33" s="534">
        <f>'C3LPG Balance'!BB34</f>
        <v>0</v>
      </c>
      <c r="AW33" s="534">
        <f>'C3LPG Balance'!BC34</f>
        <v>0</v>
      </c>
      <c r="AX33" s="534">
        <f>'C3LPG Balance'!BD34</f>
        <v>0</v>
      </c>
      <c r="AY33" s="534">
        <f>'C3LPG Balance'!BE34</f>
        <v>0</v>
      </c>
      <c r="AZ33" s="534">
        <f>'C3LPG Balance'!BF34</f>
        <v>0</v>
      </c>
      <c r="BA33" s="534">
        <f>'C3LPG Balance'!BG34</f>
        <v>0</v>
      </c>
      <c r="BB33" s="534">
        <f>'C3LPG Balance'!BH34</f>
        <v>0</v>
      </c>
      <c r="BC33" s="534">
        <f>'C3LPG Balance'!BI34</f>
        <v>0</v>
      </c>
      <c r="BD33" s="534">
        <f>'C3LPG Balance'!BJ34</f>
        <v>0</v>
      </c>
      <c r="BE33" s="534">
        <f>'C3LPG Balance'!BK34</f>
        <v>0</v>
      </c>
    </row>
    <row r="34" spans="1:58" ht="10.199999999999999" customHeight="1">
      <c r="A34" s="533" t="s">
        <v>318</v>
      </c>
      <c r="B34" s="801" t="str">
        <f>'C3LPG Balance'!C35</f>
        <v>BCP</v>
      </c>
      <c r="C34" s="801" t="str">
        <f>'C3LPG Balance'!D35</f>
        <v>PTT TANK</v>
      </c>
      <c r="D34" s="539"/>
      <c r="E34" s="539"/>
      <c r="F34" s="539"/>
      <c r="G34" s="539"/>
      <c r="H34" s="539"/>
      <c r="I34" s="539"/>
      <c r="J34" s="539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7"/>
      <c r="V34" s="537"/>
      <c r="W34" s="537"/>
      <c r="X34" s="537"/>
      <c r="Y34" s="537"/>
      <c r="Z34" s="537"/>
      <c r="AA34" s="537"/>
      <c r="AB34" s="537"/>
      <c r="AC34" s="537" t="e">
        <f>#REF!</f>
        <v>#REF!</v>
      </c>
      <c r="AD34" s="537" t="e">
        <f>#REF!</f>
        <v>#REF!</v>
      </c>
      <c r="AE34" s="537" t="e">
        <f>#REF!</f>
        <v>#REF!</v>
      </c>
      <c r="AF34" s="537" t="e">
        <f>#REF!</f>
        <v>#REF!</v>
      </c>
      <c r="AG34" s="537" t="e">
        <f>#REF!</f>
        <v>#REF!</v>
      </c>
      <c r="AH34" s="537" t="e">
        <f>#REF!</f>
        <v>#REF!</v>
      </c>
      <c r="AI34" s="537" t="e">
        <f>#REF!</f>
        <v>#REF!</v>
      </c>
      <c r="AJ34" s="537" t="e">
        <f>#REF!</f>
        <v>#REF!</v>
      </c>
      <c r="AK34" s="516">
        <f>'C3LPG Balance'!AQ35</f>
        <v>0</v>
      </c>
      <c r="AL34" s="534">
        <f>'C3LPG Balance'!AR35</f>
        <v>0</v>
      </c>
      <c r="AM34" s="534">
        <f>'C3LPG Balance'!AS35</f>
        <v>0</v>
      </c>
      <c r="AN34" s="534">
        <f>'C3LPG Balance'!AT35</f>
        <v>0</v>
      </c>
      <c r="AO34" s="534">
        <f>'C3LPG Balance'!AU35</f>
        <v>0</v>
      </c>
      <c r="AP34" s="534">
        <f>'C3LPG Balance'!AV35</f>
        <v>0</v>
      </c>
      <c r="AQ34" s="534">
        <f>'C3LPG Balance'!AW35</f>
        <v>0</v>
      </c>
      <c r="AR34" s="534">
        <f>'C3LPG Balance'!AX35</f>
        <v>0</v>
      </c>
      <c r="AS34" s="534">
        <f>'C3LPG Balance'!AY35</f>
        <v>0</v>
      </c>
      <c r="AT34" s="534">
        <f>'C3LPG Balance'!AZ35</f>
        <v>0</v>
      </c>
      <c r="AU34" s="534">
        <f>'C3LPG Balance'!BA35</f>
        <v>0</v>
      </c>
      <c r="AV34" s="534">
        <f>'C3LPG Balance'!BB35</f>
        <v>0</v>
      </c>
      <c r="AW34" s="534">
        <f>'C3LPG Balance'!BC35</f>
        <v>0</v>
      </c>
      <c r="AX34" s="534">
        <f>'C3LPG Balance'!BD35</f>
        <v>0</v>
      </c>
      <c r="AY34" s="534">
        <f>'C3LPG Balance'!BE35</f>
        <v>0</v>
      </c>
      <c r="AZ34" s="534">
        <f>'C3LPG Balance'!BF35</f>
        <v>0</v>
      </c>
      <c r="BA34" s="534">
        <f>'C3LPG Balance'!BG35</f>
        <v>0</v>
      </c>
      <c r="BB34" s="534">
        <f>'C3LPG Balance'!BH35</f>
        <v>0</v>
      </c>
      <c r="BC34" s="534">
        <f>'C3LPG Balance'!BI35</f>
        <v>0</v>
      </c>
      <c r="BD34" s="534">
        <f>'C3LPG Balance'!BJ35</f>
        <v>0</v>
      </c>
      <c r="BE34" s="534">
        <f>'C3LPG Balance'!BK35</f>
        <v>0</v>
      </c>
    </row>
    <row r="35" spans="1:58" ht="10.199999999999999" customHeight="1">
      <c r="A35" s="533" t="s">
        <v>318</v>
      </c>
      <c r="B35" s="801" t="str">
        <f>'C3LPG Balance'!C36</f>
        <v>Big gas</v>
      </c>
      <c r="C35" s="801" t="str">
        <f>'C3LPG Balance'!D36</f>
        <v>MT</v>
      </c>
      <c r="D35" s="539"/>
      <c r="E35" s="539"/>
      <c r="F35" s="539"/>
      <c r="G35" s="539"/>
      <c r="H35" s="539"/>
      <c r="I35" s="539"/>
      <c r="J35" s="539"/>
      <c r="K35" s="537"/>
      <c r="L35" s="537"/>
      <c r="M35" s="537"/>
      <c r="N35" s="537"/>
      <c r="O35" s="537"/>
      <c r="P35" s="537"/>
      <c r="Q35" s="537"/>
      <c r="R35" s="537"/>
      <c r="S35" s="537"/>
      <c r="T35" s="537"/>
      <c r="U35" s="537"/>
      <c r="V35" s="537"/>
      <c r="W35" s="537"/>
      <c r="X35" s="537"/>
      <c r="Y35" s="537"/>
      <c r="Z35" s="537"/>
      <c r="AA35" s="537"/>
      <c r="AB35" s="537"/>
      <c r="AC35" s="537" t="e">
        <f>#REF!</f>
        <v>#REF!</v>
      </c>
      <c r="AD35" s="537" t="e">
        <f>#REF!</f>
        <v>#REF!</v>
      </c>
      <c r="AE35" s="537" t="e">
        <f>#REF!</f>
        <v>#REF!</v>
      </c>
      <c r="AF35" s="537" t="e">
        <f>#REF!</f>
        <v>#REF!</v>
      </c>
      <c r="AG35" s="537" t="e">
        <f>#REF!</f>
        <v>#REF!</v>
      </c>
      <c r="AH35" s="537" t="e">
        <f>#REF!</f>
        <v>#REF!</v>
      </c>
      <c r="AI35" s="537" t="e">
        <f>#REF!</f>
        <v>#REF!</v>
      </c>
      <c r="AJ35" s="537" t="e">
        <f>#REF!</f>
        <v>#REF!</v>
      </c>
      <c r="AK35" s="516">
        <f>'C3LPG Balance'!AQ36</f>
        <v>0</v>
      </c>
      <c r="AL35" s="534">
        <f>'C3LPG Balance'!AR36</f>
        <v>0</v>
      </c>
      <c r="AM35" s="534">
        <f>'C3LPG Balance'!AS36</f>
        <v>0</v>
      </c>
      <c r="AN35" s="534">
        <f>'C3LPG Balance'!AT36</f>
        <v>0</v>
      </c>
      <c r="AO35" s="534">
        <f>'C3LPG Balance'!AU36</f>
        <v>0</v>
      </c>
      <c r="AP35" s="534">
        <f>'C3LPG Balance'!AV36</f>
        <v>0</v>
      </c>
      <c r="AQ35" s="534">
        <f>'C3LPG Balance'!AW36</f>
        <v>0</v>
      </c>
      <c r="AR35" s="534">
        <f>'C3LPG Balance'!AX36</f>
        <v>0</v>
      </c>
      <c r="AS35" s="534">
        <f>'C3LPG Balance'!AY36</f>
        <v>0</v>
      </c>
      <c r="AT35" s="534">
        <f>'C3LPG Balance'!AZ36</f>
        <v>0</v>
      </c>
      <c r="AU35" s="534">
        <f>'C3LPG Balance'!BA36</f>
        <v>0</v>
      </c>
      <c r="AV35" s="534">
        <f>'C3LPG Balance'!BB36</f>
        <v>0</v>
      </c>
      <c r="AW35" s="534">
        <f>'C3LPG Balance'!BC36</f>
        <v>0</v>
      </c>
      <c r="AX35" s="534">
        <f>'C3LPG Balance'!BD36</f>
        <v>0</v>
      </c>
      <c r="AY35" s="534">
        <f>'C3LPG Balance'!BE36</f>
        <v>0</v>
      </c>
      <c r="AZ35" s="534">
        <f>'C3LPG Balance'!BF36</f>
        <v>0</v>
      </c>
      <c r="BA35" s="534">
        <f>'C3LPG Balance'!BG36</f>
        <v>0</v>
      </c>
      <c r="BB35" s="534">
        <f>'C3LPG Balance'!BH36</f>
        <v>0</v>
      </c>
      <c r="BC35" s="534">
        <f>'C3LPG Balance'!BI36</f>
        <v>0</v>
      </c>
      <c r="BD35" s="534">
        <f>'C3LPG Balance'!BJ36</f>
        <v>0</v>
      </c>
      <c r="BE35" s="534">
        <f>'C3LPG Balance'!BK36</f>
        <v>0</v>
      </c>
    </row>
    <row r="36" spans="1:58" ht="10.199999999999999" customHeight="1">
      <c r="A36" s="533" t="s">
        <v>318</v>
      </c>
      <c r="B36" s="801" t="str">
        <f>'C3LPG Balance'!C37</f>
        <v>Big gas</v>
      </c>
      <c r="C36" s="801" t="str">
        <f>'C3LPG Balance'!D37</f>
        <v>PTT TANK</v>
      </c>
      <c r="D36" s="539"/>
      <c r="E36" s="539"/>
      <c r="F36" s="539"/>
      <c r="G36" s="539"/>
      <c r="H36" s="539"/>
      <c r="I36" s="539"/>
      <c r="J36" s="539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7"/>
      <c r="V36" s="537"/>
      <c r="W36" s="537"/>
      <c r="X36" s="537"/>
      <c r="Y36" s="537"/>
      <c r="Z36" s="537"/>
      <c r="AA36" s="537"/>
      <c r="AB36" s="537"/>
      <c r="AC36" s="537"/>
      <c r="AD36" s="537"/>
      <c r="AE36" s="537"/>
      <c r="AF36" s="537"/>
      <c r="AG36" s="537"/>
      <c r="AH36" s="537">
        <v>0.6</v>
      </c>
      <c r="AI36" s="537">
        <v>0.5</v>
      </c>
      <c r="AJ36" s="537">
        <v>0.5</v>
      </c>
      <c r="AK36" s="516">
        <f>'C3LPG Balance'!AQ37</f>
        <v>0</v>
      </c>
      <c r="AL36" s="534">
        <f>'C3LPG Balance'!AR37</f>
        <v>0</v>
      </c>
      <c r="AM36" s="534">
        <f>'C3LPG Balance'!AS37</f>
        <v>0</v>
      </c>
      <c r="AN36" s="534">
        <f>'C3LPG Balance'!AT37</f>
        <v>0</v>
      </c>
      <c r="AO36" s="534">
        <f>'C3LPG Balance'!AU37</f>
        <v>0</v>
      </c>
      <c r="AP36" s="534">
        <f>'C3LPG Balance'!AV37</f>
        <v>0</v>
      </c>
      <c r="AQ36" s="534">
        <f>'C3LPG Balance'!AW37</f>
        <v>0</v>
      </c>
      <c r="AR36" s="534">
        <f>'C3LPG Balance'!AX37</f>
        <v>0</v>
      </c>
      <c r="AS36" s="534">
        <f>'C3LPG Balance'!AY37</f>
        <v>0</v>
      </c>
      <c r="AT36" s="534">
        <f>'C3LPG Balance'!AZ37</f>
        <v>0</v>
      </c>
      <c r="AU36" s="534">
        <f>'C3LPG Balance'!BA37</f>
        <v>0</v>
      </c>
      <c r="AV36" s="534">
        <f>'C3LPG Balance'!BB37</f>
        <v>0</v>
      </c>
      <c r="AW36" s="534">
        <f>'C3LPG Balance'!BC37</f>
        <v>0</v>
      </c>
      <c r="AX36" s="534">
        <f>'C3LPG Balance'!BD37</f>
        <v>0</v>
      </c>
      <c r="AY36" s="534">
        <f>'C3LPG Balance'!BE37</f>
        <v>0</v>
      </c>
      <c r="AZ36" s="534">
        <f>'C3LPG Balance'!BF37</f>
        <v>0</v>
      </c>
      <c r="BA36" s="534">
        <f>'C3LPG Balance'!BG37</f>
        <v>0</v>
      </c>
      <c r="BB36" s="534">
        <f>'C3LPG Balance'!BH37</f>
        <v>0</v>
      </c>
      <c r="BC36" s="534">
        <f>'C3LPG Balance'!BI37</f>
        <v>0</v>
      </c>
      <c r="BD36" s="534">
        <f>'C3LPG Balance'!BJ37</f>
        <v>0</v>
      </c>
      <c r="BE36" s="534">
        <f>'C3LPG Balance'!BK37</f>
        <v>0</v>
      </c>
      <c r="BF36" s="588"/>
    </row>
    <row r="37" spans="1:58" ht="10.199999999999999" customHeight="1">
      <c r="A37" s="533" t="s">
        <v>318</v>
      </c>
      <c r="B37" s="801" t="str">
        <f>'C3LPG Balance'!C38</f>
        <v>PAP</v>
      </c>
      <c r="C37" s="801" t="str">
        <f>'C3LPG Balance'!D38</f>
        <v>MT</v>
      </c>
      <c r="D37" s="539"/>
      <c r="E37" s="539"/>
      <c r="F37" s="539"/>
      <c r="G37" s="539"/>
      <c r="H37" s="539"/>
      <c r="I37" s="539"/>
      <c r="J37" s="539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7"/>
      <c r="V37" s="537"/>
      <c r="W37" s="537"/>
      <c r="X37" s="537"/>
      <c r="Y37" s="537"/>
      <c r="Z37" s="537"/>
      <c r="AA37" s="537"/>
      <c r="AB37" s="537"/>
      <c r="AC37" s="537"/>
      <c r="AD37" s="537"/>
      <c r="AE37" s="537"/>
      <c r="AF37" s="537"/>
      <c r="AG37" s="537"/>
      <c r="AH37" s="537"/>
      <c r="AI37" s="537"/>
      <c r="AJ37" s="537"/>
      <c r="AK37" s="516">
        <f>'C3LPG Balance'!AQ38</f>
        <v>0</v>
      </c>
      <c r="AL37" s="534">
        <f>'C3LPG Balance'!AR38</f>
        <v>0</v>
      </c>
      <c r="AM37" s="534">
        <f>'C3LPG Balance'!AS38</f>
        <v>0</v>
      </c>
      <c r="AN37" s="534">
        <f>'C3LPG Balance'!AT38</f>
        <v>0</v>
      </c>
      <c r="AO37" s="534">
        <f>'C3LPG Balance'!AU38</f>
        <v>0</v>
      </c>
      <c r="AP37" s="534">
        <f>'C3LPG Balance'!AV38</f>
        <v>0</v>
      </c>
      <c r="AQ37" s="534">
        <f>'C3LPG Balance'!AW38</f>
        <v>0</v>
      </c>
      <c r="AR37" s="534">
        <f>'C3LPG Balance'!AX38</f>
        <v>0</v>
      </c>
      <c r="AS37" s="534">
        <f>'C3LPG Balance'!AY38</f>
        <v>0</v>
      </c>
      <c r="AT37" s="534">
        <f>'C3LPG Balance'!AZ38</f>
        <v>0</v>
      </c>
      <c r="AU37" s="534">
        <f>'C3LPG Balance'!BA38</f>
        <v>0</v>
      </c>
      <c r="AV37" s="534">
        <f>'C3LPG Balance'!BB38</f>
        <v>0</v>
      </c>
      <c r="AW37" s="534">
        <f>'C3LPG Balance'!BC38</f>
        <v>0</v>
      </c>
      <c r="AX37" s="534">
        <f>'C3LPG Balance'!BD38</f>
        <v>0</v>
      </c>
      <c r="AY37" s="534">
        <f>'C3LPG Balance'!BE38</f>
        <v>0</v>
      </c>
      <c r="AZ37" s="534">
        <f>'C3LPG Balance'!BF38</f>
        <v>0</v>
      </c>
      <c r="BA37" s="534">
        <f>'C3LPG Balance'!BG38</f>
        <v>0</v>
      </c>
      <c r="BB37" s="534">
        <f>'C3LPG Balance'!BH38</f>
        <v>0</v>
      </c>
      <c r="BC37" s="534">
        <f>'C3LPG Balance'!BI38</f>
        <v>0</v>
      </c>
      <c r="BD37" s="534">
        <f>'C3LPG Balance'!BJ38</f>
        <v>0</v>
      </c>
      <c r="BE37" s="534">
        <f>'C3LPG Balance'!BK38</f>
        <v>0</v>
      </c>
      <c r="BF37" s="588"/>
    </row>
    <row r="38" spans="1:58" ht="10.199999999999999" customHeight="1">
      <c r="A38" s="533" t="s">
        <v>318</v>
      </c>
      <c r="B38" s="801" t="str">
        <f>'C3LPG Balance'!C39</f>
        <v>PAP</v>
      </c>
      <c r="C38" s="801" t="str">
        <f>'C3LPG Balance'!D39</f>
        <v>PTT TANK</v>
      </c>
      <c r="D38" s="539"/>
      <c r="E38" s="539"/>
      <c r="F38" s="539"/>
      <c r="G38" s="539"/>
      <c r="H38" s="539"/>
      <c r="I38" s="539"/>
      <c r="J38" s="539"/>
      <c r="K38" s="537"/>
      <c r="L38" s="537"/>
      <c r="M38" s="537"/>
      <c r="N38" s="537"/>
      <c r="O38" s="537"/>
      <c r="P38" s="537"/>
      <c r="Q38" s="537"/>
      <c r="R38" s="537"/>
      <c r="S38" s="537"/>
      <c r="T38" s="537"/>
      <c r="U38" s="537"/>
      <c r="V38" s="537"/>
      <c r="W38" s="537"/>
      <c r="X38" s="537"/>
      <c r="Y38" s="537"/>
      <c r="Z38" s="537"/>
      <c r="AA38" s="537"/>
      <c r="AB38" s="537"/>
      <c r="AC38" s="537"/>
      <c r="AD38" s="537"/>
      <c r="AE38" s="537"/>
      <c r="AF38" s="537"/>
      <c r="AG38" s="537"/>
      <c r="AH38" s="537"/>
      <c r="AI38" s="537"/>
      <c r="AJ38" s="537"/>
      <c r="AK38" s="516">
        <f>'C3LPG Balance'!AQ39</f>
        <v>0</v>
      </c>
      <c r="AL38" s="534">
        <f>'C3LPG Balance'!AR39</f>
        <v>0</v>
      </c>
      <c r="AM38" s="534">
        <f>'C3LPG Balance'!AS39</f>
        <v>0</v>
      </c>
      <c r="AN38" s="534">
        <f>'C3LPG Balance'!AT39</f>
        <v>1.8</v>
      </c>
      <c r="AO38" s="534">
        <f>'C3LPG Balance'!AU39</f>
        <v>0.40000000000000013</v>
      </c>
      <c r="AP38" s="534">
        <f>'C3LPG Balance'!AV39</f>
        <v>1.8</v>
      </c>
      <c r="AQ38" s="534">
        <f>'C3LPG Balance'!AW39</f>
        <v>2.4</v>
      </c>
      <c r="AR38" s="534">
        <f>'C3LPG Balance'!AX39</f>
        <v>2.6</v>
      </c>
      <c r="AS38" s="534">
        <f>'C3LPG Balance'!AY39</f>
        <v>3.6</v>
      </c>
      <c r="AT38" s="534">
        <f>'C3LPG Balance'!AZ39</f>
        <v>3.6</v>
      </c>
      <c r="AU38" s="534">
        <f>'C3LPG Balance'!BA39</f>
        <v>0</v>
      </c>
      <c r="AV38" s="534">
        <f>'C3LPG Balance'!BB39</f>
        <v>4.2</v>
      </c>
      <c r="AW38" s="534">
        <f>'C3LPG Balance'!BC39</f>
        <v>4.2</v>
      </c>
      <c r="AX38" s="534">
        <f>'C3LPG Balance'!BD39</f>
        <v>3.6</v>
      </c>
      <c r="AY38" s="534">
        <f>'C3LPG Balance'!BE39</f>
        <v>3.6</v>
      </c>
      <c r="AZ38" s="534">
        <f>'C3LPG Balance'!BF39</f>
        <v>3.6</v>
      </c>
      <c r="BA38" s="534">
        <f>'C3LPG Balance'!BG39</f>
        <v>3.6</v>
      </c>
      <c r="BB38" s="534">
        <f>'C3LPG Balance'!BH39</f>
        <v>3.6</v>
      </c>
      <c r="BC38" s="534">
        <f>'C3LPG Balance'!BI39</f>
        <v>3.6</v>
      </c>
      <c r="BD38" s="534">
        <f>'C3LPG Balance'!BJ39</f>
        <v>3.6</v>
      </c>
      <c r="BE38" s="534">
        <f>'C3LPG Balance'!BK39</f>
        <v>3.6</v>
      </c>
      <c r="BF38" s="588"/>
    </row>
    <row r="39" spans="1:58" ht="10.199999999999999" customHeight="1">
      <c r="A39" s="533" t="s">
        <v>318</v>
      </c>
      <c r="B39" s="801" t="str">
        <f>'C3LPG Balance'!C40</f>
        <v>PAP</v>
      </c>
      <c r="C39" s="801" t="str">
        <f>'C3LPG Balance'!D40</f>
        <v>PTT TANK (Truck)</v>
      </c>
      <c r="D39" s="539"/>
      <c r="E39" s="539"/>
      <c r="F39" s="539"/>
      <c r="G39" s="539"/>
      <c r="H39" s="539"/>
      <c r="I39" s="539"/>
      <c r="J39" s="539"/>
      <c r="K39" s="537"/>
      <c r="L39" s="537"/>
      <c r="M39" s="537"/>
      <c r="N39" s="537"/>
      <c r="O39" s="537"/>
      <c r="P39" s="537"/>
      <c r="Q39" s="537"/>
      <c r="R39" s="537"/>
      <c r="S39" s="537"/>
      <c r="T39" s="537"/>
      <c r="U39" s="537"/>
      <c r="V39" s="537"/>
      <c r="W39" s="537"/>
      <c r="X39" s="537"/>
      <c r="Y39" s="537"/>
      <c r="Z39" s="537"/>
      <c r="AA39" s="537"/>
      <c r="AB39" s="537"/>
      <c r="AC39" s="537"/>
      <c r="AD39" s="537"/>
      <c r="AE39" s="537"/>
      <c r="AF39" s="537"/>
      <c r="AG39" s="537"/>
      <c r="AH39" s="537"/>
      <c r="AI39" s="537"/>
      <c r="AJ39" s="537"/>
      <c r="AK39" s="516"/>
      <c r="AL39" s="534"/>
      <c r="AM39" s="534"/>
      <c r="AN39" s="534"/>
      <c r="AO39" s="534"/>
      <c r="AP39" s="534"/>
      <c r="AQ39" s="534"/>
      <c r="AR39" s="534"/>
      <c r="AS39" s="534">
        <f>'C3LPG Balance'!AY40</f>
        <v>0.6</v>
      </c>
      <c r="AT39" s="534">
        <f>'C3LPG Balance'!AZ40</f>
        <v>0.6</v>
      </c>
      <c r="AU39" s="534">
        <f>'C3LPG Balance'!BA40</f>
        <v>0</v>
      </c>
      <c r="AV39" s="534">
        <f>'C3LPG Balance'!BB40</f>
        <v>0.8</v>
      </c>
      <c r="AW39" s="534">
        <f>'C3LPG Balance'!BC40</f>
        <v>0.8</v>
      </c>
      <c r="AX39" s="534">
        <f>'C3LPG Balance'!BD40</f>
        <v>0.6</v>
      </c>
      <c r="AY39" s="534">
        <f>'C3LPG Balance'!BE40</f>
        <v>0.6</v>
      </c>
      <c r="AZ39" s="534">
        <f>'C3LPG Balance'!BF40</f>
        <v>0.6</v>
      </c>
      <c r="BA39" s="534">
        <f>'C3LPG Balance'!BG40</f>
        <v>0.6</v>
      </c>
      <c r="BB39" s="534">
        <f>'C3LPG Balance'!BH40</f>
        <v>0.6</v>
      </c>
      <c r="BC39" s="534">
        <f>'C3LPG Balance'!BI40</f>
        <v>0.6</v>
      </c>
      <c r="BD39" s="534">
        <f>'C3LPG Balance'!BJ40</f>
        <v>0.6</v>
      </c>
      <c r="BE39" s="534">
        <f>'C3LPG Balance'!BK40</f>
        <v>0.6</v>
      </c>
      <c r="BF39" s="588"/>
    </row>
    <row r="40" spans="1:58" ht="10.199999999999999" customHeight="1">
      <c r="A40" s="533" t="s">
        <v>318</v>
      </c>
      <c r="B40" s="801" t="str">
        <f>'C3LPG Balance'!C41</f>
        <v>WP</v>
      </c>
      <c r="C40" s="801" t="str">
        <f>'C3LPG Balance'!D41</f>
        <v>MT</v>
      </c>
      <c r="D40" s="539"/>
      <c r="E40" s="539"/>
      <c r="F40" s="539"/>
      <c r="G40" s="539"/>
      <c r="H40" s="539"/>
      <c r="I40" s="539"/>
      <c r="J40" s="539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7"/>
      <c r="V40" s="537"/>
      <c r="W40" s="537"/>
      <c r="X40" s="537"/>
      <c r="Y40" s="537"/>
      <c r="Z40" s="537"/>
      <c r="AA40" s="537"/>
      <c r="AB40" s="537"/>
      <c r="AC40" s="537"/>
      <c r="AD40" s="537"/>
      <c r="AE40" s="537"/>
      <c r="AF40" s="537"/>
      <c r="AG40" s="537"/>
      <c r="AH40" s="537"/>
      <c r="AI40" s="537"/>
      <c r="AJ40" s="537"/>
      <c r="AK40" s="516">
        <f>'C3LPG Balance'!AQ41</f>
        <v>0</v>
      </c>
      <c r="AL40" s="534">
        <f>'C3LPG Balance'!AR41</f>
        <v>0</v>
      </c>
      <c r="AM40" s="534">
        <f>'C3LPG Balance'!AS41</f>
        <v>0</v>
      </c>
      <c r="AN40" s="534">
        <f>'C3LPG Balance'!AT41</f>
        <v>0</v>
      </c>
      <c r="AO40" s="534">
        <f>'C3LPG Balance'!AU41</f>
        <v>0</v>
      </c>
      <c r="AP40" s="534">
        <f>'C3LPG Balance'!AV41</f>
        <v>0</v>
      </c>
      <c r="AQ40" s="534">
        <f>'C3LPG Balance'!AW41</f>
        <v>0</v>
      </c>
      <c r="AR40" s="534">
        <f>'C3LPG Balance'!AX41</f>
        <v>0</v>
      </c>
      <c r="AS40" s="534">
        <f>'C3LPG Balance'!AY41</f>
        <v>0</v>
      </c>
      <c r="AT40" s="534">
        <f>'C3LPG Balance'!AZ41</f>
        <v>0</v>
      </c>
      <c r="AU40" s="534">
        <f>'C3LPG Balance'!BA41</f>
        <v>0</v>
      </c>
      <c r="AV40" s="534">
        <f>'C3LPG Balance'!BB41</f>
        <v>0</v>
      </c>
      <c r="AW40" s="534">
        <f>'C3LPG Balance'!BC41</f>
        <v>0</v>
      </c>
      <c r="AX40" s="534">
        <f>'C3LPG Balance'!BD41</f>
        <v>0</v>
      </c>
      <c r="AY40" s="534">
        <f>'C3LPG Balance'!BE41</f>
        <v>0</v>
      </c>
      <c r="AZ40" s="534">
        <f>'C3LPG Balance'!BF41</f>
        <v>0</v>
      </c>
      <c r="BA40" s="534">
        <f>'C3LPG Balance'!BG41</f>
        <v>0</v>
      </c>
      <c r="BB40" s="534">
        <f>'C3LPG Balance'!BH41</f>
        <v>0</v>
      </c>
      <c r="BC40" s="534">
        <f>'C3LPG Balance'!BI41</f>
        <v>0</v>
      </c>
      <c r="BD40" s="534">
        <f>'C3LPG Balance'!BJ41</f>
        <v>0</v>
      </c>
      <c r="BE40" s="534">
        <f>'C3LPG Balance'!BK41</f>
        <v>0</v>
      </c>
      <c r="BF40" s="588"/>
    </row>
    <row r="41" spans="1:58" ht="10.199999999999999" customHeight="1">
      <c r="A41" s="533" t="s">
        <v>318</v>
      </c>
      <c r="B41" s="801" t="str">
        <f>'C3LPG Balance'!C42</f>
        <v>WP</v>
      </c>
      <c r="C41" s="801" t="str">
        <f>'C3LPG Balance'!D42</f>
        <v>PTT TANK</v>
      </c>
      <c r="D41" s="539"/>
      <c r="E41" s="539"/>
      <c r="F41" s="539"/>
      <c r="G41" s="539"/>
      <c r="H41" s="539"/>
      <c r="I41" s="539"/>
      <c r="J41" s="539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7"/>
      <c r="V41" s="537"/>
      <c r="W41" s="537"/>
      <c r="X41" s="537"/>
      <c r="Y41" s="537"/>
      <c r="Z41" s="537"/>
      <c r="AA41" s="537"/>
      <c r="AB41" s="537"/>
      <c r="AC41" s="537"/>
      <c r="AD41" s="537"/>
      <c r="AE41" s="537"/>
      <c r="AF41" s="537"/>
      <c r="AG41" s="537"/>
      <c r="AH41" s="537"/>
      <c r="AI41" s="537"/>
      <c r="AJ41" s="537"/>
      <c r="AK41" s="516">
        <f>'C3LPG Balance'!AQ42</f>
        <v>6.52</v>
      </c>
      <c r="AL41" s="534">
        <f>'C3LPG Balance'!AR42</f>
        <v>3.6</v>
      </c>
      <c r="AM41" s="534">
        <f>'C3LPG Balance'!AS42</f>
        <v>5.15</v>
      </c>
      <c r="AN41" s="534">
        <f>'C3LPG Balance'!AT42</f>
        <v>11.4</v>
      </c>
      <c r="AO41" s="534">
        <f>'C3LPG Balance'!AU42</f>
        <v>11.4</v>
      </c>
      <c r="AP41" s="534">
        <f>'C3LPG Balance'!AV42</f>
        <v>13.8</v>
      </c>
      <c r="AQ41" s="534">
        <f>'C3LPG Balance'!AW42</f>
        <v>13.8</v>
      </c>
      <c r="AR41" s="534">
        <f>'C3LPG Balance'!AX42</f>
        <v>18</v>
      </c>
      <c r="AS41" s="534">
        <f>'C3LPG Balance'!AY42</f>
        <v>1.4</v>
      </c>
      <c r="AT41" s="534">
        <f>'C3LPG Balance'!AZ42</f>
        <v>2.9</v>
      </c>
      <c r="AU41" s="534">
        <f>'C3LPG Balance'!BA42</f>
        <v>1.3</v>
      </c>
      <c r="AV41" s="534">
        <f>'C3LPG Balance'!BB42</f>
        <v>4.32</v>
      </c>
      <c r="AW41" s="534">
        <f>'C3LPG Balance'!BC42</f>
        <v>7.93</v>
      </c>
      <c r="AX41" s="534">
        <f>'C3LPG Balance'!BD42</f>
        <v>9.93</v>
      </c>
      <c r="AY41" s="534">
        <f>'C3LPG Balance'!BE42</f>
        <v>11.22</v>
      </c>
      <c r="AZ41" s="534">
        <f>'C3LPG Balance'!BF42</f>
        <v>11.53</v>
      </c>
      <c r="BA41" s="534">
        <f>'C3LPG Balance'!BG42</f>
        <v>7.2715700900000098</v>
      </c>
      <c r="BB41" s="534">
        <f>'C3LPG Balance'!BH42</f>
        <v>11.53</v>
      </c>
      <c r="BC41" s="534">
        <f>'C3LPG Balance'!BI42</f>
        <v>11.53</v>
      </c>
      <c r="BD41" s="534">
        <f>'C3LPG Balance'!BJ42</f>
        <v>11.53</v>
      </c>
      <c r="BE41" s="534">
        <f>'C3LPG Balance'!BK42</f>
        <v>11.53</v>
      </c>
      <c r="BF41" s="588"/>
    </row>
    <row r="42" spans="1:58" ht="10.199999999999999" customHeight="1">
      <c r="A42" s="533" t="s">
        <v>318</v>
      </c>
      <c r="B42" s="801" t="str">
        <f>'C3LPG Balance'!C43</f>
        <v>Chevron</v>
      </c>
      <c r="C42" s="801" t="str">
        <f>'C3LPG Balance'!D43</f>
        <v>PTT TANK</v>
      </c>
      <c r="D42" s="539"/>
      <c r="E42" s="539"/>
      <c r="F42" s="539"/>
      <c r="G42" s="539"/>
      <c r="H42" s="539"/>
      <c r="I42" s="539"/>
      <c r="J42" s="539"/>
      <c r="K42" s="537"/>
      <c r="L42" s="537"/>
      <c r="M42" s="537"/>
      <c r="N42" s="537"/>
      <c r="O42" s="537"/>
      <c r="P42" s="537"/>
      <c r="Q42" s="537"/>
      <c r="R42" s="537"/>
      <c r="S42" s="537"/>
      <c r="T42" s="537"/>
      <c r="U42" s="537"/>
      <c r="V42" s="537"/>
      <c r="W42" s="537"/>
      <c r="X42" s="537"/>
      <c r="Y42" s="537"/>
      <c r="Z42" s="537"/>
      <c r="AA42" s="537"/>
      <c r="AB42" s="537"/>
      <c r="AC42" s="537"/>
      <c r="AD42" s="537"/>
      <c r="AE42" s="537"/>
      <c r="AF42" s="537"/>
      <c r="AG42" s="537"/>
      <c r="AH42" s="537"/>
      <c r="AI42" s="537"/>
      <c r="AJ42" s="537"/>
      <c r="AK42" s="516"/>
      <c r="AL42" s="534"/>
      <c r="AM42" s="534"/>
      <c r="AN42" s="534"/>
      <c r="AO42" s="534"/>
      <c r="AP42" s="534"/>
      <c r="AQ42" s="534"/>
      <c r="AR42" s="534">
        <f>'C3LPG Balance'!AX43</f>
        <v>0</v>
      </c>
      <c r="AS42" s="534">
        <f>'C3LPG Balance'!AY43</f>
        <v>0</v>
      </c>
      <c r="AT42" s="534">
        <f>'C3LPG Balance'!AZ43</f>
        <v>0</v>
      </c>
      <c r="AU42" s="534">
        <f>'C3LPG Balance'!BA43</f>
        <v>0</v>
      </c>
      <c r="AV42" s="534">
        <f>'C3LPG Balance'!BB43</f>
        <v>0</v>
      </c>
      <c r="AW42" s="534">
        <f>'C3LPG Balance'!BC43</f>
        <v>0</v>
      </c>
      <c r="AX42" s="534">
        <f>'C3LPG Balance'!BD43</f>
        <v>0</v>
      </c>
      <c r="AY42" s="534">
        <f>'C3LPG Balance'!BE43</f>
        <v>0</v>
      </c>
      <c r="AZ42" s="534">
        <f>'C3LPG Balance'!BF43</f>
        <v>0</v>
      </c>
      <c r="BA42" s="534">
        <f>'C3LPG Balance'!BG43</f>
        <v>0</v>
      </c>
      <c r="BB42" s="534">
        <f>'C3LPG Balance'!BH43</f>
        <v>0</v>
      </c>
      <c r="BC42" s="534">
        <f>'C3LPG Balance'!BI43</f>
        <v>0</v>
      </c>
      <c r="BD42" s="534">
        <f>'C3LPG Balance'!BJ43</f>
        <v>0</v>
      </c>
      <c r="BE42" s="534">
        <f>'C3LPG Balance'!BK43</f>
        <v>0</v>
      </c>
      <c r="BF42" s="588"/>
    </row>
    <row r="43" spans="1:58" ht="10.199999999999999" customHeight="1">
      <c r="A43" s="533" t="s">
        <v>318</v>
      </c>
      <c r="B43" s="801" t="str">
        <f>'C3LPG Balance'!C44</f>
        <v>IRPC</v>
      </c>
      <c r="C43" s="801" t="str">
        <f>'C3LPG Balance'!D44</f>
        <v>MT</v>
      </c>
      <c r="D43" s="539"/>
      <c r="E43" s="539"/>
      <c r="F43" s="539"/>
      <c r="G43" s="539"/>
      <c r="H43" s="539"/>
      <c r="I43" s="539"/>
      <c r="J43" s="539"/>
      <c r="K43" s="537"/>
      <c r="L43" s="537"/>
      <c r="M43" s="537"/>
      <c r="N43" s="537"/>
      <c r="O43" s="537"/>
      <c r="P43" s="537"/>
      <c r="Q43" s="537"/>
      <c r="R43" s="537"/>
      <c r="S43" s="537"/>
      <c r="T43" s="537"/>
      <c r="U43" s="537"/>
      <c r="V43" s="537"/>
      <c r="W43" s="537"/>
      <c r="X43" s="537"/>
      <c r="Y43" s="537"/>
      <c r="Z43" s="537"/>
      <c r="AA43" s="537"/>
      <c r="AB43" s="537"/>
      <c r="AC43" s="537"/>
      <c r="AD43" s="537"/>
      <c r="AE43" s="537"/>
      <c r="AF43" s="537"/>
      <c r="AG43" s="537"/>
      <c r="AH43" s="537"/>
      <c r="AI43" s="537"/>
      <c r="AJ43" s="537"/>
      <c r="AK43" s="516">
        <f>'C3LPG Balance'!AQ44</f>
        <v>0</v>
      </c>
      <c r="AL43" s="534">
        <f>'C3LPG Balance'!AR44</f>
        <v>0</v>
      </c>
      <c r="AM43" s="534">
        <f>'C3LPG Balance'!AS44</f>
        <v>0</v>
      </c>
      <c r="AN43" s="534">
        <f>'C3LPG Balance'!AT44</f>
        <v>0</v>
      </c>
      <c r="AO43" s="534">
        <f>'C3LPG Balance'!AU44</f>
        <v>0</v>
      </c>
      <c r="AP43" s="534">
        <f>'C3LPG Balance'!AV44</f>
        <v>0</v>
      </c>
      <c r="AQ43" s="534">
        <f>'C3LPG Balance'!AW44</f>
        <v>0</v>
      </c>
      <c r="AR43" s="534">
        <f>'C3LPG Balance'!AX44</f>
        <v>0</v>
      </c>
      <c r="AS43" s="534">
        <f>'C3LPG Balance'!AY44</f>
        <v>0</v>
      </c>
      <c r="AT43" s="534">
        <f>'C3LPG Balance'!AZ44</f>
        <v>0</v>
      </c>
      <c r="AU43" s="534">
        <f>'C3LPG Balance'!BA44</f>
        <v>0</v>
      </c>
      <c r="AV43" s="534">
        <f>'C3LPG Balance'!BB44</f>
        <v>0</v>
      </c>
      <c r="AW43" s="534">
        <f>'C3LPG Balance'!BC44</f>
        <v>0</v>
      </c>
      <c r="AX43" s="534">
        <f>'C3LPG Balance'!BD44</f>
        <v>0</v>
      </c>
      <c r="AY43" s="534">
        <f>'C3LPG Balance'!BE44</f>
        <v>0</v>
      </c>
      <c r="AZ43" s="534">
        <f>'C3LPG Balance'!BF44</f>
        <v>0</v>
      </c>
      <c r="BA43" s="534">
        <f>'C3LPG Balance'!BG44</f>
        <v>0</v>
      </c>
      <c r="BB43" s="534">
        <f>'C3LPG Balance'!BH44</f>
        <v>0</v>
      </c>
      <c r="BC43" s="534">
        <f>'C3LPG Balance'!BI44</f>
        <v>0</v>
      </c>
      <c r="BD43" s="534">
        <f>'C3LPG Balance'!BJ44</f>
        <v>0</v>
      </c>
      <c r="BE43" s="534">
        <f>'C3LPG Balance'!BK44</f>
        <v>0</v>
      </c>
      <c r="BF43" s="588"/>
    </row>
    <row r="44" spans="1:58" ht="10.199999999999999" customHeight="1">
      <c r="A44" s="533" t="s">
        <v>318</v>
      </c>
      <c r="B44" s="801" t="str">
        <f>'C3LPG Balance'!C45</f>
        <v>IRPC</v>
      </c>
      <c r="C44" s="801" t="str">
        <f>'C3LPG Balance'!D45</f>
        <v>PTT TANK</v>
      </c>
      <c r="D44" s="539"/>
      <c r="E44" s="539"/>
      <c r="F44" s="539"/>
      <c r="G44" s="539"/>
      <c r="H44" s="539"/>
      <c r="I44" s="539"/>
      <c r="J44" s="539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7"/>
      <c r="V44" s="537"/>
      <c r="W44" s="537"/>
      <c r="X44" s="537"/>
      <c r="Y44" s="537"/>
      <c r="Z44" s="537"/>
      <c r="AA44" s="537"/>
      <c r="AB44" s="537"/>
      <c r="AC44" s="537"/>
      <c r="AD44" s="537"/>
      <c r="AE44" s="537"/>
      <c r="AF44" s="537"/>
      <c r="AG44" s="537"/>
      <c r="AH44" s="537"/>
      <c r="AI44" s="537"/>
      <c r="AJ44" s="537"/>
      <c r="AK44" s="516">
        <f>'C3LPG Balance'!AQ45</f>
        <v>0</v>
      </c>
      <c r="AL44" s="534">
        <f>'C3LPG Balance'!AR45</f>
        <v>0</v>
      </c>
      <c r="AM44" s="534">
        <f>'C3LPG Balance'!AS45</f>
        <v>0</v>
      </c>
      <c r="AN44" s="534">
        <f>'C3LPG Balance'!AT45</f>
        <v>0</v>
      </c>
      <c r="AO44" s="534">
        <f>'C3LPG Balance'!AU45</f>
        <v>0</v>
      </c>
      <c r="AP44" s="534">
        <f>'C3LPG Balance'!AV45</f>
        <v>0</v>
      </c>
      <c r="AQ44" s="534">
        <f>'C3LPG Balance'!AW45</f>
        <v>0</v>
      </c>
      <c r="AR44" s="534">
        <f>'C3LPG Balance'!AX45</f>
        <v>1.2</v>
      </c>
      <c r="AS44" s="534">
        <f>'C3LPG Balance'!AY45</f>
        <v>0</v>
      </c>
      <c r="AT44" s="534">
        <f>'C3LPG Balance'!AZ45</f>
        <v>0</v>
      </c>
      <c r="AU44" s="534">
        <f>'C3LPG Balance'!BA45</f>
        <v>0</v>
      </c>
      <c r="AV44" s="534">
        <f>'C3LPG Balance'!BB45</f>
        <v>0</v>
      </c>
      <c r="AW44" s="534">
        <f>'C3LPG Balance'!BC45</f>
        <v>0</v>
      </c>
      <c r="AX44" s="534">
        <f>'C3LPG Balance'!BD45</f>
        <v>0</v>
      </c>
      <c r="AY44" s="534">
        <f>'C3LPG Balance'!BE45</f>
        <v>0</v>
      </c>
      <c r="AZ44" s="534">
        <f>'C3LPG Balance'!BF45</f>
        <v>0</v>
      </c>
      <c r="BA44" s="534">
        <f>'C3LPG Balance'!BG45</f>
        <v>0</v>
      </c>
      <c r="BB44" s="534">
        <f>'C3LPG Balance'!BH45</f>
        <v>0</v>
      </c>
      <c r="BC44" s="534">
        <f>'C3LPG Balance'!BI45</f>
        <v>0</v>
      </c>
      <c r="BD44" s="534">
        <f>'C3LPG Balance'!BJ45</f>
        <v>0</v>
      </c>
      <c r="BE44" s="534">
        <f>'C3LPG Balance'!BK45</f>
        <v>0</v>
      </c>
      <c r="BF44" s="588"/>
    </row>
    <row r="45" spans="1:58" ht="10.199999999999999" customHeight="1">
      <c r="A45" s="533" t="s">
        <v>318</v>
      </c>
      <c r="B45" s="801" t="str">
        <f>'C3LPG Balance'!C46</f>
        <v>Atlas</v>
      </c>
      <c r="C45" s="801" t="str">
        <f>'C3LPG Balance'!D46</f>
        <v>MT</v>
      </c>
      <c r="D45" s="539"/>
      <c r="E45" s="539"/>
      <c r="F45" s="539"/>
      <c r="G45" s="539"/>
      <c r="H45" s="539"/>
      <c r="I45" s="539"/>
      <c r="J45" s="539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7"/>
      <c r="V45" s="537"/>
      <c r="W45" s="537"/>
      <c r="X45" s="537"/>
      <c r="Y45" s="537"/>
      <c r="Z45" s="537"/>
      <c r="AA45" s="537"/>
      <c r="AB45" s="537"/>
      <c r="AC45" s="537"/>
      <c r="AD45" s="537"/>
      <c r="AE45" s="537"/>
      <c r="AF45" s="537"/>
      <c r="AG45" s="537"/>
      <c r="AH45" s="537"/>
      <c r="AI45" s="537"/>
      <c r="AJ45" s="537"/>
      <c r="AK45" s="516">
        <f>'C3LPG Balance'!AQ46</f>
        <v>0</v>
      </c>
      <c r="AL45" s="534">
        <f>'C3LPG Balance'!AR46</f>
        <v>0</v>
      </c>
      <c r="AM45" s="534">
        <f>'C3LPG Balance'!AS46</f>
        <v>0</v>
      </c>
      <c r="AN45" s="534">
        <f>'C3LPG Balance'!AT46</f>
        <v>0</v>
      </c>
      <c r="AO45" s="534">
        <f>'C3LPG Balance'!AU46</f>
        <v>0</v>
      </c>
      <c r="AP45" s="534">
        <f>'C3LPG Balance'!AV46</f>
        <v>0</v>
      </c>
      <c r="AQ45" s="534">
        <f>'C3LPG Balance'!AW46</f>
        <v>0</v>
      </c>
      <c r="AR45" s="534">
        <f>'C3LPG Balance'!AX46</f>
        <v>0</v>
      </c>
      <c r="AS45" s="534">
        <f>'C3LPG Balance'!AY46</f>
        <v>0</v>
      </c>
      <c r="AT45" s="534">
        <f>'C3LPG Balance'!AZ46</f>
        <v>0</v>
      </c>
      <c r="AU45" s="534">
        <f>'C3LPG Balance'!BA46</f>
        <v>0</v>
      </c>
      <c r="AV45" s="534">
        <f>'C3LPG Balance'!BB46</f>
        <v>0</v>
      </c>
      <c r="AW45" s="534">
        <f>'C3LPG Balance'!BC46</f>
        <v>0</v>
      </c>
      <c r="AX45" s="534">
        <f>'C3LPG Balance'!BD46</f>
        <v>0</v>
      </c>
      <c r="AY45" s="534">
        <f>'C3LPG Balance'!BE46</f>
        <v>0</v>
      </c>
      <c r="AZ45" s="534">
        <f>'C3LPG Balance'!BF46</f>
        <v>0</v>
      </c>
      <c r="BA45" s="534">
        <f>'C3LPG Balance'!BG46</f>
        <v>0</v>
      </c>
      <c r="BB45" s="534">
        <f>'C3LPG Balance'!BH46</f>
        <v>0</v>
      </c>
      <c r="BC45" s="534">
        <f>'C3LPG Balance'!BI46</f>
        <v>0</v>
      </c>
      <c r="BD45" s="534">
        <f>'C3LPG Balance'!BJ46</f>
        <v>0</v>
      </c>
      <c r="BE45" s="534">
        <f>'C3LPG Balance'!BK46</f>
        <v>0</v>
      </c>
      <c r="BF45" s="588"/>
    </row>
    <row r="46" spans="1:58" ht="10.199999999999999" customHeight="1">
      <c r="A46" s="533" t="s">
        <v>318</v>
      </c>
      <c r="B46" s="801" t="str">
        <f>'C3LPG Balance'!C47</f>
        <v>Atlas</v>
      </c>
      <c r="C46" s="801" t="str">
        <f>'C3LPG Balance'!D47</f>
        <v>PTT TANK</v>
      </c>
      <c r="D46" s="539"/>
      <c r="E46" s="539"/>
      <c r="F46" s="539"/>
      <c r="G46" s="539"/>
      <c r="H46" s="539"/>
      <c r="I46" s="539"/>
      <c r="J46" s="539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7"/>
      <c r="V46" s="537"/>
      <c r="W46" s="537"/>
      <c r="X46" s="537"/>
      <c r="Y46" s="537"/>
      <c r="Z46" s="537"/>
      <c r="AA46" s="537"/>
      <c r="AB46" s="537"/>
      <c r="AC46" s="537"/>
      <c r="AD46" s="537"/>
      <c r="AE46" s="537"/>
      <c r="AF46" s="537"/>
      <c r="AG46" s="537"/>
      <c r="AH46" s="537"/>
      <c r="AI46" s="537"/>
      <c r="AJ46" s="537"/>
      <c r="AK46" s="516">
        <f>'C3LPG Balance'!AQ47</f>
        <v>0</v>
      </c>
      <c r="AL46" s="534">
        <f>'C3LPG Balance'!AR47</f>
        <v>0.65</v>
      </c>
      <c r="AM46" s="534">
        <f>'C3LPG Balance'!AS47</f>
        <v>0</v>
      </c>
      <c r="AN46" s="534">
        <f>'C3LPG Balance'!AT47</f>
        <v>0</v>
      </c>
      <c r="AO46" s="534">
        <f>'C3LPG Balance'!AU47</f>
        <v>0</v>
      </c>
      <c r="AP46" s="534">
        <f>'C3LPG Balance'!AV47</f>
        <v>0</v>
      </c>
      <c r="AQ46" s="534">
        <f>'C3LPG Balance'!AW47</f>
        <v>0</v>
      </c>
      <c r="AR46" s="534">
        <f>'C3LPG Balance'!AX47</f>
        <v>0</v>
      </c>
      <c r="AS46" s="534">
        <f>'C3LPG Balance'!AY47</f>
        <v>0</v>
      </c>
      <c r="AT46" s="534">
        <f>'C3LPG Balance'!AZ47</f>
        <v>0</v>
      </c>
      <c r="AU46" s="534">
        <f>'C3LPG Balance'!BA47</f>
        <v>0</v>
      </c>
      <c r="AV46" s="534">
        <f>'C3LPG Balance'!BB47</f>
        <v>0</v>
      </c>
      <c r="AW46" s="534">
        <f>'C3LPG Balance'!BC47</f>
        <v>1.4</v>
      </c>
      <c r="AX46" s="534">
        <f>'C3LPG Balance'!BD47</f>
        <v>2.1</v>
      </c>
      <c r="AY46" s="534">
        <f>'C3LPG Balance'!BE47</f>
        <v>2.1</v>
      </c>
      <c r="AZ46" s="534">
        <f>'C3LPG Balance'!BF47</f>
        <v>1.4</v>
      </c>
      <c r="BA46" s="534">
        <f>'C3LPG Balance'!BG47</f>
        <v>2.1</v>
      </c>
      <c r="BB46" s="534">
        <f>'C3LPG Balance'!BH47</f>
        <v>2.1</v>
      </c>
      <c r="BC46" s="534">
        <f>'C3LPG Balance'!BI47</f>
        <v>2.8</v>
      </c>
      <c r="BD46" s="534">
        <f>'C3LPG Balance'!BJ47</f>
        <v>4.9000000000000004</v>
      </c>
      <c r="BE46" s="534">
        <f>'C3LPG Balance'!BK47</f>
        <v>4.9000000000000004</v>
      </c>
      <c r="BF46" s="588"/>
    </row>
    <row r="47" spans="1:58" ht="10.199999999999999" customHeight="1">
      <c r="A47" s="533" t="s">
        <v>318</v>
      </c>
      <c r="B47" s="801" t="str">
        <f>'C3LPG Balance'!C48</f>
        <v>ESSO</v>
      </c>
      <c r="C47" s="801" t="str">
        <f>'C3LPG Balance'!D48</f>
        <v>MT</v>
      </c>
      <c r="D47" s="539"/>
      <c r="E47" s="539"/>
      <c r="F47" s="539"/>
      <c r="G47" s="539"/>
      <c r="H47" s="539"/>
      <c r="I47" s="539"/>
      <c r="J47" s="539"/>
      <c r="K47" s="537"/>
      <c r="L47" s="537"/>
      <c r="M47" s="537"/>
      <c r="N47" s="537"/>
      <c r="O47" s="537"/>
      <c r="P47" s="537"/>
      <c r="Q47" s="537"/>
      <c r="R47" s="537"/>
      <c r="S47" s="537"/>
      <c r="T47" s="537"/>
      <c r="U47" s="537"/>
      <c r="V47" s="537"/>
      <c r="W47" s="537"/>
      <c r="X47" s="537"/>
      <c r="Y47" s="537"/>
      <c r="Z47" s="537"/>
      <c r="AA47" s="537"/>
      <c r="AB47" s="537"/>
      <c r="AC47" s="537"/>
      <c r="AD47" s="537"/>
      <c r="AE47" s="537"/>
      <c r="AF47" s="537"/>
      <c r="AG47" s="537"/>
      <c r="AH47" s="537"/>
      <c r="AI47" s="537"/>
      <c r="AJ47" s="537"/>
      <c r="AK47" s="516">
        <f>'C3LPG Balance'!AQ48</f>
        <v>0</v>
      </c>
      <c r="AL47" s="534">
        <f>'C3LPG Balance'!AR48</f>
        <v>0</v>
      </c>
      <c r="AM47" s="534">
        <f>'C3LPG Balance'!AS48</f>
        <v>0</v>
      </c>
      <c r="AN47" s="534">
        <f>'C3LPG Balance'!AT48</f>
        <v>0</v>
      </c>
      <c r="AO47" s="534">
        <f>'C3LPG Balance'!AU48</f>
        <v>0</v>
      </c>
      <c r="AP47" s="534">
        <f>'C3LPG Balance'!AV48</f>
        <v>0</v>
      </c>
      <c r="AQ47" s="534">
        <f>'C3LPG Balance'!AW48</f>
        <v>0</v>
      </c>
      <c r="AR47" s="534">
        <f>'C3LPG Balance'!AX48</f>
        <v>0</v>
      </c>
      <c r="AS47" s="534">
        <f>'C3LPG Balance'!AY48</f>
        <v>0</v>
      </c>
      <c r="AT47" s="534">
        <f>'C3LPG Balance'!AZ48</f>
        <v>0</v>
      </c>
      <c r="AU47" s="534">
        <f>'C3LPG Balance'!BA48</f>
        <v>0</v>
      </c>
      <c r="AV47" s="534">
        <f>'C3LPG Balance'!BB48</f>
        <v>0</v>
      </c>
      <c r="AW47" s="534">
        <f>'C3LPG Balance'!BC48</f>
        <v>0</v>
      </c>
      <c r="AX47" s="534">
        <f>'C3LPG Balance'!BD48</f>
        <v>0</v>
      </c>
      <c r="AY47" s="534">
        <f>'C3LPG Balance'!BE48</f>
        <v>0</v>
      </c>
      <c r="AZ47" s="534">
        <f>'C3LPG Balance'!BF48</f>
        <v>0</v>
      </c>
      <c r="BA47" s="534">
        <f>'C3LPG Balance'!BG48</f>
        <v>0</v>
      </c>
      <c r="BB47" s="534">
        <f>'C3LPG Balance'!BH48</f>
        <v>0</v>
      </c>
      <c r="BC47" s="534">
        <f>'C3LPG Balance'!BI48</f>
        <v>0</v>
      </c>
      <c r="BD47" s="534">
        <f>'C3LPG Balance'!BJ48</f>
        <v>0</v>
      </c>
      <c r="BE47" s="534">
        <f>'C3LPG Balance'!BK48</f>
        <v>0</v>
      </c>
      <c r="BF47" s="588"/>
    </row>
    <row r="48" spans="1:58" ht="10.199999999999999" customHeight="1">
      <c r="A48" s="533" t="s">
        <v>318</v>
      </c>
      <c r="B48" s="801" t="str">
        <f>'C3LPG Balance'!C49</f>
        <v>ESSO</v>
      </c>
      <c r="C48" s="801" t="str">
        <f>'C3LPG Balance'!D49</f>
        <v xml:space="preserve">BRP </v>
      </c>
      <c r="D48" s="539"/>
      <c r="E48" s="539"/>
      <c r="F48" s="539"/>
      <c r="G48" s="539"/>
      <c r="H48" s="539"/>
      <c r="I48" s="539"/>
      <c r="J48" s="539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7"/>
      <c r="V48" s="537"/>
      <c r="W48" s="537"/>
      <c r="X48" s="537"/>
      <c r="Y48" s="537"/>
      <c r="Z48" s="537"/>
      <c r="AA48" s="537"/>
      <c r="AB48" s="537"/>
      <c r="AC48" s="537"/>
      <c r="AD48" s="537"/>
      <c r="AE48" s="537"/>
      <c r="AF48" s="537"/>
      <c r="AG48" s="537"/>
      <c r="AH48" s="537"/>
      <c r="AI48" s="537"/>
      <c r="AJ48" s="537"/>
      <c r="AK48" s="516">
        <f>'C3LPG Balance'!AQ49</f>
        <v>0</v>
      </c>
      <c r="AL48" s="534">
        <f>'C3LPG Balance'!AR49</f>
        <v>0</v>
      </c>
      <c r="AM48" s="534">
        <f>'C3LPG Balance'!AS49</f>
        <v>0</v>
      </c>
      <c r="AN48" s="534">
        <f>'C3LPG Balance'!AT49</f>
        <v>0</v>
      </c>
      <c r="AO48" s="534">
        <f>'C3LPG Balance'!AU49</f>
        <v>0</v>
      </c>
      <c r="AP48" s="534">
        <f>'C3LPG Balance'!AV49</f>
        <v>0</v>
      </c>
      <c r="AQ48" s="534">
        <f>'C3LPG Balance'!AW49</f>
        <v>0</v>
      </c>
      <c r="AR48" s="534">
        <f>'C3LPG Balance'!AX49</f>
        <v>0</v>
      </c>
      <c r="AS48" s="534">
        <f>'C3LPG Balance'!AY49</f>
        <v>0</v>
      </c>
      <c r="AT48" s="534">
        <f>'C3LPG Balance'!AZ49</f>
        <v>0</v>
      </c>
      <c r="AU48" s="534">
        <f>'C3LPG Balance'!BA49</f>
        <v>0</v>
      </c>
      <c r="AV48" s="534">
        <f>'C3LPG Balance'!BB49</f>
        <v>0</v>
      </c>
      <c r="AW48" s="534">
        <f>'C3LPG Balance'!BC49</f>
        <v>0</v>
      </c>
      <c r="AX48" s="534">
        <f>'C3LPG Balance'!BD49</f>
        <v>0</v>
      </c>
      <c r="AY48" s="534">
        <f>'C3LPG Balance'!BE49</f>
        <v>0</v>
      </c>
      <c r="AZ48" s="534">
        <f>'C3LPG Balance'!BF49</f>
        <v>0</v>
      </c>
      <c r="BA48" s="534">
        <f>'C3LPG Balance'!BG49</f>
        <v>0</v>
      </c>
      <c r="BB48" s="534">
        <f>'C3LPG Balance'!BH49</f>
        <v>0</v>
      </c>
      <c r="BC48" s="534">
        <f>'C3LPG Balance'!BI49</f>
        <v>0</v>
      </c>
      <c r="BD48" s="534">
        <f>'C3LPG Balance'!BJ49</f>
        <v>0</v>
      </c>
      <c r="BE48" s="534">
        <f>'C3LPG Balance'!BK49</f>
        <v>0</v>
      </c>
      <c r="BF48" s="588"/>
    </row>
    <row r="49" spans="1:58" ht="10.199999999999999" customHeight="1">
      <c r="A49" s="533" t="s">
        <v>318</v>
      </c>
      <c r="B49" s="801" t="str">
        <f>'C3LPG Balance'!C50</f>
        <v>ESSO</v>
      </c>
      <c r="C49" s="801" t="str">
        <f>'C3LPG Balance'!D50</f>
        <v>PTT TANK</v>
      </c>
      <c r="D49" s="539"/>
      <c r="E49" s="539"/>
      <c r="F49" s="539"/>
      <c r="G49" s="539"/>
      <c r="H49" s="539"/>
      <c r="I49" s="539"/>
      <c r="J49" s="539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7"/>
      <c r="V49" s="537"/>
      <c r="W49" s="537"/>
      <c r="X49" s="537"/>
      <c r="Y49" s="537"/>
      <c r="Z49" s="537"/>
      <c r="AA49" s="537"/>
      <c r="AB49" s="537"/>
      <c r="AC49" s="537"/>
      <c r="AD49" s="537"/>
      <c r="AE49" s="537"/>
      <c r="AF49" s="537"/>
      <c r="AG49" s="537"/>
      <c r="AH49" s="537"/>
      <c r="AI49" s="537"/>
      <c r="AJ49" s="537"/>
      <c r="AK49" s="516">
        <f>'C3LPG Balance'!AQ50</f>
        <v>0</v>
      </c>
      <c r="AL49" s="534">
        <f>'C3LPG Balance'!AR50</f>
        <v>0</v>
      </c>
      <c r="AM49" s="534">
        <f>'C3LPG Balance'!AS50</f>
        <v>0</v>
      </c>
      <c r="AN49" s="534">
        <f>'C3LPG Balance'!AT50</f>
        <v>0</v>
      </c>
      <c r="AO49" s="534">
        <f>'C3LPG Balance'!AU50</f>
        <v>0</v>
      </c>
      <c r="AP49" s="534">
        <f>'C3LPG Balance'!AV50</f>
        <v>0</v>
      </c>
      <c r="AQ49" s="534">
        <f>'C3LPG Balance'!AW50</f>
        <v>0</v>
      </c>
      <c r="AR49" s="534">
        <f>'C3LPG Balance'!AX50</f>
        <v>0</v>
      </c>
      <c r="AS49" s="534">
        <f>'C3LPG Balance'!AY50</f>
        <v>0</v>
      </c>
      <c r="AT49" s="534">
        <f>'C3LPG Balance'!AZ50</f>
        <v>0</v>
      </c>
      <c r="AU49" s="534">
        <f>'C3LPG Balance'!BA50</f>
        <v>0</v>
      </c>
      <c r="AV49" s="534">
        <f>'C3LPG Balance'!BB50</f>
        <v>0</v>
      </c>
      <c r="AW49" s="534">
        <f>'C3LPG Balance'!BC50</f>
        <v>0</v>
      </c>
      <c r="AX49" s="534">
        <f>'C3LPG Balance'!BD50</f>
        <v>0</v>
      </c>
      <c r="AY49" s="534">
        <f>'C3LPG Balance'!BE50</f>
        <v>0</v>
      </c>
      <c r="AZ49" s="534">
        <f>'C3LPG Balance'!BF50</f>
        <v>0</v>
      </c>
      <c r="BA49" s="534">
        <f>'C3LPG Balance'!BG50</f>
        <v>0</v>
      </c>
      <c r="BB49" s="534">
        <f>'C3LPG Balance'!BH50</f>
        <v>0</v>
      </c>
      <c r="BC49" s="534">
        <f>'C3LPG Balance'!BI50</f>
        <v>0</v>
      </c>
      <c r="BD49" s="534">
        <f>'C3LPG Balance'!BJ50</f>
        <v>0</v>
      </c>
      <c r="BE49" s="534">
        <f>'C3LPG Balance'!BK50</f>
        <v>0</v>
      </c>
      <c r="BF49" s="588"/>
    </row>
    <row r="50" spans="1:58" ht="10.199999999999999" customHeight="1">
      <c r="A50" s="533" t="s">
        <v>318</v>
      </c>
      <c r="B50" s="801" t="str">
        <f>'C3LPG Balance'!C51</f>
        <v>UNO</v>
      </c>
      <c r="C50" s="801" t="str">
        <f>'C3LPG Balance'!D51</f>
        <v>PTT TANK</v>
      </c>
      <c r="D50" s="539"/>
      <c r="E50" s="539"/>
      <c r="F50" s="539"/>
      <c r="G50" s="539"/>
      <c r="H50" s="539"/>
      <c r="I50" s="539"/>
      <c r="J50" s="539"/>
      <c r="K50" s="537"/>
      <c r="L50" s="537"/>
      <c r="M50" s="537"/>
      <c r="N50" s="537"/>
      <c r="O50" s="537"/>
      <c r="P50" s="537"/>
      <c r="Q50" s="537"/>
      <c r="R50" s="537"/>
      <c r="S50" s="537"/>
      <c r="T50" s="537"/>
      <c r="U50" s="537"/>
      <c r="V50" s="537"/>
      <c r="W50" s="537"/>
      <c r="X50" s="537"/>
      <c r="Y50" s="537"/>
      <c r="Z50" s="537"/>
      <c r="AA50" s="537"/>
      <c r="AB50" s="537"/>
      <c r="AC50" s="537"/>
      <c r="AD50" s="537"/>
      <c r="AE50" s="537"/>
      <c r="AF50" s="537"/>
      <c r="AG50" s="537"/>
      <c r="AH50" s="537"/>
      <c r="AI50" s="537"/>
      <c r="AJ50" s="537"/>
      <c r="AK50" s="516">
        <f>'C3LPG Balance'!AQ51</f>
        <v>0</v>
      </c>
      <c r="AL50" s="534">
        <f>'C3LPG Balance'!AR51</f>
        <v>0</v>
      </c>
      <c r="AM50" s="534">
        <f>'C3LPG Balance'!AS51</f>
        <v>0</v>
      </c>
      <c r="AN50" s="534">
        <f>'C3LPG Balance'!AT51</f>
        <v>0</v>
      </c>
      <c r="AO50" s="534">
        <f>'C3LPG Balance'!AU51</f>
        <v>0</v>
      </c>
      <c r="AP50" s="534">
        <f>'C3LPG Balance'!AV51</f>
        <v>0</v>
      </c>
      <c r="AQ50" s="534">
        <f>'C3LPG Balance'!AW51</f>
        <v>0</v>
      </c>
      <c r="AR50" s="534">
        <f>'C3LPG Balance'!AX51</f>
        <v>0</v>
      </c>
      <c r="AS50" s="534">
        <f>'C3LPG Balance'!AY51</f>
        <v>0</v>
      </c>
      <c r="AT50" s="534">
        <f>'C3LPG Balance'!AZ51</f>
        <v>0</v>
      </c>
      <c r="AU50" s="534">
        <f>'C3LPG Balance'!BA51</f>
        <v>0</v>
      </c>
      <c r="AV50" s="534">
        <f>'C3LPG Balance'!BB51</f>
        <v>0</v>
      </c>
      <c r="AW50" s="534">
        <f>'C3LPG Balance'!BC51</f>
        <v>0</v>
      </c>
      <c r="AX50" s="534">
        <f>'C3LPG Balance'!BD51</f>
        <v>0</v>
      </c>
      <c r="AY50" s="534">
        <f>'C3LPG Balance'!BE51</f>
        <v>0</v>
      </c>
      <c r="AZ50" s="534">
        <f>'C3LPG Balance'!BF51</f>
        <v>0</v>
      </c>
      <c r="BA50" s="534">
        <f>'C3LPG Balance'!BG51</f>
        <v>0</v>
      </c>
      <c r="BB50" s="534">
        <f>'C3LPG Balance'!BH51</f>
        <v>0</v>
      </c>
      <c r="BC50" s="534">
        <f>'C3LPG Balance'!BI51</f>
        <v>0</v>
      </c>
      <c r="BD50" s="534">
        <f>'C3LPG Balance'!BJ51</f>
        <v>0</v>
      </c>
      <c r="BE50" s="534">
        <f>'C3LPG Balance'!BK51</f>
        <v>0</v>
      </c>
      <c r="BF50" s="588"/>
    </row>
    <row r="51" spans="1:58" ht="10.199999999999999" customHeight="1">
      <c r="A51" s="533" t="s">
        <v>318</v>
      </c>
      <c r="B51" s="801" t="str">
        <f>'C3LPG Balance'!C52</f>
        <v>Orchid</v>
      </c>
      <c r="C51" s="801" t="str">
        <f>'C3LPG Balance'!D52</f>
        <v>PTT TANK</v>
      </c>
      <c r="D51" s="539"/>
      <c r="E51" s="539"/>
      <c r="F51" s="539"/>
      <c r="G51" s="539"/>
      <c r="H51" s="539"/>
      <c r="I51" s="539"/>
      <c r="J51" s="539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7"/>
      <c r="V51" s="537"/>
      <c r="W51" s="537"/>
      <c r="X51" s="537"/>
      <c r="Y51" s="537"/>
      <c r="Z51" s="537"/>
      <c r="AA51" s="537"/>
      <c r="AB51" s="537"/>
      <c r="AC51" s="537"/>
      <c r="AD51" s="537"/>
      <c r="AE51" s="537"/>
      <c r="AF51" s="537"/>
      <c r="AG51" s="537"/>
      <c r="AH51" s="537"/>
      <c r="AI51" s="537"/>
      <c r="AJ51" s="537"/>
      <c r="AK51" s="516">
        <f>'C3LPG Balance'!AQ52</f>
        <v>0</v>
      </c>
      <c r="AL51" s="534">
        <f>'C3LPG Balance'!AR52</f>
        <v>0</v>
      </c>
      <c r="AM51" s="534">
        <f>'C3LPG Balance'!AS52</f>
        <v>0</v>
      </c>
      <c r="AN51" s="534">
        <f>'C3LPG Balance'!AT52</f>
        <v>0</v>
      </c>
      <c r="AO51" s="534">
        <f>'C3LPG Balance'!AU52</f>
        <v>0</v>
      </c>
      <c r="AP51" s="534">
        <f>'C3LPG Balance'!AV52</f>
        <v>0</v>
      </c>
      <c r="AQ51" s="534">
        <f>'C3LPG Balance'!AW52</f>
        <v>0</v>
      </c>
      <c r="AR51" s="534">
        <f>'C3LPG Balance'!AX52</f>
        <v>0</v>
      </c>
      <c r="AS51" s="534">
        <f>'C3LPG Balance'!AY52</f>
        <v>0</v>
      </c>
      <c r="AT51" s="534">
        <f>'C3LPG Balance'!AZ52</f>
        <v>0</v>
      </c>
      <c r="AU51" s="534">
        <f>'C3LPG Balance'!BA52</f>
        <v>0</v>
      </c>
      <c r="AV51" s="534">
        <f>'C3LPG Balance'!BB52</f>
        <v>0</v>
      </c>
      <c r="AW51" s="534">
        <f>'C3LPG Balance'!BC52</f>
        <v>0</v>
      </c>
      <c r="AX51" s="534">
        <f>'C3LPG Balance'!BD52</f>
        <v>0</v>
      </c>
      <c r="AY51" s="534">
        <f>'C3LPG Balance'!BE52</f>
        <v>0</v>
      </c>
      <c r="AZ51" s="534">
        <f>'C3LPG Balance'!BF52</f>
        <v>0</v>
      </c>
      <c r="BA51" s="534">
        <f>'C3LPG Balance'!BG52</f>
        <v>0</v>
      </c>
      <c r="BB51" s="534">
        <f>'C3LPG Balance'!BH52</f>
        <v>0</v>
      </c>
      <c r="BC51" s="534">
        <f>'C3LPG Balance'!BI52</f>
        <v>0</v>
      </c>
      <c r="BD51" s="534">
        <f>'C3LPG Balance'!BJ52</f>
        <v>0</v>
      </c>
      <c r="BE51" s="534">
        <f>'C3LPG Balance'!BK52</f>
        <v>0</v>
      </c>
      <c r="BF51" s="588"/>
    </row>
    <row r="52" spans="1:58" ht="10.199999999999999" customHeight="1">
      <c r="A52" s="533" t="s">
        <v>313</v>
      </c>
      <c r="B52" s="801" t="str">
        <f>'C3LPG Balance'!C53</f>
        <v>PTTOR</v>
      </c>
      <c r="C52" s="801" t="str">
        <f>'C3LPG Balance'!D53</f>
        <v>IRPC</v>
      </c>
      <c r="D52" s="539"/>
      <c r="E52" s="539"/>
      <c r="F52" s="539"/>
      <c r="G52" s="539"/>
      <c r="H52" s="539"/>
      <c r="I52" s="539"/>
      <c r="J52" s="539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7"/>
      <c r="V52" s="537"/>
      <c r="W52" s="537"/>
      <c r="X52" s="537"/>
      <c r="Y52" s="537"/>
      <c r="Z52" s="537"/>
      <c r="AA52" s="537"/>
      <c r="AB52" s="537"/>
      <c r="AC52" s="537"/>
      <c r="AD52" s="537"/>
      <c r="AE52" s="537"/>
      <c r="AF52" s="537"/>
      <c r="AG52" s="537"/>
      <c r="AH52" s="537"/>
      <c r="AI52" s="537"/>
      <c r="AJ52" s="537"/>
      <c r="AK52" s="516">
        <f>'C3LPG Balance'!AQ53</f>
        <v>0.68</v>
      </c>
      <c r="AL52" s="534">
        <f>'C3LPG Balance'!AR53</f>
        <v>0.7</v>
      </c>
      <c r="AM52" s="534">
        <f>'C3LPG Balance'!AS53</f>
        <v>0</v>
      </c>
      <c r="AN52" s="534">
        <f>'C3LPG Balance'!AT53</f>
        <v>0</v>
      </c>
      <c r="AO52" s="534">
        <f>'C3LPG Balance'!AU53</f>
        <v>0</v>
      </c>
      <c r="AP52" s="534">
        <f>'C3LPG Balance'!AV53</f>
        <v>0</v>
      </c>
      <c r="AQ52" s="534">
        <f>'C3LPG Balance'!AW53</f>
        <v>0</v>
      </c>
      <c r="AR52" s="534">
        <f>'C3LPG Balance'!AX53</f>
        <v>0</v>
      </c>
      <c r="AS52" s="534">
        <f>'C3LPG Balance'!AY53</f>
        <v>0</v>
      </c>
      <c r="AT52" s="534">
        <f>'C3LPG Balance'!AZ53</f>
        <v>0.68</v>
      </c>
      <c r="AU52" s="534">
        <f>'C3LPG Balance'!BA53</f>
        <v>0</v>
      </c>
      <c r="AV52" s="534">
        <f>'C3LPG Balance'!BB53</f>
        <v>0</v>
      </c>
      <c r="AW52" s="534">
        <f>'C3LPG Balance'!BC53</f>
        <v>0</v>
      </c>
      <c r="AX52" s="534">
        <f>'C3LPG Balance'!BD53</f>
        <v>0</v>
      </c>
      <c r="AY52" s="534">
        <f>'C3LPG Balance'!BE53</f>
        <v>0</v>
      </c>
      <c r="AZ52" s="534">
        <f>'C3LPG Balance'!BF53</f>
        <v>0</v>
      </c>
      <c r="BA52" s="534">
        <f>'C3LPG Balance'!BG53</f>
        <v>0</v>
      </c>
      <c r="BB52" s="534">
        <f>'C3LPG Balance'!BH53</f>
        <v>0</v>
      </c>
      <c r="BC52" s="534">
        <f>'C3LPG Balance'!BI53</f>
        <v>0</v>
      </c>
      <c r="BD52" s="534">
        <f>'C3LPG Balance'!BJ53</f>
        <v>0</v>
      </c>
      <c r="BE52" s="534">
        <f>'C3LPG Balance'!BK53</f>
        <v>0</v>
      </c>
      <c r="BF52" s="588"/>
    </row>
    <row r="53" spans="1:58" ht="10.199999999999999" customHeight="1">
      <c r="A53" s="533" t="s">
        <v>313</v>
      </c>
      <c r="B53" s="801" t="str">
        <f>'C3LPG Balance'!C55</f>
        <v>Atlas</v>
      </c>
      <c r="C53" s="801" t="str">
        <f>'C3LPG Balance'!D55</f>
        <v>IRPC</v>
      </c>
      <c r="D53" s="539"/>
      <c r="E53" s="539"/>
      <c r="F53" s="539"/>
      <c r="G53" s="539"/>
      <c r="H53" s="539"/>
      <c r="I53" s="539"/>
      <c r="J53" s="539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7"/>
      <c r="V53" s="537"/>
      <c r="W53" s="537"/>
      <c r="X53" s="537"/>
      <c r="Y53" s="537"/>
      <c r="Z53" s="537"/>
      <c r="AA53" s="537"/>
      <c r="AB53" s="537"/>
      <c r="AC53" s="537"/>
      <c r="AD53" s="537"/>
      <c r="AE53" s="537"/>
      <c r="AF53" s="537"/>
      <c r="AG53" s="537"/>
      <c r="AH53" s="537"/>
      <c r="AI53" s="537"/>
      <c r="AJ53" s="537"/>
      <c r="AK53" s="516"/>
      <c r="AL53" s="534"/>
      <c r="AM53" s="534">
        <f>'C3LPG Balance'!AS55</f>
        <v>0.6</v>
      </c>
      <c r="AN53" s="534">
        <f>'C3LPG Balance'!AT55</f>
        <v>0</v>
      </c>
      <c r="AO53" s="534">
        <f>'C3LPG Balance'!AU55</f>
        <v>0.6</v>
      </c>
      <c r="AP53" s="534">
        <f>'C3LPG Balance'!AV55</f>
        <v>1.2</v>
      </c>
      <c r="AQ53" s="534">
        <f>'C3LPG Balance'!AW55</f>
        <v>0.6</v>
      </c>
      <c r="AR53" s="534">
        <f>'C3LPG Balance'!AX55</f>
        <v>0</v>
      </c>
      <c r="AS53" s="534">
        <f>'C3LPG Balance'!AY55</f>
        <v>0.6</v>
      </c>
      <c r="AT53" s="534">
        <f>'C3LPG Balance'!AZ55</f>
        <v>1.2</v>
      </c>
      <c r="AU53" s="534">
        <f>'C3LPG Balance'!BA55</f>
        <v>0</v>
      </c>
      <c r="AV53" s="534">
        <f>'C3LPG Balance'!BB55</f>
        <v>0</v>
      </c>
      <c r="AW53" s="534">
        <f>'C3LPG Balance'!BC55</f>
        <v>1.2</v>
      </c>
      <c r="AX53" s="534">
        <f>'C3LPG Balance'!BD55</f>
        <v>1.2</v>
      </c>
      <c r="AY53" s="534">
        <f>'C3LPG Balance'!BE55</f>
        <v>1.2</v>
      </c>
      <c r="AZ53" s="534">
        <f>'C3LPG Balance'!BF55</f>
        <v>1.2</v>
      </c>
      <c r="BA53" s="534">
        <f>'C3LPG Balance'!BG55</f>
        <v>1.2</v>
      </c>
      <c r="BB53" s="534">
        <f>'C3LPG Balance'!BH55</f>
        <v>1.2</v>
      </c>
      <c r="BC53" s="534">
        <f>'C3LPG Balance'!BI55</f>
        <v>1.2</v>
      </c>
      <c r="BD53" s="534">
        <f>'C3LPG Balance'!BJ55</f>
        <v>1.2</v>
      </c>
      <c r="BE53" s="534">
        <f>'C3LPG Balance'!BK55</f>
        <v>1.2</v>
      </c>
      <c r="BF53" s="588"/>
    </row>
    <row r="54" spans="1:58" ht="10.199999999999999" customHeight="1">
      <c r="A54" s="533" t="s">
        <v>284</v>
      </c>
      <c r="B54" s="801" t="str">
        <f>'C3LPG Balance'!C56</f>
        <v>PTTOR</v>
      </c>
      <c r="C54" s="801" t="str">
        <f>'C3LPG Balance'!D56</f>
        <v>MT</v>
      </c>
      <c r="D54" s="539"/>
      <c r="E54" s="539"/>
      <c r="F54" s="539"/>
      <c r="G54" s="539"/>
      <c r="H54" s="539"/>
      <c r="I54" s="539"/>
      <c r="J54" s="539"/>
      <c r="K54" s="537"/>
      <c r="L54" s="537"/>
      <c r="M54" s="537"/>
      <c r="N54" s="537"/>
      <c r="O54" s="537"/>
      <c r="P54" s="537"/>
      <c r="Q54" s="537"/>
      <c r="R54" s="537"/>
      <c r="S54" s="537"/>
      <c r="T54" s="537"/>
      <c r="U54" s="537"/>
      <c r="V54" s="537"/>
      <c r="W54" s="537"/>
      <c r="X54" s="537"/>
      <c r="Y54" s="537"/>
      <c r="Z54" s="537"/>
      <c r="AA54" s="537"/>
      <c r="AB54" s="537"/>
      <c r="AC54" s="537"/>
      <c r="AD54" s="537"/>
      <c r="AE54" s="537"/>
      <c r="AF54" s="537"/>
      <c r="AG54" s="537"/>
      <c r="AH54" s="537"/>
      <c r="AI54" s="537"/>
      <c r="AJ54" s="537"/>
      <c r="AK54" s="516">
        <f>'C3LPG Balance'!AQ56</f>
        <v>0</v>
      </c>
      <c r="AL54" s="534">
        <f>'C3LPG Balance'!AR56</f>
        <v>0</v>
      </c>
      <c r="AM54" s="534">
        <f>'C3LPG Balance'!AS56</f>
        <v>0.59999999999999898</v>
      </c>
      <c r="AN54" s="534">
        <f>'C3LPG Balance'!AT56</f>
        <v>0</v>
      </c>
      <c r="AO54" s="534">
        <f>'C3LPG Balance'!AU56</f>
        <v>4.4408920985006262E-16</v>
      </c>
      <c r="AP54" s="534">
        <f>'C3LPG Balance'!AV56</f>
        <v>1.5</v>
      </c>
      <c r="AQ54" s="534">
        <f>'C3LPG Balance'!AW56</f>
        <v>0</v>
      </c>
      <c r="AR54" s="534">
        <f>'C3LPG Balance'!AX56</f>
        <v>0</v>
      </c>
      <c r="AS54" s="534">
        <f>'C3LPG Balance'!AY56</f>
        <v>0</v>
      </c>
      <c r="AT54" s="534">
        <f>'C3LPG Balance'!AZ56</f>
        <v>0</v>
      </c>
      <c r="AU54" s="534">
        <f>'C3LPG Balance'!BA56</f>
        <v>0</v>
      </c>
      <c r="AV54" s="534">
        <f>'C3LPG Balance'!BB56</f>
        <v>0</v>
      </c>
      <c r="AW54" s="534">
        <f>'C3LPG Balance'!BC56</f>
        <v>0</v>
      </c>
      <c r="AX54" s="534">
        <f>'C3LPG Balance'!BD56</f>
        <v>0</v>
      </c>
      <c r="AY54" s="534">
        <f>'C3LPG Balance'!BE56</f>
        <v>0</v>
      </c>
      <c r="AZ54" s="534">
        <f>'C3LPG Balance'!BF56</f>
        <v>0</v>
      </c>
      <c r="BA54" s="534">
        <f>'C3LPG Balance'!BG56</f>
        <v>0</v>
      </c>
      <c r="BB54" s="534">
        <f>'C3LPG Balance'!BH56</f>
        <v>0</v>
      </c>
      <c r="BC54" s="534">
        <f>'C3LPG Balance'!BI56</f>
        <v>0</v>
      </c>
      <c r="BD54" s="534">
        <f>'C3LPG Balance'!BJ56</f>
        <v>0</v>
      </c>
      <c r="BE54" s="534">
        <f>'C3LPG Balance'!BK56</f>
        <v>0</v>
      </c>
      <c r="BF54" s="588"/>
    </row>
    <row r="55" spans="1:58" ht="10.199999999999999" customHeight="1">
      <c r="A55" s="533" t="s">
        <v>284</v>
      </c>
      <c r="B55" s="801" t="str">
        <f>'C3LPG Balance'!C57</f>
        <v>PTTOR</v>
      </c>
      <c r="C55" s="801" t="str">
        <f>'C3LPG Balance'!D57</f>
        <v>PTT TANK</v>
      </c>
      <c r="D55" s="539"/>
      <c r="E55" s="539"/>
      <c r="F55" s="539"/>
      <c r="G55" s="539"/>
      <c r="H55" s="539"/>
      <c r="I55" s="539"/>
      <c r="J55" s="539"/>
      <c r="K55" s="537"/>
      <c r="L55" s="537"/>
      <c r="M55" s="537"/>
      <c r="N55" s="537"/>
      <c r="O55" s="537"/>
      <c r="P55" s="537"/>
      <c r="Q55" s="537"/>
      <c r="R55" s="537"/>
      <c r="S55" s="537"/>
      <c r="T55" s="537"/>
      <c r="U55" s="537"/>
      <c r="V55" s="537"/>
      <c r="W55" s="537"/>
      <c r="X55" s="537"/>
      <c r="Y55" s="537"/>
      <c r="Z55" s="537"/>
      <c r="AA55" s="537"/>
      <c r="AB55" s="537"/>
      <c r="AC55" s="537"/>
      <c r="AD55" s="537"/>
      <c r="AE55" s="537"/>
      <c r="AF55" s="537"/>
      <c r="AG55" s="537"/>
      <c r="AH55" s="537"/>
      <c r="AI55" s="537"/>
      <c r="AJ55" s="537"/>
      <c r="AK55" s="516">
        <f>'C3LPG Balance'!AQ57</f>
        <v>0</v>
      </c>
      <c r="AL55" s="534">
        <f>'C3LPG Balance'!AR57</f>
        <v>1.2</v>
      </c>
      <c r="AM55" s="534">
        <f>'C3LPG Balance'!AS57</f>
        <v>2.35</v>
      </c>
      <c r="AN55" s="534">
        <f>'C3LPG Balance'!AT57</f>
        <v>0</v>
      </c>
      <c r="AO55" s="534">
        <f>'C3LPG Balance'!AU57</f>
        <v>2.5999999999999996</v>
      </c>
      <c r="AP55" s="534">
        <f>'C3LPG Balance'!AV57</f>
        <v>0</v>
      </c>
      <c r="AQ55" s="534">
        <f>'C3LPG Balance'!AW57</f>
        <v>0</v>
      </c>
      <c r="AR55" s="534">
        <f>'C3LPG Balance'!AX57</f>
        <v>0</v>
      </c>
      <c r="AS55" s="534">
        <f>'C3LPG Balance'!AY57</f>
        <v>0</v>
      </c>
      <c r="AT55" s="534">
        <f>'C3LPG Balance'!AZ57</f>
        <v>0</v>
      </c>
      <c r="AU55" s="534">
        <f>'C3LPG Balance'!BA57</f>
        <v>10.93</v>
      </c>
      <c r="AV55" s="534">
        <f>'C3LPG Balance'!BB57</f>
        <v>3</v>
      </c>
      <c r="AW55" s="534">
        <f>'C3LPG Balance'!BC57</f>
        <v>0</v>
      </c>
      <c r="AX55" s="534">
        <f>'C3LPG Balance'!BD57</f>
        <v>0</v>
      </c>
      <c r="AY55" s="534">
        <f>'C3LPG Balance'!BE57</f>
        <v>0</v>
      </c>
      <c r="AZ55" s="534">
        <f>'C3LPG Balance'!BF57</f>
        <v>0</v>
      </c>
      <c r="BA55" s="534">
        <f>'C3LPG Balance'!BG57</f>
        <v>0</v>
      </c>
      <c r="BB55" s="534">
        <f>'C3LPG Balance'!BH57</f>
        <v>0</v>
      </c>
      <c r="BC55" s="534">
        <f>'C3LPG Balance'!BI57</f>
        <v>0</v>
      </c>
      <c r="BD55" s="534">
        <f>'C3LPG Balance'!BJ57</f>
        <v>0</v>
      </c>
      <c r="BE55" s="534">
        <f>'C3LPG Balance'!BK57</f>
        <v>0</v>
      </c>
      <c r="BF55" s="588"/>
    </row>
    <row r="56" spans="1:58" ht="10.199999999999999" customHeight="1">
      <c r="A56" s="533" t="s">
        <v>284</v>
      </c>
      <c r="B56" s="801" t="str">
        <f>'C3LPG Balance'!C58</f>
        <v>PTTOR</v>
      </c>
      <c r="C56" s="801" t="str">
        <f>'C3LPG Balance'!D58</f>
        <v>PTT TANK (Truck)</v>
      </c>
      <c r="D56" s="539"/>
      <c r="E56" s="539"/>
      <c r="F56" s="539"/>
      <c r="G56" s="539"/>
      <c r="H56" s="539"/>
      <c r="I56" s="539"/>
      <c r="J56" s="539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7"/>
      <c r="V56" s="537"/>
      <c r="W56" s="537"/>
      <c r="X56" s="537"/>
      <c r="Y56" s="537"/>
      <c r="Z56" s="537"/>
      <c r="AA56" s="537"/>
      <c r="AB56" s="537"/>
      <c r="AC56" s="537"/>
      <c r="AD56" s="537"/>
      <c r="AE56" s="537"/>
      <c r="AF56" s="537"/>
      <c r="AG56" s="537"/>
      <c r="AH56" s="537"/>
      <c r="AI56" s="537"/>
      <c r="AJ56" s="537"/>
      <c r="AK56" s="516">
        <f>'C3LPG Balance'!AQ58</f>
        <v>0</v>
      </c>
      <c r="AL56" s="534">
        <f>'C3LPG Balance'!AR58</f>
        <v>0</v>
      </c>
      <c r="AM56" s="534">
        <f>'C3LPG Balance'!AS58</f>
        <v>0</v>
      </c>
      <c r="AN56" s="534">
        <f>'C3LPG Balance'!AT58</f>
        <v>0</v>
      </c>
      <c r="AO56" s="534">
        <f>'C3LPG Balance'!AU58</f>
        <v>0</v>
      </c>
      <c r="AP56" s="534">
        <f>'C3LPG Balance'!AV58</f>
        <v>0.3</v>
      </c>
      <c r="AQ56" s="534">
        <f>'C3LPG Balance'!AW58</f>
        <v>0</v>
      </c>
      <c r="AR56" s="534">
        <f>'C3LPG Balance'!AX58</f>
        <v>0</v>
      </c>
      <c r="AS56" s="534">
        <f>'C3LPG Balance'!AY58</f>
        <v>0</v>
      </c>
      <c r="AT56" s="534">
        <f>'C3LPG Balance'!AZ58</f>
        <v>0</v>
      </c>
      <c r="AU56" s="534">
        <f>'C3LPG Balance'!BA58</f>
        <v>0</v>
      </c>
      <c r="AV56" s="534">
        <f>'C3LPG Balance'!BB58</f>
        <v>0</v>
      </c>
      <c r="AW56" s="534">
        <f>'C3LPG Balance'!BC58</f>
        <v>0</v>
      </c>
      <c r="AX56" s="534">
        <f>'C3LPG Balance'!BD58</f>
        <v>0</v>
      </c>
      <c r="AY56" s="534">
        <f>'C3LPG Balance'!BE58</f>
        <v>0</v>
      </c>
      <c r="AZ56" s="534">
        <f>'C3LPG Balance'!BF58</f>
        <v>0</v>
      </c>
      <c r="BA56" s="534">
        <f>'C3LPG Balance'!BG58</f>
        <v>0</v>
      </c>
      <c r="BB56" s="534">
        <f>'C3LPG Balance'!BH58</f>
        <v>0</v>
      </c>
      <c r="BC56" s="534">
        <f>'C3LPG Balance'!BI58</f>
        <v>0</v>
      </c>
      <c r="BD56" s="534">
        <f>'C3LPG Balance'!BJ58</f>
        <v>0</v>
      </c>
      <c r="BE56" s="534">
        <f>'C3LPG Balance'!BK58</f>
        <v>0</v>
      </c>
      <c r="BF56" s="588"/>
    </row>
    <row r="57" spans="1:58" ht="10.199999999999999" customHeight="1">
      <c r="A57" s="533" t="s">
        <v>284</v>
      </c>
      <c r="B57" s="801" t="str">
        <f>'C3LPG Balance'!C59</f>
        <v>BCP</v>
      </c>
      <c r="C57" s="801" t="str">
        <f>'C3LPG Balance'!D59</f>
        <v>MT</v>
      </c>
      <c r="D57" s="539"/>
      <c r="E57" s="539"/>
      <c r="F57" s="539"/>
      <c r="G57" s="539"/>
      <c r="H57" s="539"/>
      <c r="I57" s="539"/>
      <c r="J57" s="539"/>
      <c r="K57" s="537"/>
      <c r="L57" s="537"/>
      <c r="M57" s="537"/>
      <c r="N57" s="537"/>
      <c r="O57" s="537"/>
      <c r="P57" s="537"/>
      <c r="Q57" s="537"/>
      <c r="R57" s="537"/>
      <c r="S57" s="537"/>
      <c r="T57" s="537"/>
      <c r="U57" s="537"/>
      <c r="V57" s="537"/>
      <c r="W57" s="537"/>
      <c r="X57" s="537"/>
      <c r="Y57" s="537"/>
      <c r="Z57" s="537"/>
      <c r="AA57" s="537"/>
      <c r="AB57" s="537"/>
      <c r="AC57" s="537"/>
      <c r="AD57" s="537"/>
      <c r="AE57" s="537"/>
      <c r="AF57" s="537"/>
      <c r="AG57" s="537"/>
      <c r="AH57" s="537"/>
      <c r="AI57" s="537"/>
      <c r="AJ57" s="537"/>
      <c r="AK57" s="516">
        <f>'C3LPG Balance'!AQ59</f>
        <v>0</v>
      </c>
      <c r="AL57" s="534">
        <f>'C3LPG Balance'!AR59</f>
        <v>0</v>
      </c>
      <c r="AM57" s="534">
        <f>'C3LPG Balance'!AS59</f>
        <v>0</v>
      </c>
      <c r="AN57" s="534">
        <f>'C3LPG Balance'!AT59</f>
        <v>0</v>
      </c>
      <c r="AO57" s="534">
        <f>'C3LPG Balance'!AU59</f>
        <v>0</v>
      </c>
      <c r="AP57" s="534">
        <f>'C3LPG Balance'!AV59</f>
        <v>0</v>
      </c>
      <c r="AQ57" s="534">
        <f>'C3LPG Balance'!AW59</f>
        <v>0</v>
      </c>
      <c r="AR57" s="534">
        <f>'C3LPG Balance'!AX59</f>
        <v>0</v>
      </c>
      <c r="AS57" s="534">
        <f>'C3LPG Balance'!AY59</f>
        <v>0</v>
      </c>
      <c r="AT57" s="534">
        <f>'C3LPG Balance'!AZ59</f>
        <v>0</v>
      </c>
      <c r="AU57" s="534">
        <f>'C3LPG Balance'!BA59</f>
        <v>0</v>
      </c>
      <c r="AV57" s="534">
        <f>'C3LPG Balance'!BB59</f>
        <v>0</v>
      </c>
      <c r="AW57" s="534">
        <f>'C3LPG Balance'!BC59</f>
        <v>0</v>
      </c>
      <c r="AX57" s="534">
        <f>'C3LPG Balance'!BD59</f>
        <v>0</v>
      </c>
      <c r="AY57" s="534">
        <f>'C3LPG Balance'!BE59</f>
        <v>0</v>
      </c>
      <c r="AZ57" s="534">
        <f>'C3LPG Balance'!BF59</f>
        <v>0</v>
      </c>
      <c r="BA57" s="534">
        <f>'C3LPG Balance'!BG59</f>
        <v>0</v>
      </c>
      <c r="BB57" s="534">
        <f>'C3LPG Balance'!BH59</f>
        <v>0</v>
      </c>
      <c r="BC57" s="534">
        <f>'C3LPG Balance'!BI59</f>
        <v>0</v>
      </c>
      <c r="BD57" s="534">
        <f>'C3LPG Balance'!BJ59</f>
        <v>0</v>
      </c>
      <c r="BE57" s="534">
        <f>'C3LPG Balance'!BK59</f>
        <v>0</v>
      </c>
      <c r="BF57" s="588"/>
    </row>
    <row r="58" spans="1:58" ht="10.199999999999999" customHeight="1">
      <c r="A58" s="533" t="s">
        <v>284</v>
      </c>
      <c r="B58" s="801" t="str">
        <f>'C3LPG Balance'!C60</f>
        <v>BCP</v>
      </c>
      <c r="C58" s="801" t="str">
        <f>'C3LPG Balance'!D60</f>
        <v>PTT TANK</v>
      </c>
      <c r="D58" s="539"/>
      <c r="E58" s="539"/>
      <c r="F58" s="539"/>
      <c r="G58" s="539"/>
      <c r="H58" s="539"/>
      <c r="I58" s="539"/>
      <c r="J58" s="539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7"/>
      <c r="V58" s="537"/>
      <c r="W58" s="537"/>
      <c r="X58" s="537"/>
      <c r="Y58" s="537"/>
      <c r="Z58" s="537"/>
      <c r="AA58" s="537"/>
      <c r="AB58" s="537"/>
      <c r="AC58" s="537"/>
      <c r="AD58" s="537"/>
      <c r="AE58" s="537"/>
      <c r="AF58" s="537"/>
      <c r="AG58" s="537"/>
      <c r="AH58" s="537"/>
      <c r="AI58" s="537"/>
      <c r="AJ58" s="537"/>
      <c r="AK58" s="516">
        <f>'C3LPG Balance'!AQ60</f>
        <v>0</v>
      </c>
      <c r="AL58" s="534">
        <f>'C3LPG Balance'!AR60</f>
        <v>0</v>
      </c>
      <c r="AM58" s="534">
        <f>'C3LPG Balance'!AS60</f>
        <v>0</v>
      </c>
      <c r="AN58" s="534">
        <f>'C3LPG Balance'!AT60</f>
        <v>0</v>
      </c>
      <c r="AO58" s="534">
        <f>'C3LPG Balance'!AU60</f>
        <v>0</v>
      </c>
      <c r="AP58" s="534">
        <f>'C3LPG Balance'!AV60</f>
        <v>0</v>
      </c>
      <c r="AQ58" s="534">
        <f>'C3LPG Balance'!AW60</f>
        <v>0</v>
      </c>
      <c r="AR58" s="534">
        <f>'C3LPG Balance'!AX60</f>
        <v>0</v>
      </c>
      <c r="AS58" s="534">
        <f>'C3LPG Balance'!AY60</f>
        <v>0</v>
      </c>
      <c r="AT58" s="534">
        <f>'C3LPG Balance'!AZ60</f>
        <v>0</v>
      </c>
      <c r="AU58" s="534">
        <f>'C3LPG Balance'!BA60</f>
        <v>0</v>
      </c>
      <c r="AV58" s="534">
        <f>'C3LPG Balance'!BB60</f>
        <v>0</v>
      </c>
      <c r="AW58" s="534">
        <f>'C3LPG Balance'!BC60</f>
        <v>0</v>
      </c>
      <c r="AX58" s="534">
        <f>'C3LPG Balance'!BD60</f>
        <v>0</v>
      </c>
      <c r="AY58" s="534">
        <f>'C3LPG Balance'!BE60</f>
        <v>0</v>
      </c>
      <c r="AZ58" s="534">
        <f>'C3LPG Balance'!BF60</f>
        <v>0</v>
      </c>
      <c r="BA58" s="534">
        <f>'C3LPG Balance'!BG60</f>
        <v>0</v>
      </c>
      <c r="BB58" s="534">
        <f>'C3LPG Balance'!BH60</f>
        <v>0</v>
      </c>
      <c r="BC58" s="534">
        <f>'C3LPG Balance'!BI60</f>
        <v>0</v>
      </c>
      <c r="BD58" s="534">
        <f>'C3LPG Balance'!BJ60</f>
        <v>0</v>
      </c>
      <c r="BE58" s="534">
        <f>'C3LPG Balance'!BK60</f>
        <v>0</v>
      </c>
      <c r="BF58" s="588"/>
    </row>
    <row r="59" spans="1:58" ht="10.199999999999999" customHeight="1">
      <c r="A59" s="533" t="s">
        <v>284</v>
      </c>
      <c r="B59" s="801" t="str">
        <f>'C3LPG Balance'!C61</f>
        <v>PAP</v>
      </c>
      <c r="C59" s="801" t="str">
        <f>'C3LPG Balance'!D61</f>
        <v>MT</v>
      </c>
      <c r="D59" s="539"/>
      <c r="E59" s="539"/>
      <c r="F59" s="539"/>
      <c r="G59" s="539"/>
      <c r="H59" s="539"/>
      <c r="I59" s="539"/>
      <c r="J59" s="539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7"/>
      <c r="V59" s="537"/>
      <c r="W59" s="537"/>
      <c r="X59" s="537"/>
      <c r="Y59" s="537"/>
      <c r="Z59" s="537"/>
      <c r="AA59" s="537"/>
      <c r="AB59" s="537"/>
      <c r="AC59" s="537"/>
      <c r="AD59" s="537"/>
      <c r="AE59" s="537"/>
      <c r="AF59" s="537"/>
      <c r="AG59" s="537"/>
      <c r="AH59" s="537"/>
      <c r="AI59" s="537"/>
      <c r="AJ59" s="537"/>
      <c r="AK59" s="516">
        <f>'C3LPG Balance'!AQ61</f>
        <v>0</v>
      </c>
      <c r="AL59" s="534">
        <f>'C3LPG Balance'!AR61</f>
        <v>0</v>
      </c>
      <c r="AM59" s="534">
        <f>'C3LPG Balance'!AS61</f>
        <v>0</v>
      </c>
      <c r="AN59" s="534">
        <f>'C3LPG Balance'!AT61</f>
        <v>0</v>
      </c>
      <c r="AO59" s="534">
        <f>'C3LPG Balance'!AU61</f>
        <v>0</v>
      </c>
      <c r="AP59" s="534">
        <f>'C3LPG Balance'!AV61</f>
        <v>0</v>
      </c>
      <c r="AQ59" s="534">
        <f>'C3LPG Balance'!AW61</f>
        <v>0</v>
      </c>
      <c r="AR59" s="534">
        <f>'C3LPG Balance'!AX61</f>
        <v>0</v>
      </c>
      <c r="AS59" s="534">
        <f>'C3LPG Balance'!AY61</f>
        <v>0</v>
      </c>
      <c r="AT59" s="534">
        <f>'C3LPG Balance'!AZ61</f>
        <v>0</v>
      </c>
      <c r="AU59" s="534">
        <f>'C3LPG Balance'!BA61</f>
        <v>0</v>
      </c>
      <c r="AV59" s="534">
        <f>'C3LPG Balance'!BB61</f>
        <v>0</v>
      </c>
      <c r="AW59" s="534">
        <f>'C3LPG Balance'!BC61</f>
        <v>0</v>
      </c>
      <c r="AX59" s="534">
        <f>'C3LPG Balance'!BD61</f>
        <v>0</v>
      </c>
      <c r="AY59" s="534">
        <f>'C3LPG Balance'!BE61</f>
        <v>0</v>
      </c>
      <c r="AZ59" s="534">
        <f>'C3LPG Balance'!BF61</f>
        <v>0</v>
      </c>
      <c r="BA59" s="534">
        <f>'C3LPG Balance'!BG61</f>
        <v>0</v>
      </c>
      <c r="BB59" s="534">
        <f>'C3LPG Balance'!BH61</f>
        <v>0</v>
      </c>
      <c r="BC59" s="534">
        <f>'C3LPG Balance'!BI61</f>
        <v>0</v>
      </c>
      <c r="BD59" s="534">
        <f>'C3LPG Balance'!BJ61</f>
        <v>0</v>
      </c>
      <c r="BE59" s="534">
        <f>'C3LPG Balance'!BK61</f>
        <v>0</v>
      </c>
      <c r="BF59" s="588"/>
    </row>
    <row r="60" spans="1:58" ht="10.199999999999999" customHeight="1">
      <c r="A60" s="533" t="s">
        <v>284</v>
      </c>
      <c r="B60" s="801" t="str">
        <f>'C3LPG Balance'!C63</f>
        <v>PAP</v>
      </c>
      <c r="C60" s="801" t="str">
        <f>'C3LPG Balance'!D63</f>
        <v>PTT TANK (Truck)</v>
      </c>
      <c r="D60" s="539"/>
      <c r="E60" s="539"/>
      <c r="F60" s="539"/>
      <c r="G60" s="539"/>
      <c r="H60" s="539"/>
      <c r="I60" s="539"/>
      <c r="J60" s="539"/>
      <c r="K60" s="537"/>
      <c r="L60" s="537"/>
      <c r="M60" s="537"/>
      <c r="N60" s="537"/>
      <c r="O60" s="537"/>
      <c r="P60" s="537"/>
      <c r="Q60" s="537"/>
      <c r="R60" s="537"/>
      <c r="S60" s="537"/>
      <c r="T60" s="537"/>
      <c r="U60" s="537"/>
      <c r="V60" s="537"/>
      <c r="W60" s="537"/>
      <c r="X60" s="537"/>
      <c r="Y60" s="537"/>
      <c r="Z60" s="537"/>
      <c r="AA60" s="537"/>
      <c r="AB60" s="537"/>
      <c r="AC60" s="537"/>
      <c r="AD60" s="537"/>
      <c r="AE60" s="537"/>
      <c r="AF60" s="537"/>
      <c r="AG60" s="537"/>
      <c r="AH60" s="537"/>
      <c r="AI60" s="537"/>
      <c r="AJ60" s="537"/>
      <c r="AK60" s="516">
        <f>'C3LPG Balance'!AQ63</f>
        <v>3</v>
      </c>
      <c r="AL60" s="534">
        <f>'C3LPG Balance'!AR63</f>
        <v>1.8</v>
      </c>
      <c r="AM60" s="534">
        <f>'C3LPG Balance'!AS63</f>
        <v>1.8</v>
      </c>
      <c r="AN60" s="534">
        <f>'C3LPG Balance'!AT63</f>
        <v>0</v>
      </c>
      <c r="AO60" s="534">
        <f>'C3LPG Balance'!AU63</f>
        <v>1.4</v>
      </c>
      <c r="AP60" s="534">
        <f>'C3LPG Balance'!AV63</f>
        <v>0</v>
      </c>
      <c r="AQ60" s="534">
        <f>'C3LPG Balance'!AW63</f>
        <v>0</v>
      </c>
      <c r="AR60" s="534">
        <f>'C3LPG Balance'!AX63</f>
        <v>0</v>
      </c>
      <c r="AS60" s="534">
        <f>'C3LPG Balance'!AY63</f>
        <v>0</v>
      </c>
      <c r="AT60" s="534">
        <f>'C3LPG Balance'!AZ63</f>
        <v>0</v>
      </c>
      <c r="AU60" s="534">
        <f>'C3LPG Balance'!BA63</f>
        <v>0.8</v>
      </c>
      <c r="AV60" s="534">
        <f>'C3LPG Balance'!BB63</f>
        <v>0</v>
      </c>
      <c r="AW60" s="534">
        <f>'C3LPG Balance'!BC63</f>
        <v>0</v>
      </c>
      <c r="AX60" s="534">
        <f>'C3LPG Balance'!BD63</f>
        <v>0</v>
      </c>
      <c r="AY60" s="534">
        <f>'C3LPG Balance'!BE63</f>
        <v>0</v>
      </c>
      <c r="AZ60" s="534">
        <f>'C3LPG Balance'!BF63</f>
        <v>0</v>
      </c>
      <c r="BA60" s="534">
        <f>'C3LPG Balance'!BG63</f>
        <v>0</v>
      </c>
      <c r="BB60" s="534">
        <f>'C3LPG Balance'!BH63</f>
        <v>0</v>
      </c>
      <c r="BC60" s="534">
        <f>'C3LPG Balance'!BI63</f>
        <v>0</v>
      </c>
      <c r="BD60" s="534">
        <f>'C3LPG Balance'!BJ63</f>
        <v>0</v>
      </c>
      <c r="BE60" s="534">
        <f>'C3LPG Balance'!BK63</f>
        <v>0</v>
      </c>
      <c r="BF60" s="588"/>
    </row>
    <row r="61" spans="1:58" ht="10.199999999999999" customHeight="1">
      <c r="A61" s="533" t="s">
        <v>284</v>
      </c>
      <c r="B61" s="801" t="str">
        <f>'C3LPG Balance'!C64</f>
        <v>WP</v>
      </c>
      <c r="C61" s="801" t="str">
        <f>'C3LPG Balance'!D64</f>
        <v>MT</v>
      </c>
      <c r="D61" s="539"/>
      <c r="E61" s="539"/>
      <c r="F61" s="539"/>
      <c r="G61" s="539"/>
      <c r="H61" s="539"/>
      <c r="I61" s="539"/>
      <c r="J61" s="539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16">
        <f>'C3LPG Balance'!AQ64</f>
        <v>0</v>
      </c>
      <c r="AL61" s="534">
        <f>'C3LPG Balance'!AR64</f>
        <v>0</v>
      </c>
      <c r="AM61" s="534">
        <f>'C3LPG Balance'!AS64</f>
        <v>0</v>
      </c>
      <c r="AN61" s="534">
        <f>'C3LPG Balance'!AT64</f>
        <v>0</v>
      </c>
      <c r="AO61" s="534">
        <f>'C3LPG Balance'!AU64</f>
        <v>0</v>
      </c>
      <c r="AP61" s="534">
        <f>'C3LPG Balance'!AV64</f>
        <v>0</v>
      </c>
      <c r="AQ61" s="534">
        <f>'C3LPG Balance'!AW64</f>
        <v>0</v>
      </c>
      <c r="AR61" s="534">
        <f>'C3LPG Balance'!AX64</f>
        <v>0</v>
      </c>
      <c r="AS61" s="534">
        <f>'C3LPG Balance'!AY64</f>
        <v>0</v>
      </c>
      <c r="AT61" s="534">
        <f>'C3LPG Balance'!AZ64</f>
        <v>0</v>
      </c>
      <c r="AU61" s="534">
        <f>'C3LPG Balance'!BA64</f>
        <v>0</v>
      </c>
      <c r="AV61" s="534">
        <f>'C3LPG Balance'!BB64</f>
        <v>0</v>
      </c>
      <c r="AW61" s="534">
        <f>'C3LPG Balance'!BC64</f>
        <v>0</v>
      </c>
      <c r="AX61" s="534">
        <f>'C3LPG Balance'!BD64</f>
        <v>0</v>
      </c>
      <c r="AY61" s="534">
        <f>'C3LPG Balance'!BE64</f>
        <v>0</v>
      </c>
      <c r="AZ61" s="534">
        <f>'C3LPG Balance'!BF64</f>
        <v>0</v>
      </c>
      <c r="BA61" s="534">
        <f>'C3LPG Balance'!BG64</f>
        <v>0</v>
      </c>
      <c r="BB61" s="534">
        <f>'C3LPG Balance'!BH64</f>
        <v>0</v>
      </c>
      <c r="BC61" s="534">
        <f>'C3LPG Balance'!BI64</f>
        <v>0</v>
      </c>
      <c r="BD61" s="534">
        <f>'C3LPG Balance'!BJ64</f>
        <v>0</v>
      </c>
      <c r="BE61" s="534">
        <f>'C3LPG Balance'!BK64</f>
        <v>0</v>
      </c>
      <c r="BF61" s="588"/>
    </row>
    <row r="62" spans="1:58" ht="10.199999999999999" customHeight="1">
      <c r="A62" s="533" t="s">
        <v>284</v>
      </c>
      <c r="B62" s="801" t="str">
        <f>'C3LPG Balance'!C65</f>
        <v>WP</v>
      </c>
      <c r="C62" s="801" t="str">
        <f>'C3LPG Balance'!D65</f>
        <v>PTT TANK</v>
      </c>
      <c r="D62" s="539"/>
      <c r="E62" s="539"/>
      <c r="F62" s="539"/>
      <c r="G62" s="539"/>
      <c r="H62" s="539"/>
      <c r="I62" s="539"/>
      <c r="J62" s="539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16">
        <f>'C3LPG Balance'!AQ65</f>
        <v>4</v>
      </c>
      <c r="AL62" s="534">
        <f>'C3LPG Balance'!AR65</f>
        <v>4</v>
      </c>
      <c r="AM62" s="534">
        <f>'C3LPG Balance'!AS65</f>
        <v>1.2500000000000009</v>
      </c>
      <c r="AN62" s="534">
        <f>'C3LPG Balance'!AT65</f>
        <v>0</v>
      </c>
      <c r="AO62" s="534">
        <f>'C3LPG Balance'!AU65</f>
        <v>0</v>
      </c>
      <c r="AP62" s="534">
        <f>'C3LPG Balance'!AV65</f>
        <v>0</v>
      </c>
      <c r="AQ62" s="534">
        <f>'C3LPG Balance'!AW65</f>
        <v>0</v>
      </c>
      <c r="AR62" s="534">
        <f>'C3LPG Balance'!AX65</f>
        <v>0</v>
      </c>
      <c r="AS62" s="534">
        <f>'C3LPG Balance'!AY65</f>
        <v>13</v>
      </c>
      <c r="AT62" s="534">
        <f>'C3LPG Balance'!AZ65</f>
        <v>11</v>
      </c>
      <c r="AU62" s="534">
        <f>'C3LPG Balance'!BA65</f>
        <v>3.67</v>
      </c>
      <c r="AV62" s="534">
        <f>'C3LPG Balance'!BB65</f>
        <v>0</v>
      </c>
      <c r="AW62" s="534">
        <f>'C3LPG Balance'!BC65</f>
        <v>0</v>
      </c>
      <c r="AX62" s="534">
        <f>'C3LPG Balance'!BD65</f>
        <v>0</v>
      </c>
      <c r="AY62" s="534">
        <f>'C3LPG Balance'!BE65</f>
        <v>0</v>
      </c>
      <c r="AZ62" s="534">
        <f>'C3LPG Balance'!BF65</f>
        <v>0</v>
      </c>
      <c r="BA62" s="534">
        <f>'C3LPG Balance'!BG65</f>
        <v>0</v>
      </c>
      <c r="BB62" s="534">
        <f>'C3LPG Balance'!BH65</f>
        <v>0</v>
      </c>
      <c r="BC62" s="534">
        <f>'C3LPG Balance'!BI65</f>
        <v>0</v>
      </c>
      <c r="BD62" s="534">
        <f>'C3LPG Balance'!BJ65</f>
        <v>0</v>
      </c>
      <c r="BE62" s="534">
        <f>'C3LPG Balance'!BK65</f>
        <v>0</v>
      </c>
      <c r="BF62" s="588"/>
    </row>
    <row r="63" spans="1:58" ht="10.199999999999999" customHeight="1">
      <c r="A63" s="533" t="s">
        <v>284</v>
      </c>
      <c r="B63" s="801" t="str">
        <f>'C3LPG Balance'!C66</f>
        <v>IRPC</v>
      </c>
      <c r="C63" s="801" t="str">
        <f>'C3LPG Balance'!D66</f>
        <v>MT</v>
      </c>
      <c r="D63" s="539"/>
      <c r="E63" s="539"/>
      <c r="F63" s="539"/>
      <c r="G63" s="539"/>
      <c r="H63" s="539"/>
      <c r="I63" s="539"/>
      <c r="J63" s="539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16">
        <f>'C3LPG Balance'!AQ66</f>
        <v>0</v>
      </c>
      <c r="AL63" s="534">
        <f>'C3LPG Balance'!AR66</f>
        <v>0</v>
      </c>
      <c r="AM63" s="534">
        <f>'C3LPG Balance'!AS66</f>
        <v>0</v>
      </c>
      <c r="AN63" s="534">
        <f>'C3LPG Balance'!AT66</f>
        <v>0</v>
      </c>
      <c r="AO63" s="534">
        <f>'C3LPG Balance'!AU66</f>
        <v>0</v>
      </c>
      <c r="AP63" s="534">
        <f>'C3LPG Balance'!AV66</f>
        <v>0</v>
      </c>
      <c r="AQ63" s="534">
        <f>'C3LPG Balance'!AW66</f>
        <v>0</v>
      </c>
      <c r="AR63" s="534">
        <f>'C3LPG Balance'!AX66</f>
        <v>0</v>
      </c>
      <c r="AS63" s="534">
        <f>'C3LPG Balance'!AY66</f>
        <v>0</v>
      </c>
      <c r="AT63" s="534">
        <f>'C3LPG Balance'!AZ66</f>
        <v>0</v>
      </c>
      <c r="AU63" s="534">
        <f>'C3LPG Balance'!BA66</f>
        <v>0</v>
      </c>
      <c r="AV63" s="534">
        <f>'C3LPG Balance'!BB66</f>
        <v>0</v>
      </c>
      <c r="AW63" s="534">
        <f>'C3LPG Balance'!BC66</f>
        <v>0</v>
      </c>
      <c r="AX63" s="534">
        <f>'C3LPG Balance'!BD66</f>
        <v>0</v>
      </c>
      <c r="AY63" s="534">
        <f>'C3LPG Balance'!BE66</f>
        <v>0</v>
      </c>
      <c r="AZ63" s="534">
        <f>'C3LPG Balance'!BF66</f>
        <v>0</v>
      </c>
      <c r="BA63" s="534">
        <f>'C3LPG Balance'!BG66</f>
        <v>0</v>
      </c>
      <c r="BB63" s="534">
        <f>'C3LPG Balance'!BH66</f>
        <v>0</v>
      </c>
      <c r="BC63" s="534">
        <f>'C3LPG Balance'!BI66</f>
        <v>0</v>
      </c>
      <c r="BD63" s="534">
        <f>'C3LPG Balance'!BJ66</f>
        <v>0</v>
      </c>
      <c r="BE63" s="534">
        <f>'C3LPG Balance'!BK66</f>
        <v>0</v>
      </c>
      <c r="BF63" s="588"/>
    </row>
    <row r="64" spans="1:58" ht="10.199999999999999" customHeight="1">
      <c r="A64" s="533" t="s">
        <v>284</v>
      </c>
      <c r="B64" s="801" t="str">
        <f>'C3LPG Balance'!C67</f>
        <v>IRPC</v>
      </c>
      <c r="C64" s="801" t="str">
        <f>'C3LPG Balance'!D67</f>
        <v>PTT TANK</v>
      </c>
      <c r="D64" s="539"/>
      <c r="E64" s="539"/>
      <c r="F64" s="539"/>
      <c r="G64" s="539"/>
      <c r="H64" s="539"/>
      <c r="I64" s="539"/>
      <c r="J64" s="539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16">
        <f>'C3LPG Balance'!AQ67</f>
        <v>0</v>
      </c>
      <c r="AL64" s="534">
        <f>'C3LPG Balance'!AR67</f>
        <v>0</v>
      </c>
      <c r="AM64" s="534">
        <f>'C3LPG Balance'!AS67</f>
        <v>0</v>
      </c>
      <c r="AN64" s="534">
        <f>'C3LPG Balance'!AT67</f>
        <v>0</v>
      </c>
      <c r="AO64" s="534">
        <f>'C3LPG Balance'!AU67</f>
        <v>0</v>
      </c>
      <c r="AP64" s="534">
        <f>'C3LPG Balance'!AV67</f>
        <v>0</v>
      </c>
      <c r="AQ64" s="534">
        <f>'C3LPG Balance'!AW67</f>
        <v>0</v>
      </c>
      <c r="AR64" s="534">
        <f>'C3LPG Balance'!AX67</f>
        <v>0</v>
      </c>
      <c r="AS64" s="534">
        <f>'C3LPG Balance'!AY67</f>
        <v>0</v>
      </c>
      <c r="AT64" s="534">
        <f>'C3LPG Balance'!AZ67</f>
        <v>0</v>
      </c>
      <c r="AU64" s="534">
        <f>'C3LPG Balance'!BA67</f>
        <v>0</v>
      </c>
      <c r="AV64" s="534">
        <f>'C3LPG Balance'!BB67</f>
        <v>0</v>
      </c>
      <c r="AW64" s="534">
        <f>'C3LPG Balance'!BC67</f>
        <v>0</v>
      </c>
      <c r="AX64" s="534">
        <f>'C3LPG Balance'!BD67</f>
        <v>0</v>
      </c>
      <c r="AY64" s="534">
        <f>'C3LPG Balance'!BE67</f>
        <v>0</v>
      </c>
      <c r="AZ64" s="534">
        <f>'C3LPG Balance'!BF67</f>
        <v>0</v>
      </c>
      <c r="BA64" s="534">
        <f>'C3LPG Balance'!BG67</f>
        <v>0</v>
      </c>
      <c r="BB64" s="534">
        <f>'C3LPG Balance'!BH67</f>
        <v>0</v>
      </c>
      <c r="BC64" s="534">
        <f>'C3LPG Balance'!BI67</f>
        <v>0</v>
      </c>
      <c r="BD64" s="534">
        <f>'C3LPG Balance'!BJ67</f>
        <v>0</v>
      </c>
      <c r="BE64" s="534">
        <f>'C3LPG Balance'!BK67</f>
        <v>0</v>
      </c>
      <c r="BF64" s="588"/>
    </row>
    <row r="65" spans="1:58" ht="10.199999999999999" customHeight="1">
      <c r="A65" s="533" t="s">
        <v>284</v>
      </c>
      <c r="B65" s="801" t="str">
        <f>'C3LPG Balance'!C68</f>
        <v>Atlas</v>
      </c>
      <c r="C65" s="801" t="str">
        <f>'C3LPG Balance'!D68</f>
        <v>MT</v>
      </c>
      <c r="D65" s="539"/>
      <c r="E65" s="539"/>
      <c r="F65" s="539"/>
      <c r="G65" s="539"/>
      <c r="H65" s="539"/>
      <c r="I65" s="539"/>
      <c r="J65" s="539"/>
      <c r="K65" s="537"/>
      <c r="L65" s="537"/>
      <c r="M65" s="537"/>
      <c r="N65" s="537"/>
      <c r="O65" s="537"/>
      <c r="P65" s="537"/>
      <c r="Q65" s="537"/>
      <c r="R65" s="537"/>
      <c r="S65" s="537"/>
      <c r="T65" s="537"/>
      <c r="U65" s="537"/>
      <c r="V65" s="537"/>
      <c r="W65" s="537"/>
      <c r="X65" s="537"/>
      <c r="Y65" s="537"/>
      <c r="Z65" s="537"/>
      <c r="AA65" s="537"/>
      <c r="AB65" s="537"/>
      <c r="AC65" s="537"/>
      <c r="AD65" s="537"/>
      <c r="AE65" s="537"/>
      <c r="AF65" s="537"/>
      <c r="AG65" s="537"/>
      <c r="AH65" s="537"/>
      <c r="AI65" s="537"/>
      <c r="AJ65" s="537"/>
      <c r="AK65" s="516">
        <f>'C3LPG Balance'!AQ68</f>
        <v>0</v>
      </c>
      <c r="AL65" s="534">
        <f>'C3LPG Balance'!AR68</f>
        <v>0</v>
      </c>
      <c r="AM65" s="534">
        <f>'C3LPG Balance'!AS68</f>
        <v>0</v>
      </c>
      <c r="AN65" s="534">
        <f>'C3LPG Balance'!AT68</f>
        <v>0</v>
      </c>
      <c r="AO65" s="534">
        <f>'C3LPG Balance'!AU68</f>
        <v>0</v>
      </c>
      <c r="AP65" s="534">
        <f>'C3LPG Balance'!AV68</f>
        <v>0</v>
      </c>
      <c r="AQ65" s="534">
        <f>'C3LPG Balance'!AW68</f>
        <v>0</v>
      </c>
      <c r="AR65" s="534">
        <f>'C3LPG Balance'!AX68</f>
        <v>0</v>
      </c>
      <c r="AS65" s="534">
        <f>'C3LPG Balance'!AY68</f>
        <v>0</v>
      </c>
      <c r="AT65" s="534">
        <f>'C3LPG Balance'!AZ68</f>
        <v>0</v>
      </c>
      <c r="AU65" s="534">
        <f>'C3LPG Balance'!BA68</f>
        <v>0</v>
      </c>
      <c r="AV65" s="534">
        <f>'C3LPG Balance'!BB68</f>
        <v>0</v>
      </c>
      <c r="AW65" s="534">
        <f>'C3LPG Balance'!BC68</f>
        <v>0</v>
      </c>
      <c r="AX65" s="534">
        <f>'C3LPG Balance'!BD68</f>
        <v>0</v>
      </c>
      <c r="AY65" s="534">
        <f>'C3LPG Balance'!BE68</f>
        <v>0</v>
      </c>
      <c r="AZ65" s="534">
        <f>'C3LPG Balance'!BF68</f>
        <v>0</v>
      </c>
      <c r="BA65" s="534">
        <f>'C3LPG Balance'!BG68</f>
        <v>0</v>
      </c>
      <c r="BB65" s="534">
        <f>'C3LPG Balance'!BH68</f>
        <v>0</v>
      </c>
      <c r="BC65" s="534">
        <f>'C3LPG Balance'!BI68</f>
        <v>0</v>
      </c>
      <c r="BD65" s="534">
        <f>'C3LPG Balance'!BJ68</f>
        <v>0</v>
      </c>
      <c r="BE65" s="534">
        <f>'C3LPG Balance'!BK68</f>
        <v>0</v>
      </c>
      <c r="BF65" s="588"/>
    </row>
    <row r="66" spans="1:58" ht="10.199999999999999" customHeight="1">
      <c r="A66" s="533" t="s">
        <v>284</v>
      </c>
      <c r="B66" s="801" t="str">
        <f>'C3LPG Balance'!C69</f>
        <v>Atlas</v>
      </c>
      <c r="C66" s="801" t="str">
        <f>'C3LPG Balance'!D69</f>
        <v>PTT TANK</v>
      </c>
      <c r="D66" s="539"/>
      <c r="E66" s="539"/>
      <c r="F66" s="539"/>
      <c r="G66" s="539"/>
      <c r="H66" s="539"/>
      <c r="I66" s="539"/>
      <c r="J66" s="539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16">
        <f>'C3LPG Balance'!AQ69</f>
        <v>0</v>
      </c>
      <c r="AL66" s="534">
        <f>'C3LPG Balance'!AR69</f>
        <v>0</v>
      </c>
      <c r="AM66" s="534">
        <f>'C3LPG Balance'!AS69</f>
        <v>0</v>
      </c>
      <c r="AN66" s="534">
        <f>'C3LPG Balance'!AT69</f>
        <v>0</v>
      </c>
      <c r="AO66" s="534">
        <f>'C3LPG Balance'!AU69</f>
        <v>0</v>
      </c>
      <c r="AP66" s="534">
        <f>'C3LPG Balance'!AV69</f>
        <v>0</v>
      </c>
      <c r="AQ66" s="534">
        <f>'C3LPG Balance'!AW69</f>
        <v>0</v>
      </c>
      <c r="AR66" s="534">
        <f>'C3LPG Balance'!AX69</f>
        <v>0</v>
      </c>
      <c r="AS66" s="534">
        <f>'C3LPG Balance'!AY69</f>
        <v>0</v>
      </c>
      <c r="AT66" s="534">
        <f>'C3LPG Balance'!AZ69</f>
        <v>0</v>
      </c>
      <c r="AU66" s="534">
        <f>'C3LPG Balance'!BA69</f>
        <v>0</v>
      </c>
      <c r="AV66" s="534">
        <f>'C3LPG Balance'!BB69</f>
        <v>0</v>
      </c>
      <c r="AW66" s="534">
        <f>'C3LPG Balance'!BC69</f>
        <v>0</v>
      </c>
      <c r="AX66" s="534">
        <f>'C3LPG Balance'!BD69</f>
        <v>0</v>
      </c>
      <c r="AY66" s="534">
        <f>'C3LPG Balance'!BE69</f>
        <v>0</v>
      </c>
      <c r="AZ66" s="534">
        <f>'C3LPG Balance'!BF69</f>
        <v>0</v>
      </c>
      <c r="BA66" s="534">
        <f>'C3LPG Balance'!BG69</f>
        <v>0</v>
      </c>
      <c r="BB66" s="534">
        <f>'C3LPG Balance'!BH69</f>
        <v>0</v>
      </c>
      <c r="BC66" s="534">
        <f>'C3LPG Balance'!BI69</f>
        <v>0</v>
      </c>
      <c r="BD66" s="534">
        <f>'C3LPG Balance'!BJ69</f>
        <v>0</v>
      </c>
      <c r="BE66" s="534">
        <f>'C3LPG Balance'!BK69</f>
        <v>0</v>
      </c>
      <c r="BF66" s="588"/>
    </row>
    <row r="67" spans="1:58" ht="10.199999999999999" customHeight="1">
      <c r="A67" s="533" t="s">
        <v>284</v>
      </c>
      <c r="B67" s="801" t="str">
        <f>'C3LPG Balance'!C70</f>
        <v>ESSO</v>
      </c>
      <c r="C67" s="801" t="str">
        <f>'C3LPG Balance'!D70</f>
        <v>MT</v>
      </c>
      <c r="D67" s="539"/>
      <c r="E67" s="539"/>
      <c r="F67" s="539"/>
      <c r="G67" s="539"/>
      <c r="H67" s="539"/>
      <c r="I67" s="539"/>
      <c r="J67" s="539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7"/>
      <c r="V67" s="537"/>
      <c r="W67" s="537"/>
      <c r="X67" s="537"/>
      <c r="Y67" s="537"/>
      <c r="Z67" s="537"/>
      <c r="AA67" s="537"/>
      <c r="AB67" s="537"/>
      <c r="AC67" s="537"/>
      <c r="AD67" s="537"/>
      <c r="AE67" s="537"/>
      <c r="AF67" s="537"/>
      <c r="AG67" s="537"/>
      <c r="AH67" s="537"/>
      <c r="AI67" s="537"/>
      <c r="AJ67" s="537"/>
      <c r="AK67" s="516">
        <f>'C3LPG Balance'!AQ70</f>
        <v>0</v>
      </c>
      <c r="AL67" s="534">
        <f>'C3LPG Balance'!AR70</f>
        <v>0</v>
      </c>
      <c r="AM67" s="534">
        <f>'C3LPG Balance'!AS70</f>
        <v>0</v>
      </c>
      <c r="AN67" s="534">
        <f>'C3LPG Balance'!AT70</f>
        <v>0</v>
      </c>
      <c r="AO67" s="534">
        <f>'C3LPG Balance'!AU70</f>
        <v>0</v>
      </c>
      <c r="AP67" s="534">
        <f>'C3LPG Balance'!AV70</f>
        <v>0</v>
      </c>
      <c r="AQ67" s="534">
        <f>'C3LPG Balance'!AW70</f>
        <v>0</v>
      </c>
      <c r="AR67" s="534">
        <f>'C3LPG Balance'!AX70</f>
        <v>0</v>
      </c>
      <c r="AS67" s="534">
        <f>'C3LPG Balance'!AY70</f>
        <v>0</v>
      </c>
      <c r="AT67" s="534">
        <f>'C3LPG Balance'!AZ70</f>
        <v>0</v>
      </c>
      <c r="AU67" s="534">
        <f>'C3LPG Balance'!BA70</f>
        <v>0</v>
      </c>
      <c r="AV67" s="534">
        <f>'C3LPG Balance'!BB70</f>
        <v>0</v>
      </c>
      <c r="AW67" s="534">
        <f>'C3LPG Balance'!BC70</f>
        <v>0</v>
      </c>
      <c r="AX67" s="534">
        <f>'C3LPG Balance'!BD70</f>
        <v>0</v>
      </c>
      <c r="AY67" s="534">
        <f>'C3LPG Balance'!BE70</f>
        <v>0</v>
      </c>
      <c r="AZ67" s="534">
        <f>'C3LPG Balance'!BF70</f>
        <v>0</v>
      </c>
      <c r="BA67" s="534">
        <f>'C3LPG Balance'!BG70</f>
        <v>0</v>
      </c>
      <c r="BB67" s="534">
        <f>'C3LPG Balance'!BH70</f>
        <v>0</v>
      </c>
      <c r="BC67" s="534">
        <f>'C3LPG Balance'!BI70</f>
        <v>0</v>
      </c>
      <c r="BD67" s="534">
        <f>'C3LPG Balance'!BJ70</f>
        <v>0</v>
      </c>
      <c r="BE67" s="534">
        <f>'C3LPG Balance'!BK70</f>
        <v>0</v>
      </c>
      <c r="BF67" s="588"/>
    </row>
    <row r="68" spans="1:58" ht="10.199999999999999" customHeight="1">
      <c r="A68" s="533" t="s">
        <v>284</v>
      </c>
      <c r="B68" s="801" t="str">
        <f>'C3LPG Balance'!C71</f>
        <v>ESSO</v>
      </c>
      <c r="C68" s="801" t="str">
        <f>'C3LPG Balance'!D71</f>
        <v>PTT TANK</v>
      </c>
      <c r="D68" s="539"/>
      <c r="E68" s="539"/>
      <c r="F68" s="539"/>
      <c r="G68" s="539"/>
      <c r="H68" s="539"/>
      <c r="I68" s="539"/>
      <c r="J68" s="539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16">
        <f>'C3LPG Balance'!AQ71</f>
        <v>0</v>
      </c>
      <c r="AL68" s="534">
        <f>'C3LPG Balance'!AR71</f>
        <v>0</v>
      </c>
      <c r="AM68" s="534">
        <f>'C3LPG Balance'!AS71</f>
        <v>0</v>
      </c>
      <c r="AN68" s="534">
        <f>'C3LPG Balance'!AT71</f>
        <v>0</v>
      </c>
      <c r="AO68" s="534">
        <f>'C3LPG Balance'!AU71</f>
        <v>0</v>
      </c>
      <c r="AP68" s="534">
        <f>'C3LPG Balance'!AV71</f>
        <v>0</v>
      </c>
      <c r="AQ68" s="534">
        <f>'C3LPG Balance'!AW71</f>
        <v>0</v>
      </c>
      <c r="AR68" s="534">
        <f>'C3LPG Balance'!AX71</f>
        <v>0</v>
      </c>
      <c r="AS68" s="534">
        <f>'C3LPG Balance'!AY71</f>
        <v>0</v>
      </c>
      <c r="AT68" s="534">
        <f>'C3LPG Balance'!AZ71</f>
        <v>0</v>
      </c>
      <c r="AU68" s="534">
        <f>'C3LPG Balance'!BA71</f>
        <v>0</v>
      </c>
      <c r="AV68" s="534">
        <f>'C3LPG Balance'!BB71</f>
        <v>0</v>
      </c>
      <c r="AW68" s="534">
        <f>'C3LPG Balance'!BC71</f>
        <v>0</v>
      </c>
      <c r="AX68" s="534">
        <f>'C3LPG Balance'!BD71</f>
        <v>0</v>
      </c>
      <c r="AY68" s="534">
        <f>'C3LPG Balance'!BE71</f>
        <v>0</v>
      </c>
      <c r="AZ68" s="534">
        <f>'C3LPG Balance'!BF71</f>
        <v>0</v>
      </c>
      <c r="BA68" s="534">
        <f>'C3LPG Balance'!BG71</f>
        <v>0</v>
      </c>
      <c r="BB68" s="534">
        <f>'C3LPG Balance'!BH71</f>
        <v>0</v>
      </c>
      <c r="BC68" s="534">
        <f>'C3LPG Balance'!BI71</f>
        <v>0</v>
      </c>
      <c r="BD68" s="534">
        <f>'C3LPG Balance'!BJ71</f>
        <v>0</v>
      </c>
      <c r="BE68" s="534">
        <f>'C3LPG Balance'!BK71</f>
        <v>0</v>
      </c>
      <c r="BF68" s="588"/>
    </row>
    <row r="69" spans="1:58" ht="10.199999999999999" customHeight="1">
      <c r="A69" s="533" t="s">
        <v>284</v>
      </c>
      <c r="B69" s="801" t="str">
        <f>'C3LPG Balance'!C72</f>
        <v>Orchid</v>
      </c>
      <c r="C69" s="801" t="str">
        <f>'C3LPG Balance'!D72</f>
        <v>PTT TANK</v>
      </c>
      <c r="D69" s="539"/>
      <c r="E69" s="539"/>
      <c r="F69" s="539"/>
      <c r="G69" s="539"/>
      <c r="H69" s="539"/>
      <c r="I69" s="539"/>
      <c r="J69" s="539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16">
        <f>'C3LPG Balance'!AQ72</f>
        <v>0</v>
      </c>
      <c r="AL69" s="534">
        <f>'C3LPG Balance'!AR72</f>
        <v>0</v>
      </c>
      <c r="AM69" s="534">
        <f>'C3LPG Balance'!AS72</f>
        <v>0</v>
      </c>
      <c r="AN69" s="534">
        <f>'C3LPG Balance'!AT72</f>
        <v>0</v>
      </c>
      <c r="AO69" s="534">
        <f>'C3LPG Balance'!AU72</f>
        <v>0</v>
      </c>
      <c r="AP69" s="534">
        <f>'C3LPG Balance'!AV72</f>
        <v>0</v>
      </c>
      <c r="AQ69" s="534">
        <f>'C3LPG Balance'!AW72</f>
        <v>0</v>
      </c>
      <c r="AR69" s="534">
        <f>'C3LPG Balance'!AX72</f>
        <v>0</v>
      </c>
      <c r="AS69" s="534">
        <f>'C3LPG Balance'!AY72</f>
        <v>0</v>
      </c>
      <c r="AT69" s="534">
        <f>'C3LPG Balance'!AZ72</f>
        <v>0</v>
      </c>
      <c r="AU69" s="534">
        <f>'C3LPG Balance'!BA72</f>
        <v>0</v>
      </c>
      <c r="AV69" s="534">
        <f>'C3LPG Balance'!BB72</f>
        <v>0</v>
      </c>
      <c r="AW69" s="534">
        <f>'C3LPG Balance'!BC72</f>
        <v>0</v>
      </c>
      <c r="AX69" s="534">
        <f>'C3LPG Balance'!BD72</f>
        <v>0</v>
      </c>
      <c r="AY69" s="534">
        <f>'C3LPG Balance'!BE72</f>
        <v>0</v>
      </c>
      <c r="AZ69" s="534">
        <f>'C3LPG Balance'!BF72</f>
        <v>0</v>
      </c>
      <c r="BA69" s="534">
        <f>'C3LPG Balance'!BG72</f>
        <v>0</v>
      </c>
      <c r="BB69" s="534">
        <f>'C3LPG Balance'!BH72</f>
        <v>0</v>
      </c>
      <c r="BC69" s="534">
        <f>'C3LPG Balance'!BI72</f>
        <v>0</v>
      </c>
      <c r="BD69" s="534">
        <f>'C3LPG Balance'!BJ72</f>
        <v>0</v>
      </c>
      <c r="BE69" s="534">
        <f>'C3LPG Balance'!BK72</f>
        <v>0</v>
      </c>
      <c r="BF69" s="588"/>
    </row>
    <row r="70" spans="1:58" ht="10.199999999999999" customHeight="1">
      <c r="A70" s="533" t="s">
        <v>314</v>
      </c>
      <c r="B70" s="801" t="str">
        <f>'C3LPG Balance'!C74</f>
        <v>PTTOR</v>
      </c>
      <c r="C70" s="801" t="str">
        <f>'C3LPG Balance'!D74</f>
        <v xml:space="preserve">SPRC </v>
      </c>
      <c r="D70" s="539"/>
      <c r="E70" s="539"/>
      <c r="F70" s="539"/>
      <c r="G70" s="539"/>
      <c r="H70" s="539"/>
      <c r="I70" s="539"/>
      <c r="J70" s="539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7"/>
      <c r="V70" s="537"/>
      <c r="W70" s="537"/>
      <c r="X70" s="537"/>
      <c r="Y70" s="537"/>
      <c r="Z70" s="537"/>
      <c r="AA70" s="537"/>
      <c r="AB70" s="537"/>
      <c r="AC70" s="537"/>
      <c r="AD70" s="537"/>
      <c r="AE70" s="537"/>
      <c r="AF70" s="537"/>
      <c r="AG70" s="537"/>
      <c r="AH70" s="537"/>
      <c r="AI70" s="537"/>
      <c r="AJ70" s="537"/>
      <c r="AK70" s="516"/>
      <c r="AL70" s="534">
        <f>'C3LPG Balance'!AR74</f>
        <v>1.4</v>
      </c>
      <c r="AM70" s="534">
        <f>'C3LPG Balance'!AS74</f>
        <v>0</v>
      </c>
      <c r="AN70" s="534">
        <f>'C3LPG Balance'!AT74</f>
        <v>0</v>
      </c>
      <c r="AO70" s="534">
        <f>'C3LPG Balance'!AU74</f>
        <v>0</v>
      </c>
      <c r="AP70" s="534">
        <f>'C3LPG Balance'!AV74</f>
        <v>3</v>
      </c>
      <c r="AQ70" s="534">
        <f>'C3LPG Balance'!AW74</f>
        <v>3.64</v>
      </c>
      <c r="AR70" s="534">
        <f>'C3LPG Balance'!AX74</f>
        <v>6.0600000000000005</v>
      </c>
      <c r="AS70" s="534">
        <f>'C3LPG Balance'!AY74</f>
        <v>6.06</v>
      </c>
      <c r="AT70" s="534">
        <f>'C3LPG Balance'!AZ74</f>
        <v>6.07</v>
      </c>
      <c r="AU70" s="534">
        <f>'C3LPG Balance'!BA74</f>
        <v>3.5399999999999991</v>
      </c>
      <c r="AV70" s="534">
        <f>'C3LPG Balance'!BB74</f>
        <v>1.9999999999999996</v>
      </c>
      <c r="AW70" s="534">
        <f>'C3LPG Balance'!BC74</f>
        <v>2</v>
      </c>
      <c r="AX70" s="534">
        <f>'C3LPG Balance'!BD74</f>
        <v>2</v>
      </c>
      <c r="AY70" s="534">
        <f>'C3LPG Balance'!BE74</f>
        <v>2.0000000000000004</v>
      </c>
      <c r="AZ70" s="534">
        <f>'C3LPG Balance'!BF74</f>
        <v>1.9999999999999996</v>
      </c>
      <c r="BA70" s="534">
        <f>'C3LPG Balance'!BG74</f>
        <v>1.9999999999999996</v>
      </c>
      <c r="BB70" s="534">
        <f>'C3LPG Balance'!BH74</f>
        <v>1.9999999999999996</v>
      </c>
      <c r="BC70" s="534">
        <f>'C3LPG Balance'!BI74</f>
        <v>1.9999999999999996</v>
      </c>
      <c r="BD70" s="534">
        <f>'C3LPG Balance'!BJ74</f>
        <v>1.9999999999999996</v>
      </c>
      <c r="BE70" s="534">
        <f>'C3LPG Balance'!BK74</f>
        <v>1.9999999999999996</v>
      </c>
      <c r="BF70" s="588"/>
    </row>
    <row r="71" spans="1:58" ht="10.199999999999999" customHeight="1">
      <c r="A71" s="533" t="s">
        <v>314</v>
      </c>
      <c r="B71" s="801" t="str">
        <f>'C3LPG Balance'!C75</f>
        <v>PAP</v>
      </c>
      <c r="C71" s="801" t="str">
        <f>'C3LPG Balance'!D75</f>
        <v xml:space="preserve">SPRC </v>
      </c>
      <c r="D71" s="539"/>
      <c r="E71" s="539"/>
      <c r="F71" s="539"/>
      <c r="G71" s="539"/>
      <c r="H71" s="539"/>
      <c r="I71" s="539"/>
      <c r="J71" s="539"/>
      <c r="K71" s="537"/>
      <c r="L71" s="537"/>
      <c r="M71" s="537"/>
      <c r="N71" s="537"/>
      <c r="O71" s="537"/>
      <c r="P71" s="537"/>
      <c r="Q71" s="537"/>
      <c r="R71" s="537"/>
      <c r="S71" s="537"/>
      <c r="T71" s="537"/>
      <c r="U71" s="537"/>
      <c r="V71" s="537"/>
      <c r="W71" s="537"/>
      <c r="X71" s="537"/>
      <c r="Y71" s="537"/>
      <c r="Z71" s="537"/>
      <c r="AA71" s="537"/>
      <c r="AB71" s="537"/>
      <c r="AC71" s="537"/>
      <c r="AD71" s="537"/>
      <c r="AE71" s="537"/>
      <c r="AF71" s="537"/>
      <c r="AG71" s="537"/>
      <c r="AH71" s="537"/>
      <c r="AI71" s="537"/>
      <c r="AJ71" s="537"/>
      <c r="AK71" s="516">
        <f>'C3LPG Balance'!AQ75</f>
        <v>0</v>
      </c>
      <c r="AL71" s="534">
        <f>'C3LPG Balance'!AR75</f>
        <v>0</v>
      </c>
      <c r="AM71" s="534">
        <f>'C3LPG Balance'!AS75</f>
        <v>0</v>
      </c>
      <c r="AN71" s="534">
        <f>'C3LPG Balance'!AT75</f>
        <v>0</v>
      </c>
      <c r="AO71" s="534">
        <f>'C3LPG Balance'!AU75</f>
        <v>0</v>
      </c>
      <c r="AP71" s="534">
        <f>'C3LPG Balance'!AV75</f>
        <v>0</v>
      </c>
      <c r="AQ71" s="534">
        <f>'C3LPG Balance'!AW75</f>
        <v>0</v>
      </c>
      <c r="AR71" s="534">
        <f>'C3LPG Balance'!AX75</f>
        <v>0</v>
      </c>
      <c r="AS71" s="534">
        <f>'C3LPG Balance'!AY75</f>
        <v>0</v>
      </c>
      <c r="AT71" s="534">
        <f>'C3LPG Balance'!AZ75</f>
        <v>0</v>
      </c>
      <c r="AU71" s="534">
        <f>'C3LPG Balance'!BA75</f>
        <v>0</v>
      </c>
      <c r="AV71" s="534">
        <f>'C3LPG Balance'!BB75</f>
        <v>0</v>
      </c>
      <c r="AW71" s="534">
        <f>'C3LPG Balance'!BC75</f>
        <v>0</v>
      </c>
      <c r="AX71" s="534">
        <f>'C3LPG Balance'!BD75</f>
        <v>0</v>
      </c>
      <c r="AY71" s="534">
        <f>'C3LPG Balance'!BE75</f>
        <v>0</v>
      </c>
      <c r="AZ71" s="534">
        <f>'C3LPG Balance'!BF75</f>
        <v>0</v>
      </c>
      <c r="BA71" s="534">
        <f>'C3LPG Balance'!BG75</f>
        <v>0</v>
      </c>
      <c r="BB71" s="534">
        <f>'C3LPG Balance'!BH75</f>
        <v>0</v>
      </c>
      <c r="BC71" s="534">
        <f>'C3LPG Balance'!BI75</f>
        <v>0</v>
      </c>
      <c r="BD71" s="534">
        <f>'C3LPG Balance'!BJ75</f>
        <v>0</v>
      </c>
      <c r="BE71" s="534">
        <f>'C3LPG Balance'!BK75</f>
        <v>0</v>
      </c>
      <c r="BF71" s="588"/>
    </row>
    <row r="72" spans="1:58" ht="10.199999999999999" customHeight="1">
      <c r="A72" s="533" t="s">
        <v>314</v>
      </c>
      <c r="B72" s="801" t="str">
        <f>'C3LPG Balance'!C76</f>
        <v>WP</v>
      </c>
      <c r="C72" s="801" t="str">
        <f>'C3LPG Balance'!D76</f>
        <v xml:space="preserve">SPRC </v>
      </c>
      <c r="D72" s="539"/>
      <c r="E72" s="539"/>
      <c r="F72" s="539"/>
      <c r="G72" s="539"/>
      <c r="H72" s="539"/>
      <c r="I72" s="539"/>
      <c r="J72" s="539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16">
        <f>'C3LPG Balance'!AQ76</f>
        <v>4.4799999999999995</v>
      </c>
      <c r="AL72" s="534">
        <f>'C3LPG Balance'!AR76</f>
        <v>2.9</v>
      </c>
      <c r="AM72" s="534">
        <f>'C3LPG Balance'!AS76</f>
        <v>3</v>
      </c>
      <c r="AN72" s="534">
        <f>'C3LPG Balance'!AT76</f>
        <v>3.6</v>
      </c>
      <c r="AO72" s="534">
        <f>'C3LPG Balance'!AU76</f>
        <v>3.5</v>
      </c>
      <c r="AP72" s="534">
        <f>'C3LPG Balance'!AV76</f>
        <v>0</v>
      </c>
      <c r="AQ72" s="534">
        <f>'C3LPG Balance'!AW76</f>
        <v>0.6</v>
      </c>
      <c r="AR72" s="534">
        <f>'C3LPG Balance'!AX76</f>
        <v>0</v>
      </c>
      <c r="AS72" s="534">
        <f>'C3LPG Balance'!AY76</f>
        <v>0</v>
      </c>
      <c r="AT72" s="534">
        <f>'C3LPG Balance'!AZ76</f>
        <v>0.6</v>
      </c>
      <c r="AU72" s="534">
        <f>'C3LPG Balance'!BA76</f>
        <v>4.83</v>
      </c>
      <c r="AV72" s="534">
        <f>'C3LPG Balance'!BB76</f>
        <v>4.4800000000000004</v>
      </c>
      <c r="AW72" s="534">
        <f>'C3LPG Balance'!BC76</f>
        <v>5.07</v>
      </c>
      <c r="AX72" s="534">
        <f>'C3LPG Balance'!BD76</f>
        <v>5.07</v>
      </c>
      <c r="AY72" s="534">
        <f>'C3LPG Balance'!BE76</f>
        <v>3.78</v>
      </c>
      <c r="AZ72" s="534">
        <f>'C3LPG Balance'!BF76</f>
        <v>3.47</v>
      </c>
      <c r="BA72" s="534">
        <f>'C3LPG Balance'!BG76</f>
        <v>3.47</v>
      </c>
      <c r="BB72" s="534">
        <f>'C3LPG Balance'!BH76</f>
        <v>3.47</v>
      </c>
      <c r="BC72" s="534">
        <f>'C3LPG Balance'!BI76</f>
        <v>3.47</v>
      </c>
      <c r="BD72" s="534">
        <f>'C3LPG Balance'!BJ76</f>
        <v>3.47</v>
      </c>
      <c r="BE72" s="534">
        <f>'C3LPG Balance'!BK76</f>
        <v>3.47</v>
      </c>
      <c r="BF72" s="588"/>
    </row>
    <row r="73" spans="1:58" ht="10.199999999999999" customHeight="1">
      <c r="A73" s="533" t="s">
        <v>314</v>
      </c>
      <c r="B73" s="801" t="str">
        <f>'C3LPG Balance'!C77</f>
        <v>Atlas</v>
      </c>
      <c r="C73" s="801" t="str">
        <f>'C3LPG Balance'!D77</f>
        <v xml:space="preserve">SPRC </v>
      </c>
      <c r="D73" s="539"/>
      <c r="E73" s="539"/>
      <c r="F73" s="539"/>
      <c r="G73" s="539"/>
      <c r="H73" s="539"/>
      <c r="I73" s="539"/>
      <c r="J73" s="539"/>
      <c r="K73" s="537"/>
      <c r="L73" s="537"/>
      <c r="M73" s="537"/>
      <c r="N73" s="537"/>
      <c r="O73" s="537"/>
      <c r="P73" s="537"/>
      <c r="Q73" s="537"/>
      <c r="R73" s="537"/>
      <c r="S73" s="537"/>
      <c r="T73" s="537"/>
      <c r="U73" s="537"/>
      <c r="V73" s="537"/>
      <c r="W73" s="537"/>
      <c r="X73" s="537"/>
      <c r="Y73" s="537"/>
      <c r="Z73" s="537"/>
      <c r="AA73" s="537"/>
      <c r="AB73" s="537"/>
      <c r="AC73" s="537"/>
      <c r="AD73" s="537"/>
      <c r="AE73" s="537"/>
      <c r="AF73" s="537"/>
      <c r="AG73" s="537"/>
      <c r="AH73" s="537"/>
      <c r="AI73" s="537"/>
      <c r="AJ73" s="537"/>
      <c r="AK73" s="516"/>
      <c r="AL73" s="534"/>
      <c r="AM73" s="534"/>
      <c r="AN73" s="534"/>
      <c r="AO73" s="534"/>
      <c r="AP73" s="534"/>
      <c r="AQ73" s="534"/>
      <c r="AR73" s="534">
        <f>'C3LPG Balance'!AX77</f>
        <v>0</v>
      </c>
      <c r="AS73" s="534">
        <f>'C3LPG Balance'!AY77</f>
        <v>0</v>
      </c>
      <c r="AT73" s="534">
        <f>'C3LPG Balance'!AZ77</f>
        <v>0</v>
      </c>
      <c r="AU73" s="534">
        <f>'C3LPG Balance'!BA77</f>
        <v>0</v>
      </c>
      <c r="AV73" s="534">
        <f>'C3LPG Balance'!BB77</f>
        <v>0</v>
      </c>
      <c r="AW73" s="534">
        <f>'C3LPG Balance'!BC77</f>
        <v>0</v>
      </c>
      <c r="AX73" s="534">
        <f>'C3LPG Balance'!BD77</f>
        <v>0</v>
      </c>
      <c r="AY73" s="534">
        <f>'C3LPG Balance'!BE77</f>
        <v>0</v>
      </c>
      <c r="AZ73" s="534">
        <f>'C3LPG Balance'!BF77</f>
        <v>0</v>
      </c>
      <c r="BA73" s="534">
        <f>'C3LPG Balance'!BG77</f>
        <v>0</v>
      </c>
      <c r="BB73" s="534">
        <f>'C3LPG Balance'!BH77</f>
        <v>0</v>
      </c>
      <c r="BC73" s="534">
        <f>'C3LPG Balance'!BI77</f>
        <v>0</v>
      </c>
      <c r="BD73" s="534">
        <f>'C3LPG Balance'!BJ77</f>
        <v>0</v>
      </c>
      <c r="BE73" s="534">
        <f>'C3LPG Balance'!BK77</f>
        <v>0</v>
      </c>
      <c r="BF73" s="588"/>
    </row>
    <row r="74" spans="1:58" ht="10.199999999999999" customHeight="1">
      <c r="A74" s="533" t="s">
        <v>315</v>
      </c>
      <c r="B74" s="801" t="str">
        <f>'C3LPG Balance'!C78</f>
        <v>PTTOR</v>
      </c>
      <c r="C74" s="801" t="str">
        <f>'C3LPG Balance'!D78</f>
        <v>PTTEP/LKB (Truck)</v>
      </c>
      <c r="D74" s="539"/>
      <c r="E74" s="539"/>
      <c r="F74" s="539"/>
      <c r="G74" s="539"/>
      <c r="H74" s="539"/>
      <c r="I74" s="539"/>
      <c r="J74" s="539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16">
        <f>'C3LPG Balance'!AQ78</f>
        <v>6.0449999999999999</v>
      </c>
      <c r="AL74" s="534">
        <f>'C3LPG Balance'!AR78</f>
        <v>5.25</v>
      </c>
      <c r="AM74" s="534">
        <f>'C3LPG Balance'!AS78</f>
        <v>4.5999999999999996</v>
      </c>
      <c r="AN74" s="534">
        <f>'C3LPG Balance'!AT78</f>
        <v>5.4</v>
      </c>
      <c r="AO74" s="534">
        <f>'C3LPG Balance'!AU78</f>
        <v>5.7</v>
      </c>
      <c r="AP74" s="534">
        <f>'C3LPG Balance'!AV78</f>
        <v>5.58</v>
      </c>
      <c r="AQ74" s="534">
        <f>'C3LPG Balance'!AW78</f>
        <v>5.4</v>
      </c>
      <c r="AR74" s="534">
        <f>'C3LPG Balance'!AX78</f>
        <v>5.58</v>
      </c>
      <c r="AS74" s="534">
        <f>'C3LPG Balance'!AY78</f>
        <v>5.4</v>
      </c>
      <c r="AT74" s="534">
        <f>'C3LPG Balance'!AZ78</f>
        <v>5.58</v>
      </c>
      <c r="AU74" s="534">
        <f>'C3LPG Balance'!BA78</f>
        <v>5.89</v>
      </c>
      <c r="AV74" s="534">
        <f>'C3LPG Balance'!BB78</f>
        <v>5.32</v>
      </c>
      <c r="AW74" s="534">
        <f>'C3LPG Balance'!BC78</f>
        <v>5.89</v>
      </c>
      <c r="AX74" s="534">
        <f>'C3LPG Balance'!BD78</f>
        <v>5.7</v>
      </c>
      <c r="AY74" s="534">
        <f>'C3LPG Balance'!BE78</f>
        <v>5.89</v>
      </c>
      <c r="AZ74" s="534">
        <f>'C3LPG Balance'!BF78</f>
        <v>5.7</v>
      </c>
      <c r="BA74" s="534">
        <f>'C3LPG Balance'!BG78</f>
        <v>5.83</v>
      </c>
      <c r="BB74" s="534">
        <f>'C3LPG Balance'!BH78</f>
        <v>5.83</v>
      </c>
      <c r="BC74" s="534">
        <f>'C3LPG Balance'!BI78</f>
        <v>5.83</v>
      </c>
      <c r="BD74" s="534">
        <f>'C3LPG Balance'!BJ78</f>
        <v>5.83</v>
      </c>
      <c r="BE74" s="534">
        <f>'C3LPG Balance'!BK78</f>
        <v>5.83</v>
      </c>
      <c r="BF74" s="588"/>
    </row>
    <row r="75" spans="1:58" ht="10.199999999999999" customHeight="1">
      <c r="A75" s="533" t="s">
        <v>316</v>
      </c>
      <c r="B75" s="801" t="str">
        <f>'C3LPG Balance'!C79</f>
        <v>PTTOR</v>
      </c>
      <c r="C75" s="801" t="str">
        <f>'C3LPG Balance'!D79</f>
        <v>GSP KHM</v>
      </c>
      <c r="D75" s="539"/>
      <c r="E75" s="539"/>
      <c r="F75" s="539"/>
      <c r="G75" s="539"/>
      <c r="H75" s="539"/>
      <c r="I75" s="539"/>
      <c r="J75" s="539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16">
        <f>'C3LPG Balance'!AQ79</f>
        <v>17</v>
      </c>
      <c r="AL75" s="519">
        <f>'C3LPG Balance'!AR79</f>
        <v>16.5</v>
      </c>
      <c r="AM75" s="534">
        <f>'C3LPG Balance'!AS79</f>
        <v>15</v>
      </c>
      <c r="AN75" s="534">
        <f>'C3LPG Balance'!AT79</f>
        <v>14.5</v>
      </c>
      <c r="AO75" s="534">
        <f>'C3LPG Balance'!AU79</f>
        <v>15.5</v>
      </c>
      <c r="AP75" s="534">
        <f>'C3LPG Balance'!AV79</f>
        <v>13.04</v>
      </c>
      <c r="AQ75" s="534">
        <f>'C3LPG Balance'!AW79</f>
        <v>17.2</v>
      </c>
      <c r="AR75" s="534">
        <f>'C3LPG Balance'!AX79</f>
        <v>16.739999999999998</v>
      </c>
      <c r="AS75" s="534">
        <f>'C3LPG Balance'!AY79</f>
        <v>16.2</v>
      </c>
      <c r="AT75" s="534">
        <f>'C3LPG Balance'!AZ79</f>
        <v>16.12</v>
      </c>
      <c r="AU75" s="534">
        <f>'C3LPG Balance'!BA79</f>
        <v>11</v>
      </c>
      <c r="AV75" s="534">
        <f>'C3LPG Balance'!BB79</f>
        <v>6.72</v>
      </c>
      <c r="AW75" s="534">
        <f>'C3LPG Balance'!BC79</f>
        <v>15.56</v>
      </c>
      <c r="AX75" s="534">
        <f>'C3LPG Balance'!BD79</f>
        <v>15</v>
      </c>
      <c r="AY75" s="534">
        <f>'C3LPG Balance'!BE79</f>
        <v>15.5</v>
      </c>
      <c r="AZ75" s="534">
        <f>'C3LPG Balance'!BF79</f>
        <v>15</v>
      </c>
      <c r="BA75" s="534">
        <f>'C3LPG Balance'!BG79</f>
        <v>9.41</v>
      </c>
      <c r="BB75" s="534">
        <f>'C3LPG Balance'!BH79</f>
        <v>13.19</v>
      </c>
      <c r="BC75" s="534">
        <f>'C3LPG Balance'!BI79</f>
        <v>15</v>
      </c>
      <c r="BD75" s="534">
        <f>'C3LPG Balance'!BJ79</f>
        <v>15.5</v>
      </c>
      <c r="BE75" s="534">
        <f>'C3LPG Balance'!BK79</f>
        <v>15</v>
      </c>
      <c r="BF75" s="588"/>
    </row>
    <row r="76" spans="1:58" ht="10.199999999999999" customHeight="1">
      <c r="A76" s="941" t="s">
        <v>16</v>
      </c>
      <c r="B76" s="939"/>
      <c r="C76" s="940"/>
      <c r="D76" s="522" t="e">
        <f t="shared" ref="D76:J76" si="9">SUM(D24:D27)</f>
        <v>#REF!</v>
      </c>
      <c r="E76" s="522" t="e">
        <f t="shared" si="9"/>
        <v>#REF!</v>
      </c>
      <c r="F76" s="522" t="e">
        <f t="shared" si="9"/>
        <v>#REF!</v>
      </c>
      <c r="G76" s="522" t="e">
        <f t="shared" si="9"/>
        <v>#REF!</v>
      </c>
      <c r="H76" s="522" t="e">
        <f t="shared" si="9"/>
        <v>#REF!</v>
      </c>
      <c r="I76" s="522" t="e">
        <f t="shared" si="9"/>
        <v>#REF!</v>
      </c>
      <c r="J76" s="522" t="e">
        <f t="shared" si="9"/>
        <v>#REF!</v>
      </c>
      <c r="K76" s="522" t="e">
        <f t="shared" ref="K76:AB76" si="10">SUM(K24:K31)</f>
        <v>#REF!</v>
      </c>
      <c r="L76" s="522" t="e">
        <f t="shared" si="10"/>
        <v>#REF!</v>
      </c>
      <c r="M76" s="522" t="e">
        <f t="shared" si="10"/>
        <v>#REF!</v>
      </c>
      <c r="N76" s="522" t="e">
        <f t="shared" si="10"/>
        <v>#REF!</v>
      </c>
      <c r="O76" s="522" t="e">
        <f t="shared" si="10"/>
        <v>#REF!</v>
      </c>
      <c r="P76" s="522" t="e">
        <f t="shared" si="10"/>
        <v>#REF!</v>
      </c>
      <c r="Q76" s="522" t="e">
        <f t="shared" si="10"/>
        <v>#REF!</v>
      </c>
      <c r="R76" s="522" t="e">
        <f t="shared" si="10"/>
        <v>#REF!</v>
      </c>
      <c r="S76" s="522" t="e">
        <f t="shared" si="10"/>
        <v>#REF!</v>
      </c>
      <c r="T76" s="522" t="e">
        <f t="shared" si="10"/>
        <v>#REF!</v>
      </c>
      <c r="U76" s="522" t="e">
        <f t="shared" si="10"/>
        <v>#REF!</v>
      </c>
      <c r="V76" s="522" t="e">
        <f t="shared" si="10"/>
        <v>#REF!</v>
      </c>
      <c r="W76" s="522" t="e">
        <f t="shared" si="10"/>
        <v>#REF!</v>
      </c>
      <c r="X76" s="522" t="e">
        <f t="shared" si="10"/>
        <v>#REF!</v>
      </c>
      <c r="Y76" s="522" t="e">
        <f t="shared" si="10"/>
        <v>#REF!</v>
      </c>
      <c r="Z76" s="522" t="e">
        <f t="shared" si="10"/>
        <v>#REF!</v>
      </c>
      <c r="AA76" s="522" t="e">
        <f t="shared" si="10"/>
        <v>#REF!</v>
      </c>
      <c r="AB76" s="522" t="e">
        <f t="shared" si="10"/>
        <v>#REF!</v>
      </c>
      <c r="AC76" s="522" t="e">
        <f>SUM(AC24:AC35)</f>
        <v>#REF!</v>
      </c>
      <c r="AD76" s="522" t="e">
        <f>SUM(AD24:AD35)</f>
        <v>#REF!</v>
      </c>
      <c r="AE76" s="522" t="e">
        <f>SUM(AE24:AE35)</f>
        <v>#REF!</v>
      </c>
      <c r="AF76" s="522" t="e">
        <f>SUM(AF24:AF35)</f>
        <v>#REF!</v>
      </c>
      <c r="AG76" s="522" t="e">
        <f>SUM(AG24:AG35)</f>
        <v>#REF!</v>
      </c>
      <c r="AH76" s="522" t="e">
        <f>SUM(AH24:AH36)</f>
        <v>#REF!</v>
      </c>
      <c r="AI76" s="522" t="e">
        <f>SUM(AI24:AI36)</f>
        <v>#REF!</v>
      </c>
      <c r="AJ76" s="522" t="e">
        <f>SUM(AJ24:AJ36)</f>
        <v>#REF!</v>
      </c>
      <c r="AK76" s="548">
        <f t="shared" ref="AK76:BE76" si="11">SUM(AK24:AK75)</f>
        <v>217.80512922</v>
      </c>
      <c r="AL76" s="523">
        <f t="shared" si="11"/>
        <v>178.34859381000001</v>
      </c>
      <c r="AM76" s="548">
        <f t="shared" si="11"/>
        <v>170.11859380999999</v>
      </c>
      <c r="AN76" s="548">
        <f t="shared" si="11"/>
        <v>182.86217382000004</v>
      </c>
      <c r="AO76" s="548">
        <f t="shared" si="11"/>
        <v>206.13</v>
      </c>
      <c r="AP76" s="548">
        <f t="shared" si="11"/>
        <v>211.97000000000003</v>
      </c>
      <c r="AQ76" s="548">
        <f t="shared" si="11"/>
        <v>216.23</v>
      </c>
      <c r="AR76" s="548">
        <f t="shared" si="11"/>
        <v>227.23080756000002</v>
      </c>
      <c r="AS76" s="548">
        <f t="shared" si="11"/>
        <v>219.96572164999998</v>
      </c>
      <c r="AT76" s="548">
        <f t="shared" si="11"/>
        <v>221.61999999999998</v>
      </c>
      <c r="AU76" s="548">
        <f t="shared" si="11"/>
        <v>204.24568341</v>
      </c>
      <c r="AV76" s="548">
        <f t="shared" si="11"/>
        <v>198.46555589999997</v>
      </c>
      <c r="AW76" s="548">
        <f>SUM(AW24:AW75)</f>
        <v>217.92716010000001</v>
      </c>
      <c r="AX76" s="548">
        <f t="shared" si="11"/>
        <v>218.47122306999995</v>
      </c>
      <c r="AY76" s="548">
        <f t="shared" si="11"/>
        <v>222.64415579999996</v>
      </c>
      <c r="AZ76" s="548">
        <f t="shared" si="11"/>
        <v>217.79094530999998</v>
      </c>
      <c r="BA76" s="548">
        <f t="shared" si="11"/>
        <v>177.62631850000002</v>
      </c>
      <c r="BB76" s="548">
        <f t="shared" si="11"/>
        <v>227.03081603999999</v>
      </c>
      <c r="BC76" s="548">
        <f t="shared" si="11"/>
        <v>224.48266554</v>
      </c>
      <c r="BD76" s="548">
        <f t="shared" si="11"/>
        <v>228.12105473</v>
      </c>
      <c r="BE76" s="548">
        <f t="shared" si="11"/>
        <v>227.91222617</v>
      </c>
    </row>
    <row r="77" spans="1:58" ht="10.199999999999999" customHeight="1">
      <c r="A77" s="941" t="s">
        <v>342</v>
      </c>
      <c r="B77" s="939"/>
      <c r="C77" s="940"/>
      <c r="D77" s="602"/>
      <c r="E77" s="602"/>
      <c r="F77" s="602"/>
      <c r="G77" s="602"/>
      <c r="H77" s="602"/>
      <c r="I77" s="602"/>
      <c r="J77" s="602"/>
      <c r="K77" s="602"/>
      <c r="L77" s="602"/>
      <c r="M77" s="602"/>
      <c r="N77" s="602"/>
      <c r="O77" s="602"/>
      <c r="P77" s="602"/>
      <c r="Q77" s="602"/>
      <c r="R77" s="602"/>
      <c r="S77" s="602"/>
      <c r="T77" s="602"/>
      <c r="U77" s="602"/>
      <c r="V77" s="602"/>
      <c r="W77" s="602"/>
      <c r="X77" s="602"/>
      <c r="Y77" s="602"/>
      <c r="Z77" s="602"/>
      <c r="AA77" s="602"/>
      <c r="AB77" s="602"/>
      <c r="AC77" s="602"/>
      <c r="AD77" s="602"/>
      <c r="AE77" s="602"/>
      <c r="AF77" s="602"/>
      <c r="AG77" s="602"/>
      <c r="AH77" s="602"/>
      <c r="AI77" s="602"/>
      <c r="AJ77" s="602"/>
      <c r="AK77" s="548">
        <f t="shared" ref="AK77:BE77" si="12">SUM(AK54:AK69)</f>
        <v>7</v>
      </c>
      <c r="AL77" s="548">
        <f t="shared" si="12"/>
        <v>7</v>
      </c>
      <c r="AM77" s="548">
        <f t="shared" si="12"/>
        <v>6</v>
      </c>
      <c r="AN77" s="548">
        <f t="shared" si="12"/>
        <v>0</v>
      </c>
      <c r="AO77" s="548">
        <f t="shared" si="12"/>
        <v>4</v>
      </c>
      <c r="AP77" s="548">
        <f t="shared" si="12"/>
        <v>1.8</v>
      </c>
      <c r="AQ77" s="548">
        <f t="shared" si="12"/>
        <v>0</v>
      </c>
      <c r="AR77" s="548">
        <f t="shared" si="12"/>
        <v>0</v>
      </c>
      <c r="AS77" s="548">
        <f t="shared" si="12"/>
        <v>13</v>
      </c>
      <c r="AT77" s="548">
        <f t="shared" si="12"/>
        <v>11</v>
      </c>
      <c r="AU77" s="548">
        <f t="shared" si="12"/>
        <v>15.4</v>
      </c>
      <c r="AV77" s="548">
        <f t="shared" si="12"/>
        <v>3</v>
      </c>
      <c r="AW77" s="548">
        <f>SUM(AW54:AW69)</f>
        <v>0</v>
      </c>
      <c r="AX77" s="548">
        <f t="shared" si="12"/>
        <v>0</v>
      </c>
      <c r="AY77" s="548">
        <f t="shared" si="12"/>
        <v>0</v>
      </c>
      <c r="AZ77" s="548">
        <f t="shared" si="12"/>
        <v>0</v>
      </c>
      <c r="BA77" s="548">
        <f t="shared" si="12"/>
        <v>0</v>
      </c>
      <c r="BB77" s="548">
        <f t="shared" si="12"/>
        <v>0</v>
      </c>
      <c r="BC77" s="548">
        <f t="shared" si="12"/>
        <v>0</v>
      </c>
      <c r="BD77" s="548">
        <f t="shared" si="12"/>
        <v>0</v>
      </c>
      <c r="BE77" s="548">
        <f t="shared" si="12"/>
        <v>0</v>
      </c>
    </row>
    <row r="78" spans="1:58" ht="10.199999999999999" customHeight="1">
      <c r="A78" s="942" t="s">
        <v>322</v>
      </c>
      <c r="B78" s="943"/>
      <c r="C78" s="943"/>
      <c r="D78" s="587"/>
      <c r="E78" s="587"/>
      <c r="F78" s="587"/>
      <c r="G78" s="587"/>
      <c r="H78" s="587"/>
      <c r="I78" s="587"/>
      <c r="J78" s="587"/>
      <c r="K78" s="587"/>
      <c r="L78" s="587"/>
      <c r="M78" s="587"/>
      <c r="N78" s="587"/>
      <c r="O78" s="587"/>
      <c r="P78" s="587"/>
      <c r="Q78" s="587"/>
      <c r="R78" s="587"/>
      <c r="S78" s="587"/>
      <c r="T78" s="587"/>
      <c r="U78" s="587"/>
      <c r="V78" s="587"/>
      <c r="W78" s="587"/>
      <c r="X78" s="587"/>
      <c r="Y78" s="587"/>
      <c r="Z78" s="587"/>
      <c r="AA78" s="587"/>
      <c r="AB78" s="587"/>
      <c r="AC78" s="587"/>
      <c r="AD78" s="587"/>
      <c r="AE78" s="587"/>
      <c r="AF78" s="587"/>
      <c r="AG78" s="587"/>
      <c r="AH78" s="587"/>
      <c r="AI78" s="587"/>
      <c r="AJ78" s="587"/>
      <c r="AK78" s="587"/>
      <c r="AL78" s="587"/>
      <c r="AM78" s="587"/>
      <c r="AN78" s="587"/>
      <c r="AO78" s="587"/>
      <c r="AP78" s="587"/>
      <c r="AQ78" s="587"/>
      <c r="AR78" s="587"/>
      <c r="AS78" s="587"/>
      <c r="AT78" s="587"/>
      <c r="AU78" s="587"/>
      <c r="AV78" s="587"/>
      <c r="AW78" s="587"/>
      <c r="AX78" s="587"/>
      <c r="AY78" s="587"/>
      <c r="AZ78" s="587"/>
      <c r="BA78" s="591"/>
      <c r="BB78" s="591"/>
      <c r="BC78" s="593"/>
      <c r="BD78" s="593"/>
      <c r="BE78" s="592"/>
    </row>
    <row r="79" spans="1:58" ht="10.199999999999999" customHeight="1">
      <c r="A79" s="944" t="s">
        <v>107</v>
      </c>
      <c r="B79" s="945"/>
      <c r="C79" s="946"/>
      <c r="D79" s="403">
        <v>2017</v>
      </c>
      <c r="E79" s="403"/>
      <c r="F79" s="895">
        <v>2017</v>
      </c>
      <c r="G79" s="896"/>
      <c r="H79" s="896"/>
      <c r="I79" s="896"/>
      <c r="J79" s="897"/>
      <c r="K79" s="404">
        <v>2018</v>
      </c>
      <c r="L79" s="404">
        <v>2018</v>
      </c>
      <c r="M79" s="404">
        <v>2018</v>
      </c>
      <c r="N79" s="403">
        <v>2018</v>
      </c>
      <c r="O79" s="403"/>
      <c r="P79" s="404">
        <v>2018</v>
      </c>
      <c r="Q79" s="917">
        <v>2018</v>
      </c>
      <c r="R79" s="917"/>
      <c r="S79" s="917"/>
      <c r="T79" s="917"/>
      <c r="U79" s="917"/>
      <c r="V79" s="917"/>
      <c r="W79" s="404">
        <v>2019</v>
      </c>
      <c r="X79" s="404">
        <v>2019</v>
      </c>
      <c r="Y79" s="403">
        <v>2019</v>
      </c>
      <c r="Z79" s="404">
        <v>2019</v>
      </c>
      <c r="AA79" s="403">
        <v>2019</v>
      </c>
      <c r="AB79" s="404">
        <v>2019</v>
      </c>
      <c r="AC79" s="403">
        <v>2019</v>
      </c>
      <c r="AD79" s="404">
        <v>2019</v>
      </c>
      <c r="AE79" s="403">
        <v>2019</v>
      </c>
      <c r="AF79" s="917">
        <v>2019</v>
      </c>
      <c r="AG79" s="917"/>
      <c r="AH79" s="917"/>
      <c r="AI79" s="404">
        <v>2020</v>
      </c>
      <c r="AJ79" s="405"/>
      <c r="AK79" s="404">
        <v>2020</v>
      </c>
      <c r="AL79" s="404">
        <v>2020</v>
      </c>
      <c r="AM79" s="405"/>
      <c r="AN79" s="404">
        <v>2020</v>
      </c>
      <c r="AO79" s="404">
        <v>2020</v>
      </c>
      <c r="AP79" s="917">
        <v>2020</v>
      </c>
      <c r="AQ79" s="917"/>
      <c r="AR79" s="917"/>
      <c r="AS79" s="917"/>
      <c r="AT79" s="917"/>
      <c r="AU79" s="895">
        <v>2021</v>
      </c>
      <c r="AV79" s="896"/>
      <c r="AW79" s="896"/>
      <c r="AX79" s="896"/>
      <c r="AY79" s="896"/>
      <c r="AZ79" s="896"/>
      <c r="BA79" s="896"/>
      <c r="BB79" s="896"/>
      <c r="BC79" s="896"/>
      <c r="BD79" s="896"/>
      <c r="BE79" s="897"/>
    </row>
    <row r="80" spans="1:58" ht="10.199999999999999" customHeight="1">
      <c r="A80" s="918" t="s">
        <v>108</v>
      </c>
      <c r="B80" s="947"/>
      <c r="C80" s="948"/>
      <c r="D80" s="510" t="str">
        <f t="shared" ref="D80:BE80" si="13">D9</f>
        <v>JUN</v>
      </c>
      <c r="E80" s="510" t="str">
        <f t="shared" si="13"/>
        <v>JUL</v>
      </c>
      <c r="F80" s="510" t="str">
        <f t="shared" si="13"/>
        <v>AUG</v>
      </c>
      <c r="G80" s="510" t="str">
        <f t="shared" si="13"/>
        <v>SEP</v>
      </c>
      <c r="H80" s="510" t="str">
        <f t="shared" si="13"/>
        <v>OCT</v>
      </c>
      <c r="I80" s="510" t="str">
        <f t="shared" si="13"/>
        <v>NOV</v>
      </c>
      <c r="J80" s="510" t="str">
        <f t="shared" si="13"/>
        <v>DEC</v>
      </c>
      <c r="K80" s="510" t="str">
        <f t="shared" si="13"/>
        <v>JAN</v>
      </c>
      <c r="L80" s="510" t="str">
        <f t="shared" si="13"/>
        <v>FEB</v>
      </c>
      <c r="M80" s="510" t="str">
        <f t="shared" si="13"/>
        <v>MAR</v>
      </c>
      <c r="N80" s="510" t="str">
        <f t="shared" si="13"/>
        <v>APR</v>
      </c>
      <c r="O80" s="510" t="str">
        <f t="shared" si="13"/>
        <v>MAY</v>
      </c>
      <c r="P80" s="510" t="str">
        <f t="shared" si="13"/>
        <v>JUN</v>
      </c>
      <c r="Q80" s="510" t="str">
        <f t="shared" si="13"/>
        <v>JUL</v>
      </c>
      <c r="R80" s="510" t="str">
        <f t="shared" si="13"/>
        <v>AUG</v>
      </c>
      <c r="S80" s="510" t="str">
        <f t="shared" si="13"/>
        <v>SEP</v>
      </c>
      <c r="T80" s="510" t="str">
        <f t="shared" si="13"/>
        <v>OCT</v>
      </c>
      <c r="U80" s="510" t="str">
        <f t="shared" si="13"/>
        <v>NOV</v>
      </c>
      <c r="V80" s="510" t="str">
        <f t="shared" si="13"/>
        <v>DEC</v>
      </c>
      <c r="W80" s="510" t="str">
        <f t="shared" si="13"/>
        <v>JAN</v>
      </c>
      <c r="X80" s="510" t="str">
        <f t="shared" si="13"/>
        <v>FEB</v>
      </c>
      <c r="Y80" s="510" t="str">
        <f t="shared" si="13"/>
        <v>MAR</v>
      </c>
      <c r="Z80" s="510" t="str">
        <f t="shared" si="13"/>
        <v>APR</v>
      </c>
      <c r="AA80" s="510" t="str">
        <f t="shared" si="13"/>
        <v>MAY</v>
      </c>
      <c r="AB80" s="510" t="str">
        <f t="shared" si="13"/>
        <v>JUN</v>
      </c>
      <c r="AC80" s="510" t="str">
        <f t="shared" si="13"/>
        <v>JUL</v>
      </c>
      <c r="AD80" s="510" t="str">
        <f t="shared" si="13"/>
        <v>AUG</v>
      </c>
      <c r="AE80" s="510" t="str">
        <f t="shared" si="13"/>
        <v>SEP</v>
      </c>
      <c r="AF80" s="510" t="str">
        <f t="shared" si="13"/>
        <v>OCT</v>
      </c>
      <c r="AG80" s="510" t="str">
        <f t="shared" si="13"/>
        <v>NOV</v>
      </c>
      <c r="AH80" s="510" t="str">
        <f t="shared" si="13"/>
        <v>DEC</v>
      </c>
      <c r="AI80" s="510" t="str">
        <f t="shared" si="13"/>
        <v>JAN</v>
      </c>
      <c r="AJ80" s="510" t="str">
        <f t="shared" si="13"/>
        <v>FEB</v>
      </c>
      <c r="AK80" s="510" t="str">
        <f t="shared" si="13"/>
        <v>MAR</v>
      </c>
      <c r="AL80" s="510" t="str">
        <f t="shared" si="13"/>
        <v>APR</v>
      </c>
      <c r="AM80" s="510" t="str">
        <f t="shared" si="13"/>
        <v>MAY</v>
      </c>
      <c r="AN80" s="510" t="str">
        <f t="shared" si="13"/>
        <v>JUN</v>
      </c>
      <c r="AO80" s="510" t="str">
        <f t="shared" si="13"/>
        <v>JUL</v>
      </c>
      <c r="AP80" s="510" t="str">
        <f t="shared" si="13"/>
        <v>AUG</v>
      </c>
      <c r="AQ80" s="510" t="str">
        <f t="shared" si="13"/>
        <v>SEP</v>
      </c>
      <c r="AR80" s="510" t="str">
        <f t="shared" si="13"/>
        <v>OCT</v>
      </c>
      <c r="AS80" s="510" t="str">
        <f t="shared" si="13"/>
        <v>NOV</v>
      </c>
      <c r="AT80" s="510" t="str">
        <f t="shared" si="13"/>
        <v>DEC</v>
      </c>
      <c r="AU80" s="510" t="str">
        <f t="shared" si="13"/>
        <v>JAN</v>
      </c>
      <c r="AV80" s="510" t="str">
        <f t="shared" si="13"/>
        <v>FEB</v>
      </c>
      <c r="AW80" s="510" t="str">
        <f>AW9</f>
        <v>MAR</v>
      </c>
      <c r="AX80" s="510" t="str">
        <f t="shared" si="13"/>
        <v>APR</v>
      </c>
      <c r="AY80" s="510" t="str">
        <f t="shared" si="13"/>
        <v>MAY</v>
      </c>
      <c r="AZ80" s="510" t="str">
        <f t="shared" si="13"/>
        <v>JUN</v>
      </c>
      <c r="BA80" s="510" t="str">
        <f t="shared" si="13"/>
        <v>JUL</v>
      </c>
      <c r="BB80" s="510" t="str">
        <f t="shared" si="13"/>
        <v>AUG</v>
      </c>
      <c r="BC80" s="510" t="str">
        <f t="shared" si="13"/>
        <v>SEP</v>
      </c>
      <c r="BD80" s="510" t="str">
        <f t="shared" si="13"/>
        <v>OCT</v>
      </c>
      <c r="BE80" s="510" t="str">
        <f t="shared" si="13"/>
        <v>NOV</v>
      </c>
    </row>
    <row r="81" spans="1:57" ht="10.199999999999999" customHeight="1">
      <c r="A81" s="543" t="s">
        <v>241</v>
      </c>
      <c r="B81" s="544"/>
      <c r="C81" s="594"/>
      <c r="D81" s="598">
        <f>'NGL Balance'!H14</f>
        <v>0</v>
      </c>
      <c r="E81" s="529">
        <f>'NGL Balance'!I14</f>
        <v>23</v>
      </c>
      <c r="F81" s="529">
        <f>'NGL Balance'!J14</f>
        <v>25</v>
      </c>
      <c r="G81" s="529">
        <f>'NGL Balance'!K14</f>
        <v>21.5</v>
      </c>
      <c r="H81" s="529">
        <f>'NGL Balance'!L14</f>
        <v>27.8</v>
      </c>
      <c r="I81" s="529">
        <f>'NGL Balance'!M14</f>
        <v>27.8</v>
      </c>
      <c r="J81" s="529">
        <f>'NGL Balance'!N14</f>
        <v>33.179000000000002</v>
      </c>
      <c r="K81" s="529">
        <f>'NGL Balance'!O14</f>
        <v>31</v>
      </c>
      <c r="L81" s="529">
        <f>'NGL Balance'!P14</f>
        <v>29.4</v>
      </c>
      <c r="M81" s="529">
        <f>'NGL Balance'!Q14</f>
        <v>21.6</v>
      </c>
      <c r="N81" s="529">
        <f>'NGL Balance'!R14</f>
        <v>27.78</v>
      </c>
      <c r="O81" s="529">
        <f>'NGL Balance'!S14</f>
        <v>23</v>
      </c>
      <c r="P81" s="529">
        <f>'NGL Balance'!T14</f>
        <v>28.56</v>
      </c>
      <c r="Q81" s="529">
        <f>'NGL Balance'!U14</f>
        <v>29.32</v>
      </c>
      <c r="R81" s="529">
        <f>'NGL Balance'!V14</f>
        <v>24</v>
      </c>
      <c r="S81" s="529">
        <f>'NGL Balance'!W14</f>
        <v>18.5</v>
      </c>
      <c r="T81" s="529">
        <f>'NGL Balance'!X14</f>
        <v>22.2</v>
      </c>
      <c r="U81" s="529">
        <f>'NGL Balance'!Y14</f>
        <v>33.950617283950614</v>
      </c>
      <c r="V81" s="529">
        <f>'NGL Balance'!Z14</f>
        <v>30.092592592592592</v>
      </c>
      <c r="W81" s="529">
        <f>'NGL Balance'!AA14</f>
        <v>18.518518518518519</v>
      </c>
      <c r="X81" s="529">
        <f>'NGL Balance'!AB14</f>
        <v>23.148148148148149</v>
      </c>
      <c r="Y81" s="529">
        <f>'NGL Balance'!AC14</f>
        <v>32.407407407407405</v>
      </c>
      <c r="Z81" s="529">
        <f>'NGL Balance'!AD14</f>
        <v>29.320987654320987</v>
      </c>
      <c r="AA81" s="529">
        <f>'NGL Balance'!AE14</f>
        <v>26.234567901234566</v>
      </c>
      <c r="AB81" s="529">
        <f>'NGL Balance'!AF14</f>
        <v>29.320987654320987</v>
      </c>
      <c r="AC81" s="529">
        <f>'NGL Balance'!AG14</f>
        <v>28.549382716049383</v>
      </c>
      <c r="AD81" s="529">
        <f>'NGL Balance'!AH14</f>
        <v>30.864197530864196</v>
      </c>
      <c r="AE81" s="529">
        <f>'NGL Balance'!AI14</f>
        <v>29.320987654320987</v>
      </c>
      <c r="AF81" s="529">
        <f>'NGL Balance'!AJ14</f>
        <v>27.777777777777779</v>
      </c>
      <c r="AG81" s="529">
        <f>'NGL Balance'!AK14</f>
        <v>27.006172839506171</v>
      </c>
      <c r="AH81" s="529">
        <f>'NGL Balance'!AL14</f>
        <v>32.407407407407405</v>
      </c>
      <c r="AI81" s="529">
        <f>'NGL Balance'!AM14</f>
        <v>29.320987654320987</v>
      </c>
      <c r="AJ81" s="529">
        <f>'NGL Balance'!AN14</f>
        <v>19.290123456790123</v>
      </c>
      <c r="AK81" s="513">
        <f>'NGL Balance'!AO14</f>
        <v>38.888888888888886</v>
      </c>
      <c r="AL81" s="513">
        <f>'NGL Balance'!AP14</f>
        <v>23.148148148148149</v>
      </c>
      <c r="AM81" s="513">
        <f>'NGL Balance'!AQ14</f>
        <v>13.888888888888889</v>
      </c>
      <c r="AN81" s="513">
        <f>'NGL Balance'!AR14</f>
        <v>7.716049382716049</v>
      </c>
      <c r="AO81" s="513">
        <f>'NGL Balance'!AS14</f>
        <v>7.716049382716049</v>
      </c>
      <c r="AP81" s="513">
        <f>'NGL Balance'!AT14</f>
        <v>23.148148148148149</v>
      </c>
      <c r="AQ81" s="513">
        <f>'NGL Balance'!AU14</f>
        <v>35.493827160493829</v>
      </c>
      <c r="AR81" s="513">
        <f>'NGL Balance'!AV14</f>
        <v>39.351851851851848</v>
      </c>
      <c r="AS81" s="513">
        <f>'NGL Balance'!AW14</f>
        <v>30.864197530864196</v>
      </c>
      <c r="AT81" s="513">
        <f>'NGL Balance'!AX14</f>
        <v>33.950617283950614</v>
      </c>
      <c r="AU81" s="513">
        <f>'NGL Balance'!AY14</f>
        <v>37.808641975308639</v>
      </c>
      <c r="AV81" s="513">
        <f>'NGL Balance'!AZ14</f>
        <v>35.493827160493829</v>
      </c>
      <c r="AW81" s="513">
        <f>'NGL Balance'!BA14</f>
        <v>38.580246913580247</v>
      </c>
      <c r="AX81" s="513">
        <f>'NGL Balance'!BB14</f>
        <v>32.407407407407405</v>
      </c>
      <c r="AY81" s="513">
        <f>'NGL Balance'!BC14</f>
        <v>37.037037037037038</v>
      </c>
      <c r="AZ81" s="513">
        <f>'NGL Balance'!BD14</f>
        <v>33.950617283950614</v>
      </c>
      <c r="BA81" s="513">
        <f>'NGL Balance'!BE14</f>
        <v>27.777777777777779</v>
      </c>
      <c r="BB81" s="513">
        <f>'NGL Balance'!BF14</f>
        <v>33.950617283950614</v>
      </c>
      <c r="BC81" s="513">
        <f>'NGL Balance'!BG14</f>
        <v>30.864197530864196</v>
      </c>
      <c r="BD81" s="513">
        <f>'NGL Balance'!BH14</f>
        <v>26.234567901234566</v>
      </c>
      <c r="BE81" s="513">
        <f>'NGL Balance'!BJ14</f>
        <v>33.950617283950614</v>
      </c>
    </row>
    <row r="82" spans="1:57" ht="10.199999999999999" customHeight="1">
      <c r="A82" s="936" t="s">
        <v>339</v>
      </c>
      <c r="B82" s="937"/>
      <c r="C82" s="595"/>
      <c r="D82" s="599">
        <f>'NGL Balance'!F15</f>
        <v>53</v>
      </c>
      <c r="E82" s="512">
        <f>'NGL Balance'!I15</f>
        <v>56</v>
      </c>
      <c r="F82" s="512">
        <f>'NGL Balance'!J15</f>
        <v>56</v>
      </c>
      <c r="G82" s="512">
        <f>'NGL Balance'!K15</f>
        <v>53</v>
      </c>
      <c r="H82" s="512">
        <f>'NGL Balance'!L15</f>
        <v>58</v>
      </c>
      <c r="I82" s="512">
        <f>'NGL Balance'!M15</f>
        <v>56</v>
      </c>
      <c r="J82" s="512">
        <f>'NGL Balance'!N15</f>
        <v>55</v>
      </c>
      <c r="K82" s="512">
        <f>'NGL Balance'!O15</f>
        <v>55.111111111111114</v>
      </c>
      <c r="L82" s="512">
        <f>'NGL Balance'!P15</f>
        <v>49.777777777777771</v>
      </c>
      <c r="M82" s="512">
        <f>'NGL Balance'!Q15</f>
        <v>55.111111111111114</v>
      </c>
      <c r="N82" s="512">
        <f>'NGL Balance'!R15</f>
        <v>53.333333333333329</v>
      </c>
      <c r="O82" s="512">
        <f>'NGL Balance'!S15</f>
        <v>55.111111111111114</v>
      </c>
      <c r="P82" s="512">
        <f>'NGL Balance'!T15</f>
        <v>53.333333333333329</v>
      </c>
      <c r="Q82" s="512">
        <f>'NGL Balance'!U15</f>
        <v>55.111111111111114</v>
      </c>
      <c r="R82" s="512">
        <f>'NGL Balance'!V15</f>
        <v>55.111111111111114</v>
      </c>
      <c r="S82" s="512">
        <f>'NGL Balance'!W15</f>
        <v>53.333333333333329</v>
      </c>
      <c r="T82" s="512">
        <f>'NGL Balance'!X15</f>
        <v>43.5</v>
      </c>
      <c r="U82" s="512">
        <f>'NGL Balance'!Y15</f>
        <v>40</v>
      </c>
      <c r="V82" s="512">
        <f>'NGL Balance'!Z15</f>
        <v>55.111111111111114</v>
      </c>
      <c r="W82" s="512">
        <f>'NGL Balance'!AA15</f>
        <v>45</v>
      </c>
      <c r="X82" s="512">
        <f>'NGL Balance'!AB15</f>
        <v>48</v>
      </c>
      <c r="Y82" s="512">
        <f>'NGL Balance'!AC15</f>
        <v>55</v>
      </c>
      <c r="Z82" s="512">
        <f>'NGL Balance'!AD15</f>
        <v>53</v>
      </c>
      <c r="AA82" s="512">
        <f>'NGL Balance'!AE15</f>
        <v>55</v>
      </c>
      <c r="AB82" s="512">
        <f>'NGL Balance'!AF15</f>
        <v>53</v>
      </c>
      <c r="AC82" s="512">
        <f>'NGL Balance'!AG15</f>
        <v>55</v>
      </c>
      <c r="AD82" s="512">
        <f>'NGL Balance'!AH15</f>
        <v>55</v>
      </c>
      <c r="AE82" s="512">
        <f>'NGL Balance'!AI15</f>
        <v>51.5</v>
      </c>
      <c r="AF82" s="512">
        <f>'NGL Balance'!AJ15</f>
        <v>55.111111111111114</v>
      </c>
      <c r="AG82" s="512">
        <f>'NGL Balance'!AK15</f>
        <v>53.333333333333336</v>
      </c>
      <c r="AH82" s="512">
        <f>'NGL Balance'!AL15</f>
        <v>55</v>
      </c>
      <c r="AI82" s="512">
        <f>'NGL Balance'!AM15</f>
        <v>55</v>
      </c>
      <c r="AJ82" s="512">
        <f>'NGL Balance'!AN15</f>
        <v>51.555555555555564</v>
      </c>
      <c r="AK82" s="534">
        <f>'NGL Balance'!AO15</f>
        <v>43.6</v>
      </c>
      <c r="AL82" s="534">
        <f>'NGL Balance'!AP15</f>
        <v>42.2</v>
      </c>
      <c r="AM82" s="534">
        <f>'NGL Balance'!AQ15</f>
        <v>42.2</v>
      </c>
      <c r="AN82" s="534">
        <f>'NGL Balance'!AR15</f>
        <v>53.333333333333329</v>
      </c>
      <c r="AO82" s="534">
        <f>'NGL Balance'!AS15</f>
        <v>58.857999999999997</v>
      </c>
      <c r="AP82" s="534">
        <f>'NGL Balance'!AT15</f>
        <v>55.111111111111114</v>
      </c>
      <c r="AQ82" s="534">
        <f>'NGL Balance'!AU15</f>
        <v>42.222222222222221</v>
      </c>
      <c r="AR82" s="534">
        <f>'NGL Balance'!AV15</f>
        <v>43.629629629629626</v>
      </c>
      <c r="AS82" s="534">
        <f>'NGL Balance'!AW15</f>
        <v>40.002222222222223</v>
      </c>
      <c r="AT82" s="534">
        <f>'NGL Balance'!AX15</f>
        <v>40.599629629629625</v>
      </c>
      <c r="AU82" s="534">
        <f>'NGL Balance'!AY15</f>
        <v>45</v>
      </c>
      <c r="AV82" s="534">
        <f>'NGL Balance'!AZ15</f>
        <v>39</v>
      </c>
      <c r="AW82" s="534">
        <f>'NGL Balance'!BA15</f>
        <v>43.629629629629626</v>
      </c>
      <c r="AX82" s="534">
        <f>'NGL Balance'!BB15</f>
        <v>42.222222222222221</v>
      </c>
      <c r="AY82" s="534">
        <f>'NGL Balance'!BC15</f>
        <v>43.629629629629626</v>
      </c>
      <c r="AZ82" s="534">
        <f>'NGL Balance'!BD15</f>
        <v>42</v>
      </c>
      <c r="BA82" s="534">
        <f>'NGL Balance'!BE15</f>
        <v>33</v>
      </c>
      <c r="BB82" s="534">
        <f>'NGL Balance'!BF15</f>
        <v>43</v>
      </c>
      <c r="BC82" s="534">
        <f>'NGL Balance'!BG15</f>
        <v>42</v>
      </c>
      <c r="BD82" s="534">
        <f>'NGL Balance'!BH15</f>
        <v>39.037037037037038</v>
      </c>
      <c r="BE82" s="534">
        <f>'NGL Balance'!BJ15</f>
        <v>43</v>
      </c>
    </row>
    <row r="83" spans="1:57" ht="10.199999999999999" customHeight="1">
      <c r="A83" s="798" t="s">
        <v>124</v>
      </c>
      <c r="B83" s="546"/>
      <c r="C83" s="595"/>
      <c r="D83" s="599">
        <v>0</v>
      </c>
      <c r="E83" s="512">
        <v>0</v>
      </c>
      <c r="F83" s="512">
        <v>0</v>
      </c>
      <c r="G83" s="512">
        <v>0</v>
      </c>
      <c r="H83" s="512">
        <v>0</v>
      </c>
      <c r="I83" s="512">
        <v>0</v>
      </c>
      <c r="J83" s="512">
        <v>0</v>
      </c>
      <c r="K83" s="512">
        <v>0</v>
      </c>
      <c r="L83" s="512">
        <v>0</v>
      </c>
      <c r="M83" s="512">
        <v>0</v>
      </c>
      <c r="N83" s="512">
        <v>0</v>
      </c>
      <c r="O83" s="512">
        <v>0</v>
      </c>
      <c r="P83" s="512">
        <v>0</v>
      </c>
      <c r="Q83" s="512">
        <v>0</v>
      </c>
      <c r="R83" s="512">
        <v>0</v>
      </c>
      <c r="S83" s="512">
        <v>0</v>
      </c>
      <c r="T83" s="512">
        <v>0</v>
      </c>
      <c r="U83" s="512">
        <v>0</v>
      </c>
      <c r="V83" s="512">
        <v>0</v>
      </c>
      <c r="W83" s="512">
        <v>0</v>
      </c>
      <c r="X83" s="512">
        <v>0</v>
      </c>
      <c r="Y83" s="512">
        <v>0</v>
      </c>
      <c r="Z83" s="512">
        <v>0</v>
      </c>
      <c r="AA83" s="512">
        <v>0</v>
      </c>
      <c r="AB83" s="512">
        <v>0</v>
      </c>
      <c r="AC83" s="512">
        <v>0</v>
      </c>
      <c r="AD83" s="512">
        <v>0</v>
      </c>
      <c r="AE83" s="512">
        <v>0</v>
      </c>
      <c r="AF83" s="512">
        <v>0</v>
      </c>
      <c r="AG83" s="512">
        <v>0</v>
      </c>
      <c r="AH83" s="512">
        <v>0</v>
      </c>
      <c r="AI83" s="512">
        <v>0</v>
      </c>
      <c r="AJ83" s="512">
        <v>0</v>
      </c>
      <c r="AK83" s="534">
        <v>0</v>
      </c>
      <c r="AL83" s="534">
        <v>0</v>
      </c>
      <c r="AM83" s="534">
        <v>0</v>
      </c>
      <c r="AN83" s="534">
        <v>0</v>
      </c>
      <c r="AO83" s="534">
        <v>0</v>
      </c>
      <c r="AP83" s="534">
        <v>0</v>
      </c>
      <c r="AQ83" s="534">
        <v>0</v>
      </c>
      <c r="AR83" s="534">
        <f>'NGL Balance'!AV16</f>
        <v>0</v>
      </c>
      <c r="AS83" s="534">
        <f>'NGL Balance'!AW16</f>
        <v>0</v>
      </c>
      <c r="AT83" s="534">
        <f>'NGL Balance'!AX16</f>
        <v>0</v>
      </c>
      <c r="AU83" s="534">
        <f>'NGL Balance'!AY16</f>
        <v>0</v>
      </c>
      <c r="AV83" s="534">
        <f>'NGL Balance'!AZ16</f>
        <v>0</v>
      </c>
      <c r="AW83" s="534">
        <f>'NGL Balance'!BA16</f>
        <v>0</v>
      </c>
      <c r="AX83" s="534">
        <f>'NGL Balance'!BB16</f>
        <v>0</v>
      </c>
      <c r="AY83" s="534">
        <f>'NGL Balance'!BC16</f>
        <v>0</v>
      </c>
      <c r="AZ83" s="534">
        <f>'NGL Balance'!BD16</f>
        <v>0</v>
      </c>
      <c r="BA83" s="534">
        <f>'NGL Balance'!BE16</f>
        <v>0</v>
      </c>
      <c r="BB83" s="534">
        <f>'NGL Balance'!BF16</f>
        <v>0</v>
      </c>
      <c r="BC83" s="534">
        <f>'NGL Balance'!BG16</f>
        <v>0</v>
      </c>
      <c r="BD83" s="534">
        <f>'NGL Balance'!BH16</f>
        <v>0</v>
      </c>
      <c r="BE83" s="534">
        <f>'NGL Balance'!BJ16</f>
        <v>0</v>
      </c>
    </row>
    <row r="84" spans="1:57" ht="10.199999999999999" customHeight="1">
      <c r="A84" s="545" t="s">
        <v>192</v>
      </c>
      <c r="B84" s="546"/>
      <c r="C84" s="595"/>
      <c r="D84" s="599">
        <f>'NGL Balance'!H18</f>
        <v>10</v>
      </c>
      <c r="E84" s="512">
        <f>'NGL Balance'!I18</f>
        <v>2</v>
      </c>
      <c r="F84" s="512">
        <f>'NGL Balance'!J18</f>
        <v>0</v>
      </c>
      <c r="G84" s="512">
        <f>'NGL Balance'!K18</f>
        <v>0</v>
      </c>
      <c r="H84" s="512">
        <f>'NGL Balance'!L18</f>
        <v>0</v>
      </c>
      <c r="I84" s="512">
        <f>'NGL Balance'!M18</f>
        <v>0</v>
      </c>
      <c r="J84" s="512">
        <f>'NGL Balance'!N18</f>
        <v>0</v>
      </c>
      <c r="K84" s="512">
        <f>'NGL Balance'!O18</f>
        <v>0</v>
      </c>
      <c r="L84" s="512">
        <f>'NGL Balance'!P18</f>
        <v>0</v>
      </c>
      <c r="M84" s="512">
        <f>'NGL Balance'!Q18</f>
        <v>0</v>
      </c>
      <c r="N84" s="512">
        <f>'NGL Balance'!R18</f>
        <v>0</v>
      </c>
      <c r="O84" s="512">
        <f>'NGL Balance'!S18</f>
        <v>0</v>
      </c>
      <c r="P84" s="512">
        <f>'NGL Balance'!T18</f>
        <v>0</v>
      </c>
      <c r="Q84" s="512">
        <f>'NGL Balance'!U18</f>
        <v>0</v>
      </c>
      <c r="R84" s="512">
        <f>'NGL Balance'!V18</f>
        <v>0</v>
      </c>
      <c r="S84" s="512">
        <f>'NGL Balance'!W18</f>
        <v>0</v>
      </c>
      <c r="T84" s="512">
        <f>'NGL Balance'!X18</f>
        <v>0</v>
      </c>
      <c r="U84" s="512">
        <f>'NGL Balance'!Y18</f>
        <v>0</v>
      </c>
      <c r="V84" s="512">
        <f>'NGL Balance'!Z18</f>
        <v>0</v>
      </c>
      <c r="W84" s="512">
        <f>'NGL Balance'!AA18</f>
        <v>0</v>
      </c>
      <c r="X84" s="512">
        <f>'NGL Balance'!AB18</f>
        <v>0</v>
      </c>
      <c r="Y84" s="512">
        <f>'NGL Balance'!AC18</f>
        <v>0</v>
      </c>
      <c r="Z84" s="512">
        <f>'NGL Balance'!AD18</f>
        <v>0</v>
      </c>
      <c r="AA84" s="512">
        <f>'NGL Balance'!AE18</f>
        <v>0</v>
      </c>
      <c r="AB84" s="512">
        <f>'NGL Balance'!AF18</f>
        <v>0</v>
      </c>
      <c r="AC84" s="512">
        <f>'NGL Balance'!AG18</f>
        <v>0</v>
      </c>
      <c r="AD84" s="512">
        <f>'NGL Balance'!AH18</f>
        <v>0</v>
      </c>
      <c r="AE84" s="512">
        <f>'NGL Balance'!AI18</f>
        <v>0</v>
      </c>
      <c r="AF84" s="512">
        <f>'NGL Balance'!AJ18</f>
        <v>0</v>
      </c>
      <c r="AG84" s="512">
        <f>'NGL Balance'!AK18</f>
        <v>0</v>
      </c>
      <c r="AH84" s="512">
        <f>'NGL Balance'!AL18</f>
        <v>0</v>
      </c>
      <c r="AI84" s="512">
        <f>'NGL Balance'!AM18</f>
        <v>0</v>
      </c>
      <c r="AJ84" s="512">
        <f>'NGL Balance'!AN18</f>
        <v>1.9</v>
      </c>
      <c r="AK84" s="534">
        <f>'NGL Balance'!AO18</f>
        <v>0.6</v>
      </c>
      <c r="AL84" s="534">
        <f>'NGL Balance'!AP18</f>
        <v>0</v>
      </c>
      <c r="AM84" s="534">
        <f>'NGL Balance'!AQ18</f>
        <v>0</v>
      </c>
      <c r="AN84" s="534">
        <f>'NGL Balance'!AR18</f>
        <v>0</v>
      </c>
      <c r="AO84" s="534">
        <f>'NGL Balance'!AS18</f>
        <v>0</v>
      </c>
      <c r="AP84" s="534">
        <f>'NGL Balance'!AT18</f>
        <v>0</v>
      </c>
      <c r="AQ84" s="534">
        <f>'NGL Balance'!AU18</f>
        <v>0</v>
      </c>
      <c r="AR84" s="534">
        <f>'NGL Balance'!AV17</f>
        <v>0</v>
      </c>
      <c r="AS84" s="534">
        <f>'NGL Balance'!AW17</f>
        <v>0</v>
      </c>
      <c r="AT84" s="534">
        <f>'NGL Balance'!AX17</f>
        <v>0</v>
      </c>
      <c r="AU84" s="534">
        <f>'NGL Balance'!AY17</f>
        <v>0</v>
      </c>
      <c r="AV84" s="534">
        <f>'NGL Balance'!AZ17</f>
        <v>0</v>
      </c>
      <c r="AW84" s="534">
        <f>'NGL Balance'!BA17</f>
        <v>0</v>
      </c>
      <c r="AX84" s="534">
        <f>'NGL Balance'!BB17</f>
        <v>0</v>
      </c>
      <c r="AY84" s="534">
        <f>'NGL Balance'!BC17</f>
        <v>0</v>
      </c>
      <c r="AZ84" s="534">
        <f>'NGL Balance'!BD17</f>
        <v>0</v>
      </c>
      <c r="BA84" s="534">
        <f>'NGL Balance'!BE17</f>
        <v>0</v>
      </c>
      <c r="BB84" s="534">
        <f>'NGL Balance'!BF17</f>
        <v>0</v>
      </c>
      <c r="BC84" s="534">
        <f>'NGL Balance'!BG17</f>
        <v>0</v>
      </c>
      <c r="BD84" s="534">
        <f>'NGL Balance'!BH17</f>
        <v>0</v>
      </c>
      <c r="BE84" s="534">
        <f>'NGL Balance'!BJ17</f>
        <v>0</v>
      </c>
    </row>
    <row r="85" spans="1:57" ht="10.199999999999999" customHeight="1">
      <c r="A85" s="560" t="s">
        <v>320</v>
      </c>
      <c r="B85" s="596"/>
      <c r="C85" s="597"/>
      <c r="D85" s="599">
        <f>'NGL Balance'!H17</f>
        <v>10</v>
      </c>
      <c r="E85" s="512">
        <f>'NGL Balance'!I17</f>
        <v>0</v>
      </c>
      <c r="F85" s="512">
        <f>'NGL Balance'!J17</f>
        <v>0</v>
      </c>
      <c r="G85" s="512">
        <f>'NGL Balance'!K17</f>
        <v>0</v>
      </c>
      <c r="H85" s="512">
        <f>'NGL Balance'!L17</f>
        <v>0</v>
      </c>
      <c r="I85" s="512">
        <f>'NGL Balance'!M17</f>
        <v>5</v>
      </c>
      <c r="J85" s="512">
        <f>'NGL Balance'!N17</f>
        <v>5</v>
      </c>
      <c r="K85" s="512">
        <f>'NGL Balance'!O17</f>
        <v>0</v>
      </c>
      <c r="L85" s="512">
        <f>'NGL Balance'!P17</f>
        <v>4.2</v>
      </c>
      <c r="M85" s="512">
        <f>'NGL Balance'!Q17</f>
        <v>0</v>
      </c>
      <c r="N85" s="512">
        <f>'NGL Balance'!R17</f>
        <v>0</v>
      </c>
      <c r="O85" s="512">
        <f>'NGL Balance'!S17</f>
        <v>0</v>
      </c>
      <c r="P85" s="512">
        <f>'NGL Balance'!T17</f>
        <v>0</v>
      </c>
      <c r="Q85" s="512">
        <f>'NGL Balance'!U17</f>
        <v>1.9</v>
      </c>
      <c r="R85" s="512">
        <f>'NGL Balance'!V17</f>
        <v>0</v>
      </c>
      <c r="S85" s="512">
        <f>'NGL Balance'!W17</f>
        <v>0</v>
      </c>
      <c r="T85" s="512">
        <f>'NGL Balance'!X17</f>
        <v>1.9</v>
      </c>
      <c r="U85" s="512">
        <f>'NGL Balance'!Y17</f>
        <v>1.9</v>
      </c>
      <c r="V85" s="512">
        <f>'NGL Balance'!Z17</f>
        <v>0</v>
      </c>
      <c r="W85" s="512">
        <f>'NGL Balance'!AA17</f>
        <v>0</v>
      </c>
      <c r="X85" s="512">
        <f>'NGL Balance'!AB17</f>
        <v>0</v>
      </c>
      <c r="Y85" s="512">
        <f>'NGL Balance'!AC17</f>
        <v>0</v>
      </c>
      <c r="Z85" s="512">
        <f>'NGL Balance'!AD17</f>
        <v>0</v>
      </c>
      <c r="AA85" s="512">
        <f>'NGL Balance'!AE17</f>
        <v>0</v>
      </c>
      <c r="AB85" s="512">
        <f>'NGL Balance'!AF17</f>
        <v>0</v>
      </c>
      <c r="AC85" s="512">
        <f>'NGL Balance'!AG17</f>
        <v>0</v>
      </c>
      <c r="AD85" s="512">
        <f>'NGL Balance'!AH17</f>
        <v>0</v>
      </c>
      <c r="AE85" s="512">
        <f>'NGL Balance'!AI17</f>
        <v>0</v>
      </c>
      <c r="AF85" s="512">
        <f>'NGL Balance'!AJ17</f>
        <v>0</v>
      </c>
      <c r="AG85" s="512">
        <f>'NGL Balance'!AK17</f>
        <v>0</v>
      </c>
      <c r="AH85" s="512">
        <f>'NGL Balance'!AL17</f>
        <v>0</v>
      </c>
      <c r="AI85" s="512">
        <f>'NGL Balance'!AM17</f>
        <v>0</v>
      </c>
      <c r="AJ85" s="512">
        <f>'NGL Balance'!AN17</f>
        <v>0</v>
      </c>
      <c r="AK85" s="534">
        <f>'NGL Balance'!AO17</f>
        <v>1.9</v>
      </c>
      <c r="AL85" s="534">
        <f>'NGL Balance'!AP17</f>
        <v>0</v>
      </c>
      <c r="AM85" s="534">
        <f>'NGL Balance'!AQ17</f>
        <v>0</v>
      </c>
      <c r="AN85" s="534">
        <f>'NGL Balance'!AR17</f>
        <v>0</v>
      </c>
      <c r="AO85" s="534">
        <f>'NGL Balance'!AS17</f>
        <v>0</v>
      </c>
      <c r="AP85" s="534">
        <f>'NGL Balance'!AT17</f>
        <v>0</v>
      </c>
      <c r="AQ85" s="534">
        <f>'NGL Balance'!AU17</f>
        <v>0</v>
      </c>
      <c r="AR85" s="534">
        <f>'NGL Balance'!AV18</f>
        <v>0</v>
      </c>
      <c r="AS85" s="534">
        <f>'NGL Balance'!AW18</f>
        <v>0</v>
      </c>
      <c r="AT85" s="534">
        <f>'NGL Balance'!AX18</f>
        <v>1.9</v>
      </c>
      <c r="AU85" s="534">
        <f>'NGL Balance'!AY18</f>
        <v>0.6</v>
      </c>
      <c r="AV85" s="534">
        <f>'NGL Balance'!AZ18</f>
        <v>0</v>
      </c>
      <c r="AW85" s="534">
        <f>'NGL Balance'!BA18</f>
        <v>0</v>
      </c>
      <c r="AX85" s="534">
        <f>'NGL Balance'!BB18</f>
        <v>0</v>
      </c>
      <c r="AY85" s="534">
        <f>'NGL Balance'!BC18</f>
        <v>0</v>
      </c>
      <c r="AZ85" s="534">
        <f>'NGL Balance'!BD18</f>
        <v>0</v>
      </c>
      <c r="BA85" s="534">
        <f>'NGL Balance'!BE18</f>
        <v>1.8</v>
      </c>
      <c r="BB85" s="534">
        <f>'NGL Balance'!BF18</f>
        <v>0</v>
      </c>
      <c r="BC85" s="534">
        <f>'NGL Balance'!BG18</f>
        <v>0</v>
      </c>
      <c r="BD85" s="534">
        <f>'NGL Balance'!BH18</f>
        <v>0</v>
      </c>
      <c r="BE85" s="534">
        <f>'NGL Balance'!BJ18</f>
        <v>0</v>
      </c>
    </row>
    <row r="86" spans="1:57" ht="10.199999999999999" customHeight="1">
      <c r="A86" s="545" t="s">
        <v>125</v>
      </c>
      <c r="B86" s="486"/>
      <c r="C86" s="486"/>
      <c r="D86" s="537">
        <f>'NGL Balance'!F27</f>
        <v>2.1</v>
      </c>
      <c r="E86" s="537">
        <f>'NGL Balance'!I27</f>
        <v>0</v>
      </c>
      <c r="F86" s="537">
        <f>'NGL Balance'!J27</f>
        <v>1.8</v>
      </c>
      <c r="G86" s="537">
        <f>'NGL Balance'!K27</f>
        <v>1.8</v>
      </c>
      <c r="H86" s="537">
        <f>'NGL Balance'!L27</f>
        <v>0</v>
      </c>
      <c r="I86" s="537">
        <f>'NGL Balance'!M27</f>
        <v>3.6</v>
      </c>
      <c r="J86" s="537">
        <f>'NGL Balance'!N27</f>
        <v>2.54</v>
      </c>
      <c r="K86" s="537">
        <v>0</v>
      </c>
      <c r="L86" s="537">
        <f>'NGL Balance'!P27</f>
        <v>1.8</v>
      </c>
      <c r="M86" s="537">
        <f>'NGL Balance'!Q27</f>
        <v>1.9</v>
      </c>
      <c r="N86" s="537">
        <f>'NGL Balance'!R27</f>
        <v>1.9</v>
      </c>
      <c r="O86" s="537">
        <f>'NGL Balance'!S27</f>
        <v>0</v>
      </c>
      <c r="P86" s="537">
        <f>'NGL Balance'!T27</f>
        <v>3.8</v>
      </c>
      <c r="Q86" s="537">
        <f>'NGL Balance'!U27</f>
        <v>1.9</v>
      </c>
      <c r="R86" s="537">
        <f>'NGL Balance'!V27</f>
        <v>3.8</v>
      </c>
      <c r="S86" s="537">
        <f>'NGL Balance'!W27</f>
        <v>1.9</v>
      </c>
      <c r="T86" s="537">
        <f>'NGL Balance'!X27</f>
        <v>1.9</v>
      </c>
      <c r="U86" s="537">
        <f>'NGL Balance'!Y27</f>
        <v>1.9</v>
      </c>
      <c r="V86" s="537">
        <f>'NGL Balance'!Z27</f>
        <v>3.8</v>
      </c>
      <c r="W86" s="537">
        <f>'NGL Balance'!AA27</f>
        <v>3.8</v>
      </c>
      <c r="X86" s="537">
        <f>'NGL Balance'!AB27</f>
        <v>5.6999999999999993</v>
      </c>
      <c r="Y86" s="537">
        <f>'NGL Balance'!AC27</f>
        <v>7.6</v>
      </c>
      <c r="Z86" s="537">
        <f>'NGL Balance'!AD27</f>
        <v>5.6999999999999993</v>
      </c>
      <c r="AA86" s="537">
        <f>'NGL Balance'!AE27</f>
        <v>5.6999999999999993</v>
      </c>
      <c r="AB86" s="537">
        <f>'NGL Balance'!AF27</f>
        <v>5.6999999999999993</v>
      </c>
      <c r="AC86" s="537">
        <f>'NGL Balance'!AG27</f>
        <v>5.6999999999999993</v>
      </c>
      <c r="AD86" s="537">
        <f>'NGL Balance'!AH27</f>
        <v>5.6999999999999993</v>
      </c>
      <c r="AE86" s="537">
        <f>'NGL Balance'!AI27</f>
        <v>5.6999999999999993</v>
      </c>
      <c r="AF86" s="537">
        <f>'NGL Balance'!AJ27</f>
        <v>3.8</v>
      </c>
      <c r="AG86" s="537">
        <f>'NGL Balance'!AK27</f>
        <v>3.8</v>
      </c>
      <c r="AH86" s="537">
        <f>'NGL Balance'!AL27</f>
        <v>5.6999999999999993</v>
      </c>
      <c r="AI86" s="537">
        <f>'NGL Balance'!AM27</f>
        <v>5.6999999999999993</v>
      </c>
      <c r="AJ86" s="537">
        <f>'NGL Balance'!AN27</f>
        <v>5.6999999999999993</v>
      </c>
      <c r="AK86" s="577">
        <f>'NGL Balance'!AO27</f>
        <v>5.6999999999999993</v>
      </c>
      <c r="AL86" s="577">
        <f>'NGL Balance'!AP27</f>
        <v>5.6999999999999993</v>
      </c>
      <c r="AM86" s="577">
        <f>'NGL Balance'!AQ27</f>
        <v>5.6999999999999993</v>
      </c>
      <c r="AN86" s="577">
        <f>'NGL Balance'!AR27</f>
        <v>3.8</v>
      </c>
      <c r="AO86" s="577">
        <f>'NGL Balance'!AS27</f>
        <v>5.6999999999999993</v>
      </c>
      <c r="AP86" s="577">
        <f>'NGL Balance'!AT27</f>
        <v>5.6999999999999993</v>
      </c>
      <c r="AQ86" s="577">
        <f>'NGL Balance'!AU27</f>
        <v>5.6999999999999993</v>
      </c>
      <c r="AR86" s="577">
        <f>'NGL Balance'!AV27</f>
        <v>5.6999999999999993</v>
      </c>
      <c r="AS86" s="577">
        <f>'NGL Balance'!AW27</f>
        <v>5.6999999999999993</v>
      </c>
      <c r="AT86" s="577">
        <f>'NGL Balance'!AX27</f>
        <v>3.8</v>
      </c>
      <c r="AU86" s="577">
        <f>'NGL Balance'!AY27</f>
        <v>1.9</v>
      </c>
      <c r="AV86" s="577">
        <f>'NGL Balance'!AZ27</f>
        <v>0</v>
      </c>
      <c r="AW86" s="577">
        <f>'NGL Balance'!BA27</f>
        <v>1.9</v>
      </c>
      <c r="AX86" s="577">
        <f>'NGL Balance'!BB27</f>
        <v>1.9</v>
      </c>
      <c r="AY86" s="577">
        <f>'NGL Balance'!BC27</f>
        <v>1.9</v>
      </c>
      <c r="AZ86" s="577">
        <f>'NGL Balance'!BD27</f>
        <v>1.9</v>
      </c>
      <c r="BA86" s="577">
        <f>'NGL Balance'!BE27</f>
        <v>0</v>
      </c>
      <c r="BB86" s="577">
        <f>'NGL Balance'!BF27</f>
        <v>1.9</v>
      </c>
      <c r="BC86" s="577">
        <f>'NGL Balance'!BG27</f>
        <v>1.9</v>
      </c>
      <c r="BD86" s="577">
        <f>'NGL Balance'!BH27</f>
        <v>1.9</v>
      </c>
      <c r="BE86" s="577">
        <f>'NGL Balance'!BJ27</f>
        <v>1.9</v>
      </c>
    </row>
    <row r="87" spans="1:57" ht="10.199999999999999" customHeight="1">
      <c r="A87" s="545" t="s">
        <v>126</v>
      </c>
      <c r="B87" s="486"/>
      <c r="C87" s="486"/>
      <c r="D87" s="537">
        <f>'NGL Balance'!F28</f>
        <v>3.06</v>
      </c>
      <c r="E87" s="537">
        <f>'NGL Balance'!I28</f>
        <v>4.34</v>
      </c>
      <c r="F87" s="537">
        <f>'NGL Balance'!J28</f>
        <v>2.54</v>
      </c>
      <c r="G87" s="537">
        <v>2.8</v>
      </c>
      <c r="H87" s="537">
        <v>0</v>
      </c>
      <c r="I87" s="537">
        <f>'NGL Balance'!M28</f>
        <v>0</v>
      </c>
      <c r="J87" s="537">
        <f>'NGL Balance'!N28</f>
        <v>1.8</v>
      </c>
      <c r="K87" s="537">
        <v>3.6</v>
      </c>
      <c r="L87" s="537">
        <f>'NGL Balance'!P28</f>
        <v>2.6800000000000006</v>
      </c>
      <c r="M87" s="537">
        <f>'NGL Balance'!Q28</f>
        <v>1.8</v>
      </c>
      <c r="N87" s="537">
        <f>'NGL Balance'!R28</f>
        <v>3.6</v>
      </c>
      <c r="O87" s="537">
        <f>'NGL Balance'!S28</f>
        <v>1.8</v>
      </c>
      <c r="P87" s="537">
        <f>'NGL Balance'!T28</f>
        <v>0</v>
      </c>
      <c r="Q87" s="537">
        <f>'NGL Balance'!U28</f>
        <v>1.8</v>
      </c>
      <c r="R87" s="537">
        <f>'NGL Balance'!V28</f>
        <v>1.8</v>
      </c>
      <c r="S87" s="537">
        <f>'NGL Balance'!W28</f>
        <v>3.6</v>
      </c>
      <c r="T87" s="537">
        <f>'NGL Balance'!X28</f>
        <v>1.8</v>
      </c>
      <c r="U87" s="537">
        <f>'NGL Balance'!Y28</f>
        <v>1.8</v>
      </c>
      <c r="V87" s="537">
        <f>'NGL Balance'!Z28</f>
        <v>1.8</v>
      </c>
      <c r="W87" s="537">
        <f>'NGL Balance'!AA28</f>
        <v>0</v>
      </c>
      <c r="X87" s="537">
        <f>'NGL Balance'!AB28</f>
        <v>0</v>
      </c>
      <c r="Y87" s="537">
        <f>'NGL Balance'!AC28</f>
        <v>0</v>
      </c>
      <c r="Z87" s="537">
        <f>'NGL Balance'!AD28</f>
        <v>0</v>
      </c>
      <c r="AA87" s="537">
        <f>'NGL Balance'!AE28</f>
        <v>0</v>
      </c>
      <c r="AB87" s="537">
        <f>'NGL Balance'!AF28</f>
        <v>0</v>
      </c>
      <c r="AC87" s="537">
        <f>'NGL Balance'!AG28</f>
        <v>0</v>
      </c>
      <c r="AD87" s="537">
        <f>'NGL Balance'!AH28</f>
        <v>0</v>
      </c>
      <c r="AE87" s="537">
        <f>'NGL Balance'!AI28</f>
        <v>0</v>
      </c>
      <c r="AF87" s="537">
        <f>'NGL Balance'!AJ28</f>
        <v>0</v>
      </c>
      <c r="AG87" s="537">
        <f>'NGL Balance'!AK28</f>
        <v>0</v>
      </c>
      <c r="AH87" s="537">
        <f>'NGL Balance'!AL28</f>
        <v>0</v>
      </c>
      <c r="AI87" s="537">
        <f>'NGL Balance'!AM28</f>
        <v>0</v>
      </c>
      <c r="AJ87" s="537">
        <f>'NGL Balance'!AN28</f>
        <v>0</v>
      </c>
      <c r="AK87" s="549">
        <f>'NGL Balance'!AO28</f>
        <v>0</v>
      </c>
      <c r="AL87" s="549">
        <f>'NGL Balance'!AP28</f>
        <v>0</v>
      </c>
      <c r="AM87" s="549">
        <f>'NGL Balance'!AQ28</f>
        <v>0</v>
      </c>
      <c r="AN87" s="549">
        <f>'NGL Balance'!AR28</f>
        <v>0</v>
      </c>
      <c r="AO87" s="549">
        <f>'NGL Balance'!AS28</f>
        <v>0</v>
      </c>
      <c r="AP87" s="549">
        <f>'NGL Balance'!AT28</f>
        <v>0</v>
      </c>
      <c r="AQ87" s="549">
        <f>'NGL Balance'!AU28</f>
        <v>0</v>
      </c>
      <c r="AR87" s="549">
        <f>'NGL Balance'!AV28</f>
        <v>0</v>
      </c>
      <c r="AS87" s="549">
        <f>'NGL Balance'!AW28</f>
        <v>0</v>
      </c>
      <c r="AT87" s="549">
        <f>'NGL Balance'!AX28</f>
        <v>1.9</v>
      </c>
      <c r="AU87" s="549">
        <f>'NGL Balance'!AY28</f>
        <v>1.9</v>
      </c>
      <c r="AV87" s="549">
        <f>'NGL Balance'!AZ28</f>
        <v>1.9</v>
      </c>
      <c r="AW87" s="549">
        <f>'NGL Balance'!BA28</f>
        <v>3.8</v>
      </c>
      <c r="AX87" s="549">
        <f>'NGL Balance'!BB28</f>
        <v>3.8</v>
      </c>
      <c r="AY87" s="549">
        <f>'NGL Balance'!BC28</f>
        <v>3.8</v>
      </c>
      <c r="AZ87" s="549">
        <f>'NGL Balance'!BD28</f>
        <v>3.8</v>
      </c>
      <c r="BA87" s="549">
        <f>'NGL Balance'!BE28</f>
        <v>1.9</v>
      </c>
      <c r="BB87" s="549">
        <f>'NGL Balance'!BF28</f>
        <v>1.9</v>
      </c>
      <c r="BC87" s="549">
        <f>'NGL Balance'!BG28</f>
        <v>3.8</v>
      </c>
      <c r="BD87" s="549">
        <f>'NGL Balance'!BH28</f>
        <v>3.8</v>
      </c>
      <c r="BE87" s="549">
        <f>'NGL Balance'!BJ28</f>
        <v>3.8</v>
      </c>
    </row>
    <row r="88" spans="1:57" ht="10.199999999999999" customHeight="1">
      <c r="A88" s="941" t="s">
        <v>16</v>
      </c>
      <c r="B88" s="939"/>
      <c r="C88" s="940"/>
      <c r="D88" s="522">
        <f t="shared" ref="D88:AJ88" si="14">D86+D87</f>
        <v>5.16</v>
      </c>
      <c r="E88" s="522">
        <f t="shared" si="14"/>
        <v>4.34</v>
      </c>
      <c r="F88" s="522">
        <f t="shared" si="14"/>
        <v>4.34</v>
      </c>
      <c r="G88" s="522">
        <f t="shared" si="14"/>
        <v>4.5999999999999996</v>
      </c>
      <c r="H88" s="522">
        <f t="shared" si="14"/>
        <v>0</v>
      </c>
      <c r="I88" s="522">
        <f t="shared" si="14"/>
        <v>3.6</v>
      </c>
      <c r="J88" s="522">
        <f t="shared" si="14"/>
        <v>4.34</v>
      </c>
      <c r="K88" s="522">
        <f t="shared" si="14"/>
        <v>3.6</v>
      </c>
      <c r="L88" s="522">
        <f t="shared" si="14"/>
        <v>4.4800000000000004</v>
      </c>
      <c r="M88" s="522">
        <f t="shared" si="14"/>
        <v>3.7</v>
      </c>
      <c r="N88" s="522">
        <f t="shared" si="14"/>
        <v>5.5</v>
      </c>
      <c r="O88" s="522">
        <f t="shared" ref="O88:U88" si="15">O86+O87</f>
        <v>1.8</v>
      </c>
      <c r="P88" s="522">
        <f t="shared" si="15"/>
        <v>3.8</v>
      </c>
      <c r="Q88" s="522">
        <f t="shared" si="15"/>
        <v>3.7</v>
      </c>
      <c r="R88" s="522">
        <f t="shared" si="15"/>
        <v>5.6</v>
      </c>
      <c r="S88" s="522">
        <f t="shared" si="15"/>
        <v>5.5</v>
      </c>
      <c r="T88" s="522">
        <f t="shared" si="15"/>
        <v>3.7</v>
      </c>
      <c r="U88" s="522">
        <f t="shared" si="15"/>
        <v>3.7</v>
      </c>
      <c r="V88" s="522">
        <f t="shared" si="14"/>
        <v>5.6</v>
      </c>
      <c r="W88" s="522">
        <f t="shared" si="14"/>
        <v>3.8</v>
      </c>
      <c r="X88" s="522">
        <f t="shared" si="14"/>
        <v>5.6999999999999993</v>
      </c>
      <c r="Y88" s="522">
        <f t="shared" si="14"/>
        <v>7.6</v>
      </c>
      <c r="Z88" s="522">
        <f t="shared" si="14"/>
        <v>5.6999999999999993</v>
      </c>
      <c r="AA88" s="522">
        <f t="shared" si="14"/>
        <v>5.6999999999999993</v>
      </c>
      <c r="AB88" s="522">
        <f t="shared" si="14"/>
        <v>5.6999999999999993</v>
      </c>
      <c r="AC88" s="522">
        <f t="shared" si="14"/>
        <v>5.6999999999999993</v>
      </c>
      <c r="AD88" s="522">
        <f t="shared" si="14"/>
        <v>5.6999999999999993</v>
      </c>
      <c r="AE88" s="522">
        <f t="shared" si="14"/>
        <v>5.6999999999999993</v>
      </c>
      <c r="AF88" s="522">
        <f t="shared" si="14"/>
        <v>3.8</v>
      </c>
      <c r="AG88" s="522">
        <f t="shared" si="14"/>
        <v>3.8</v>
      </c>
      <c r="AH88" s="522">
        <f t="shared" si="14"/>
        <v>5.6999999999999993</v>
      </c>
      <c r="AI88" s="522">
        <f t="shared" si="14"/>
        <v>5.6999999999999993</v>
      </c>
      <c r="AJ88" s="522">
        <f t="shared" si="14"/>
        <v>5.6999999999999993</v>
      </c>
      <c r="AK88" s="548">
        <f>SUM(AK81:AK87)</f>
        <v>90.688888888888883</v>
      </c>
      <c r="AL88" s="548">
        <f t="shared" ref="AL88:BE88" si="16">SUM(AL81:AL87)</f>
        <v>71.048148148148158</v>
      </c>
      <c r="AM88" s="548">
        <f t="shared" si="16"/>
        <v>61.788888888888891</v>
      </c>
      <c r="AN88" s="548">
        <f t="shared" si="16"/>
        <v>64.849382716049377</v>
      </c>
      <c r="AO88" s="548">
        <f t="shared" si="16"/>
        <v>72.274049382716044</v>
      </c>
      <c r="AP88" s="548">
        <f t="shared" si="16"/>
        <v>83.959259259259269</v>
      </c>
      <c r="AQ88" s="548">
        <f t="shared" si="16"/>
        <v>83.416049382716054</v>
      </c>
      <c r="AR88" s="548">
        <f t="shared" si="16"/>
        <v>88.68148148148147</v>
      </c>
      <c r="AS88" s="548">
        <f t="shared" si="16"/>
        <v>76.566419753086421</v>
      </c>
      <c r="AT88" s="548">
        <f t="shared" si="16"/>
        <v>82.150246913580247</v>
      </c>
      <c r="AU88" s="548">
        <f t="shared" si="16"/>
        <v>87.208641975308637</v>
      </c>
      <c r="AV88" s="548">
        <f t="shared" si="16"/>
        <v>76.393827160493828</v>
      </c>
      <c r="AW88" s="548">
        <f>SUM(AW81:AW87)</f>
        <v>87.909876543209876</v>
      </c>
      <c r="AX88" s="548">
        <f t="shared" si="16"/>
        <v>80.329629629629622</v>
      </c>
      <c r="AY88" s="548">
        <f t="shared" si="16"/>
        <v>86.36666666666666</v>
      </c>
      <c r="AZ88" s="548">
        <f t="shared" si="16"/>
        <v>81.650617283950609</v>
      </c>
      <c r="BA88" s="548">
        <f t="shared" si="16"/>
        <v>64.477777777777774</v>
      </c>
      <c r="BB88" s="548">
        <f t="shared" si="16"/>
        <v>80.750617283950618</v>
      </c>
      <c r="BC88" s="548">
        <f t="shared" si="16"/>
        <v>78.564197530864206</v>
      </c>
      <c r="BD88" s="548">
        <f t="shared" si="16"/>
        <v>70.971604938271611</v>
      </c>
      <c r="BE88" s="548">
        <f t="shared" si="16"/>
        <v>82.650617283950609</v>
      </c>
    </row>
    <row r="89" spans="1:57" ht="10.199999999999999" customHeight="1">
      <c r="A89" s="949" t="s">
        <v>255</v>
      </c>
      <c r="B89" s="950"/>
      <c r="C89" s="950"/>
      <c r="D89" s="488"/>
      <c r="E89" s="488"/>
      <c r="F89" s="488"/>
      <c r="G89" s="488"/>
      <c r="H89" s="488"/>
      <c r="I89" s="488"/>
      <c r="J89" s="488"/>
      <c r="K89" s="488"/>
      <c r="L89" s="488"/>
      <c r="M89" s="488"/>
      <c r="N89" s="488"/>
      <c r="O89" s="488"/>
      <c r="P89" s="488"/>
      <c r="Q89" s="488"/>
      <c r="R89" s="488"/>
      <c r="S89" s="488"/>
      <c r="T89" s="488"/>
      <c r="U89" s="488"/>
      <c r="V89" s="488"/>
      <c r="W89" s="488"/>
      <c r="X89" s="488"/>
      <c r="Y89" s="488"/>
      <c r="Z89" s="488"/>
      <c r="AA89" s="488"/>
      <c r="AB89" s="488"/>
      <c r="AC89" s="488"/>
      <c r="AD89" s="488"/>
      <c r="AE89" s="488"/>
      <c r="AF89" s="488"/>
      <c r="AG89" s="488"/>
      <c r="AH89" s="488"/>
      <c r="AI89" s="488"/>
      <c r="AJ89" s="488"/>
      <c r="AK89" s="488"/>
      <c r="AL89" s="488"/>
      <c r="AM89" s="488"/>
      <c r="AN89" s="488"/>
      <c r="AO89" s="488"/>
      <c r="AP89" s="488"/>
      <c r="AQ89" s="488"/>
      <c r="AR89" s="488"/>
      <c r="AS89" s="488"/>
      <c r="AT89" s="488"/>
      <c r="AU89" s="488"/>
      <c r="AV89" s="488"/>
      <c r="AW89" s="488"/>
      <c r="AX89" s="488"/>
      <c r="AY89" s="488"/>
      <c r="AZ89" s="488"/>
      <c r="BA89" s="505"/>
      <c r="BB89" s="505"/>
      <c r="BC89" s="505"/>
      <c r="BD89" s="505"/>
      <c r="BE89" s="576"/>
    </row>
    <row r="90" spans="1:57" ht="10.199999999999999" customHeight="1">
      <c r="A90" s="944" t="s">
        <v>107</v>
      </c>
      <c r="B90" s="945"/>
      <c r="C90" s="946"/>
      <c r="D90" s="403">
        <v>2017</v>
      </c>
      <c r="E90" s="403"/>
      <c r="F90" s="895">
        <v>2017</v>
      </c>
      <c r="G90" s="896"/>
      <c r="H90" s="896"/>
      <c r="I90" s="896"/>
      <c r="J90" s="897"/>
      <c r="K90" s="404">
        <v>2018</v>
      </c>
      <c r="L90" s="404">
        <v>2018</v>
      </c>
      <c r="M90" s="404">
        <v>2018</v>
      </c>
      <c r="N90" s="403">
        <v>2018</v>
      </c>
      <c r="O90" s="403"/>
      <c r="P90" s="404">
        <v>2018</v>
      </c>
      <c r="Q90" s="917">
        <v>2018</v>
      </c>
      <c r="R90" s="917"/>
      <c r="S90" s="917"/>
      <c r="T90" s="917"/>
      <c r="U90" s="917"/>
      <c r="V90" s="917"/>
      <c r="W90" s="404">
        <v>2019</v>
      </c>
      <c r="X90" s="404">
        <v>2019</v>
      </c>
      <c r="Y90" s="403">
        <v>2019</v>
      </c>
      <c r="Z90" s="404">
        <v>2019</v>
      </c>
      <c r="AA90" s="403">
        <v>2019</v>
      </c>
      <c r="AB90" s="404">
        <v>2019</v>
      </c>
      <c r="AC90" s="403">
        <v>2019</v>
      </c>
      <c r="AD90" s="404">
        <v>2019</v>
      </c>
      <c r="AE90" s="403">
        <v>2019</v>
      </c>
      <c r="AF90" s="917">
        <v>2019</v>
      </c>
      <c r="AG90" s="917"/>
      <c r="AH90" s="917"/>
      <c r="AI90" s="404">
        <v>2020</v>
      </c>
      <c r="AJ90" s="405"/>
      <c r="AK90" s="404">
        <v>2020</v>
      </c>
      <c r="AL90" s="404">
        <v>2020</v>
      </c>
      <c r="AM90" s="405"/>
      <c r="AN90" s="404">
        <v>2020</v>
      </c>
      <c r="AO90" s="404">
        <v>2020</v>
      </c>
      <c r="AP90" s="917">
        <v>2020</v>
      </c>
      <c r="AQ90" s="917"/>
      <c r="AR90" s="917"/>
      <c r="AS90" s="917"/>
      <c r="AT90" s="917"/>
      <c r="AU90" s="895">
        <v>2021</v>
      </c>
      <c r="AV90" s="896"/>
      <c r="AW90" s="896"/>
      <c r="AX90" s="896"/>
      <c r="AY90" s="896"/>
      <c r="AZ90" s="896"/>
      <c r="BA90" s="896"/>
      <c r="BB90" s="896"/>
      <c r="BC90" s="896"/>
      <c r="BD90" s="896"/>
      <c r="BE90" s="897"/>
    </row>
    <row r="91" spans="1:57" ht="10.199999999999999" customHeight="1">
      <c r="A91" s="921" t="s">
        <v>108</v>
      </c>
      <c r="B91" s="919"/>
      <c r="C91" s="920"/>
      <c r="D91" s="797" t="str">
        <f t="shared" ref="D91:BE91" si="17">D80</f>
        <v>JUN</v>
      </c>
      <c r="E91" s="797" t="str">
        <f t="shared" si="17"/>
        <v>JUL</v>
      </c>
      <c r="F91" s="797" t="str">
        <f t="shared" si="17"/>
        <v>AUG</v>
      </c>
      <c r="G91" s="797" t="str">
        <f t="shared" si="17"/>
        <v>SEP</v>
      </c>
      <c r="H91" s="797" t="str">
        <f t="shared" si="17"/>
        <v>OCT</v>
      </c>
      <c r="I91" s="797" t="str">
        <f t="shared" si="17"/>
        <v>NOV</v>
      </c>
      <c r="J91" s="797" t="str">
        <f t="shared" si="17"/>
        <v>DEC</v>
      </c>
      <c r="K91" s="797" t="str">
        <f t="shared" si="17"/>
        <v>JAN</v>
      </c>
      <c r="L91" s="797" t="str">
        <f t="shared" si="17"/>
        <v>FEB</v>
      </c>
      <c r="M91" s="797" t="str">
        <f t="shared" si="17"/>
        <v>MAR</v>
      </c>
      <c r="N91" s="797" t="str">
        <f t="shared" si="17"/>
        <v>APR</v>
      </c>
      <c r="O91" s="797" t="str">
        <f t="shared" si="17"/>
        <v>MAY</v>
      </c>
      <c r="P91" s="797" t="str">
        <f t="shared" si="17"/>
        <v>JUN</v>
      </c>
      <c r="Q91" s="797" t="str">
        <f t="shared" si="17"/>
        <v>JUL</v>
      </c>
      <c r="R91" s="797" t="str">
        <f t="shared" si="17"/>
        <v>AUG</v>
      </c>
      <c r="S91" s="797" t="str">
        <f t="shared" si="17"/>
        <v>SEP</v>
      </c>
      <c r="T91" s="797" t="str">
        <f t="shared" si="17"/>
        <v>OCT</v>
      </c>
      <c r="U91" s="797" t="str">
        <f t="shared" si="17"/>
        <v>NOV</v>
      </c>
      <c r="V91" s="797" t="str">
        <f t="shared" si="17"/>
        <v>DEC</v>
      </c>
      <c r="W91" s="797" t="str">
        <f t="shared" si="17"/>
        <v>JAN</v>
      </c>
      <c r="X91" s="797" t="str">
        <f t="shared" si="17"/>
        <v>FEB</v>
      </c>
      <c r="Y91" s="797" t="str">
        <f t="shared" si="17"/>
        <v>MAR</v>
      </c>
      <c r="Z91" s="797" t="str">
        <f t="shared" si="17"/>
        <v>APR</v>
      </c>
      <c r="AA91" s="797" t="str">
        <f t="shared" si="17"/>
        <v>MAY</v>
      </c>
      <c r="AB91" s="797" t="str">
        <f t="shared" si="17"/>
        <v>JUN</v>
      </c>
      <c r="AC91" s="797" t="str">
        <f t="shared" si="17"/>
        <v>JUL</v>
      </c>
      <c r="AD91" s="797" t="str">
        <f t="shared" si="17"/>
        <v>AUG</v>
      </c>
      <c r="AE91" s="797" t="str">
        <f t="shared" si="17"/>
        <v>SEP</v>
      </c>
      <c r="AF91" s="797" t="str">
        <f t="shared" si="17"/>
        <v>OCT</v>
      </c>
      <c r="AG91" s="797" t="str">
        <f t="shared" si="17"/>
        <v>NOV</v>
      </c>
      <c r="AH91" s="797" t="str">
        <f t="shared" si="17"/>
        <v>DEC</v>
      </c>
      <c r="AI91" s="797" t="str">
        <f t="shared" si="17"/>
        <v>JAN</v>
      </c>
      <c r="AJ91" s="797" t="str">
        <f t="shared" si="17"/>
        <v>FEB</v>
      </c>
      <c r="AK91" s="797" t="str">
        <f t="shared" si="17"/>
        <v>MAR</v>
      </c>
      <c r="AL91" s="797" t="str">
        <f t="shared" si="17"/>
        <v>APR</v>
      </c>
      <c r="AM91" s="797" t="str">
        <f t="shared" si="17"/>
        <v>MAY</v>
      </c>
      <c r="AN91" s="797" t="str">
        <f t="shared" si="17"/>
        <v>JUN</v>
      </c>
      <c r="AO91" s="797" t="str">
        <f t="shared" si="17"/>
        <v>JUL</v>
      </c>
      <c r="AP91" s="797" t="str">
        <f t="shared" si="17"/>
        <v>AUG</v>
      </c>
      <c r="AQ91" s="797" t="str">
        <f t="shared" si="17"/>
        <v>SEP</v>
      </c>
      <c r="AR91" s="797" t="str">
        <f t="shared" si="17"/>
        <v>OCT</v>
      </c>
      <c r="AS91" s="797" t="str">
        <f t="shared" si="17"/>
        <v>NOV</v>
      </c>
      <c r="AT91" s="797" t="str">
        <f t="shared" si="17"/>
        <v>DEC</v>
      </c>
      <c r="AU91" s="797" t="str">
        <f t="shared" si="17"/>
        <v>JAN</v>
      </c>
      <c r="AV91" s="797" t="str">
        <f t="shared" si="17"/>
        <v>FEB</v>
      </c>
      <c r="AW91" s="797" t="str">
        <f>AW80</f>
        <v>MAR</v>
      </c>
      <c r="AX91" s="797" t="str">
        <f t="shared" si="17"/>
        <v>APR</v>
      </c>
      <c r="AY91" s="797" t="str">
        <f t="shared" si="17"/>
        <v>MAY</v>
      </c>
      <c r="AZ91" s="797" t="str">
        <f t="shared" si="17"/>
        <v>JUN</v>
      </c>
      <c r="BA91" s="797" t="str">
        <f t="shared" si="17"/>
        <v>JUL</v>
      </c>
      <c r="BB91" s="797" t="str">
        <f t="shared" si="17"/>
        <v>AUG</v>
      </c>
      <c r="BC91" s="797" t="str">
        <f t="shared" si="17"/>
        <v>SEP</v>
      </c>
      <c r="BD91" s="797" t="str">
        <f t="shared" si="17"/>
        <v>OCT</v>
      </c>
      <c r="BE91" s="797" t="str">
        <f t="shared" si="17"/>
        <v>NOV</v>
      </c>
    </row>
    <row r="92" spans="1:57" ht="10.199999999999999" customHeight="1">
      <c r="A92" s="543" t="s">
        <v>88</v>
      </c>
      <c r="B92" s="544"/>
      <c r="C92" s="544"/>
      <c r="D92" s="529" t="e">
        <f>#REF!</f>
        <v>#REF!</v>
      </c>
      <c r="E92" s="529" t="e">
        <f>#REF!</f>
        <v>#REF!</v>
      </c>
      <c r="F92" s="529" t="e">
        <f>#REF!</f>
        <v>#REF!</v>
      </c>
      <c r="G92" s="529" t="e">
        <f>#REF!</f>
        <v>#REF!</v>
      </c>
      <c r="H92" s="529" t="e">
        <f>#REF!</f>
        <v>#REF!</v>
      </c>
      <c r="I92" s="529" t="e">
        <f>#REF!</f>
        <v>#REF!</v>
      </c>
      <c r="J92" s="529" t="e">
        <f>#REF!</f>
        <v>#REF!</v>
      </c>
      <c r="K92" s="529" t="e">
        <f>#REF!</f>
        <v>#REF!</v>
      </c>
      <c r="L92" s="529" t="e">
        <f>#REF!</f>
        <v>#REF!</v>
      </c>
      <c r="M92" s="529" t="e">
        <f>#REF!</f>
        <v>#REF!</v>
      </c>
      <c r="N92" s="529" t="e">
        <f>#REF!</f>
        <v>#REF!</v>
      </c>
      <c r="O92" s="529" t="e">
        <f>#REF!</f>
        <v>#REF!</v>
      </c>
      <c r="P92" s="529" t="e">
        <f>#REF!</f>
        <v>#REF!</v>
      </c>
      <c r="Q92" s="529" t="e">
        <f>#REF!</f>
        <v>#REF!</v>
      </c>
      <c r="R92" s="529" t="e">
        <f>#REF!</f>
        <v>#REF!</v>
      </c>
      <c r="S92" s="529" t="e">
        <f>#REF!</f>
        <v>#REF!</v>
      </c>
      <c r="T92" s="529" t="e">
        <f>#REF!</f>
        <v>#REF!</v>
      </c>
      <c r="U92" s="529" t="e">
        <f>#REF!</f>
        <v>#REF!</v>
      </c>
      <c r="V92" s="529" t="e">
        <f>#REF!</f>
        <v>#REF!</v>
      </c>
      <c r="W92" s="529">
        <f>'Pentane Balance'!AA7</f>
        <v>4.0919999999999996</v>
      </c>
      <c r="X92" s="529">
        <f>'Pentane Balance'!AB7</f>
        <v>3.6960000000000002</v>
      </c>
      <c r="Y92" s="529">
        <f>'Pentane Balance'!AC7</f>
        <v>4.0919999999999996</v>
      </c>
      <c r="Z92" s="529">
        <f>'Pentane Balance'!AD7</f>
        <v>3.96</v>
      </c>
      <c r="AA92" s="529">
        <f>'Pentane Balance'!AE7</f>
        <v>4.0919999999999996</v>
      </c>
      <c r="AB92" s="529">
        <f>'Pentane Balance'!AF7</f>
        <v>3.96</v>
      </c>
      <c r="AC92" s="529">
        <f>'Pentane Balance'!AG7</f>
        <v>4.0919999999999996</v>
      </c>
      <c r="AD92" s="529">
        <f>'Pentane Balance'!AH7</f>
        <v>4.0919999999999996</v>
      </c>
      <c r="AE92" s="529">
        <f>'Pentane Balance'!AI7</f>
        <v>3.96</v>
      </c>
      <c r="AF92" s="529">
        <f>'Pentane Balance'!AJ7</f>
        <v>4.4640000000000004</v>
      </c>
      <c r="AG92" s="529">
        <f>'Pentane Balance'!AK7</f>
        <v>4.32</v>
      </c>
      <c r="AH92" s="529">
        <f>'Pentane Balance'!AL7</f>
        <v>4.8360000000000003</v>
      </c>
      <c r="AI92" s="529">
        <f>'Pentane Balance'!AM7</f>
        <v>4.8360000000000003</v>
      </c>
      <c r="AJ92" s="529">
        <f>'Pentane Balance'!AN7</f>
        <v>4.524</v>
      </c>
      <c r="AK92" s="513">
        <f>'Pentane Balance'!AO7</f>
        <v>4.8360000000000003</v>
      </c>
      <c r="AL92" s="513">
        <f>'Pentane Balance'!AP7</f>
        <v>4.68</v>
      </c>
      <c r="AM92" s="513">
        <f>'Pentane Balance'!AQ7</f>
        <v>4.4640000000000004</v>
      </c>
      <c r="AN92" s="513">
        <f>'Pentane Balance'!AR7</f>
        <v>2.16</v>
      </c>
      <c r="AO92" s="513">
        <f>'Pentane Balance'!AS7</f>
        <v>2.2320000000000002</v>
      </c>
      <c r="AP92" s="513">
        <f>'Pentane Balance'!AT7</f>
        <v>2.2320000000000002</v>
      </c>
      <c r="AQ92" s="513">
        <f>'Pentane Balance'!AU7</f>
        <v>2.16</v>
      </c>
      <c r="AR92" s="513">
        <f>'Pentane Balance'!AV7</f>
        <v>2.2320000000000002</v>
      </c>
      <c r="AS92" s="513">
        <f>'Pentane Balance'!AW7</f>
        <v>2.16</v>
      </c>
      <c r="AT92" s="513">
        <f>'Pentane Balance'!AX7</f>
        <v>2.2320000000000002</v>
      </c>
      <c r="AU92" s="513">
        <f>'Pentane Balance'!AY7</f>
        <v>2.2320000000000002</v>
      </c>
      <c r="AV92" s="513">
        <f>'Pentane Balance'!AZ7</f>
        <v>4.032</v>
      </c>
      <c r="AW92" s="513">
        <f>'Pentane Balance'!BA7</f>
        <v>4.4640000000000004</v>
      </c>
      <c r="AX92" s="513">
        <f>'Pentane Balance'!BB7</f>
        <v>4.32</v>
      </c>
      <c r="AY92" s="513">
        <f>'Pentane Balance'!BC7</f>
        <v>4.4640000000000004</v>
      </c>
      <c r="AZ92" s="513">
        <f>'Pentane Balance'!BD7</f>
        <v>4.32</v>
      </c>
      <c r="BA92" s="513">
        <f>'Pentane Balance'!BE7</f>
        <v>4.4640000000000004</v>
      </c>
      <c r="BB92" s="513">
        <f>'Pentane Balance'!BF7</f>
        <v>4.4640000000000004</v>
      </c>
      <c r="BC92" s="513">
        <f>'Pentane Balance'!BG7</f>
        <v>4.32</v>
      </c>
      <c r="BD92" s="513">
        <f>'Pentane Balance'!BH7</f>
        <v>4.4640000000000004</v>
      </c>
      <c r="BE92" s="513">
        <f>'Pentane Balance'!BI7</f>
        <v>4.32</v>
      </c>
    </row>
    <row r="93" spans="1:57" ht="10.199999999999999" customHeight="1">
      <c r="A93" s="941" t="s">
        <v>16</v>
      </c>
      <c r="B93" s="939"/>
      <c r="C93" s="940"/>
      <c r="D93" s="522" t="e">
        <f>SUM(D92)</f>
        <v>#REF!</v>
      </c>
      <c r="E93" s="522" t="e">
        <f t="shared" ref="E93:BE93" si="18">SUM(E92)</f>
        <v>#REF!</v>
      </c>
      <c r="F93" s="522" t="e">
        <f t="shared" si="18"/>
        <v>#REF!</v>
      </c>
      <c r="G93" s="522" t="e">
        <f t="shared" si="18"/>
        <v>#REF!</v>
      </c>
      <c r="H93" s="522" t="e">
        <f t="shared" si="18"/>
        <v>#REF!</v>
      </c>
      <c r="I93" s="522" t="e">
        <f t="shared" si="18"/>
        <v>#REF!</v>
      </c>
      <c r="J93" s="522" t="e">
        <f t="shared" si="18"/>
        <v>#REF!</v>
      </c>
      <c r="K93" s="522" t="e">
        <f t="shared" si="18"/>
        <v>#REF!</v>
      </c>
      <c r="L93" s="522" t="e">
        <f t="shared" si="18"/>
        <v>#REF!</v>
      </c>
      <c r="M93" s="522" t="e">
        <f t="shared" si="18"/>
        <v>#REF!</v>
      </c>
      <c r="N93" s="522" t="e">
        <f t="shared" si="18"/>
        <v>#REF!</v>
      </c>
      <c r="O93" s="522" t="e">
        <f t="shared" ref="O93:U93" si="19">SUM(O92)</f>
        <v>#REF!</v>
      </c>
      <c r="P93" s="522" t="e">
        <f t="shared" si="19"/>
        <v>#REF!</v>
      </c>
      <c r="Q93" s="522" t="e">
        <f t="shared" si="19"/>
        <v>#REF!</v>
      </c>
      <c r="R93" s="522" t="e">
        <f t="shared" si="19"/>
        <v>#REF!</v>
      </c>
      <c r="S93" s="522" t="e">
        <f t="shared" si="19"/>
        <v>#REF!</v>
      </c>
      <c r="T93" s="522" t="e">
        <f t="shared" si="19"/>
        <v>#REF!</v>
      </c>
      <c r="U93" s="522" t="e">
        <f t="shared" si="19"/>
        <v>#REF!</v>
      </c>
      <c r="V93" s="522" t="e">
        <f t="shared" si="18"/>
        <v>#REF!</v>
      </c>
      <c r="W93" s="522">
        <f t="shared" si="18"/>
        <v>4.0919999999999996</v>
      </c>
      <c r="X93" s="522">
        <f t="shared" si="18"/>
        <v>3.6960000000000002</v>
      </c>
      <c r="Y93" s="522">
        <f t="shared" si="18"/>
        <v>4.0919999999999996</v>
      </c>
      <c r="Z93" s="522">
        <f t="shared" si="18"/>
        <v>3.96</v>
      </c>
      <c r="AA93" s="522">
        <f t="shared" si="18"/>
        <v>4.0919999999999996</v>
      </c>
      <c r="AB93" s="522">
        <f t="shared" si="18"/>
        <v>3.96</v>
      </c>
      <c r="AC93" s="522">
        <f t="shared" si="18"/>
        <v>4.0919999999999996</v>
      </c>
      <c r="AD93" s="522">
        <f t="shared" si="18"/>
        <v>4.0919999999999996</v>
      </c>
      <c r="AE93" s="522">
        <f t="shared" si="18"/>
        <v>3.96</v>
      </c>
      <c r="AF93" s="522">
        <f t="shared" si="18"/>
        <v>4.4640000000000004</v>
      </c>
      <c r="AG93" s="522">
        <f t="shared" si="18"/>
        <v>4.32</v>
      </c>
      <c r="AH93" s="522">
        <f t="shared" si="18"/>
        <v>4.8360000000000003</v>
      </c>
      <c r="AI93" s="522">
        <f t="shared" si="18"/>
        <v>4.8360000000000003</v>
      </c>
      <c r="AJ93" s="522">
        <f t="shared" si="18"/>
        <v>4.524</v>
      </c>
      <c r="AK93" s="548">
        <f t="shared" si="18"/>
        <v>4.8360000000000003</v>
      </c>
      <c r="AL93" s="548">
        <f t="shared" si="18"/>
        <v>4.68</v>
      </c>
      <c r="AM93" s="548">
        <f t="shared" si="18"/>
        <v>4.4640000000000004</v>
      </c>
      <c r="AN93" s="548">
        <f t="shared" si="18"/>
        <v>2.16</v>
      </c>
      <c r="AO93" s="548">
        <f t="shared" si="18"/>
        <v>2.2320000000000002</v>
      </c>
      <c r="AP93" s="548">
        <f t="shared" si="18"/>
        <v>2.2320000000000002</v>
      </c>
      <c r="AQ93" s="548">
        <f t="shared" si="18"/>
        <v>2.16</v>
      </c>
      <c r="AR93" s="548">
        <f t="shared" si="18"/>
        <v>2.2320000000000002</v>
      </c>
      <c r="AS93" s="548">
        <f t="shared" si="18"/>
        <v>2.16</v>
      </c>
      <c r="AT93" s="548">
        <f t="shared" si="18"/>
        <v>2.2320000000000002</v>
      </c>
      <c r="AU93" s="548">
        <f t="shared" si="18"/>
        <v>2.2320000000000002</v>
      </c>
      <c r="AV93" s="548">
        <f t="shared" si="18"/>
        <v>4.032</v>
      </c>
      <c r="AW93" s="548">
        <f>SUM(AW92)</f>
        <v>4.4640000000000004</v>
      </c>
      <c r="AX93" s="548">
        <f t="shared" si="18"/>
        <v>4.32</v>
      </c>
      <c r="AY93" s="548">
        <f t="shared" si="18"/>
        <v>4.4640000000000004</v>
      </c>
      <c r="AZ93" s="548">
        <f t="shared" si="18"/>
        <v>4.32</v>
      </c>
      <c r="BA93" s="548">
        <f t="shared" si="18"/>
        <v>4.4640000000000004</v>
      </c>
      <c r="BB93" s="548">
        <f t="shared" si="18"/>
        <v>4.4640000000000004</v>
      </c>
      <c r="BC93" s="548">
        <f t="shared" si="18"/>
        <v>4.32</v>
      </c>
      <c r="BD93" s="548">
        <f t="shared" si="18"/>
        <v>4.4640000000000004</v>
      </c>
      <c r="BE93" s="548">
        <f t="shared" si="18"/>
        <v>4.32</v>
      </c>
    </row>
    <row r="94" spans="1:57" ht="10.199999999999999" customHeight="1">
      <c r="A94" s="640" t="s">
        <v>323</v>
      </c>
      <c r="B94" s="551"/>
      <c r="C94" s="551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552"/>
      <c r="Q94" s="552"/>
      <c r="R94" s="552"/>
      <c r="S94" s="552"/>
      <c r="T94" s="552"/>
      <c r="U94" s="552"/>
      <c r="V94" s="552"/>
      <c r="W94" s="552"/>
      <c r="X94" s="552"/>
      <c r="Y94" s="552"/>
      <c r="Z94" s="552"/>
      <c r="AA94" s="552"/>
      <c r="AB94" s="552"/>
      <c r="AC94" s="552"/>
      <c r="AD94" s="552"/>
      <c r="AE94" s="552"/>
      <c r="AF94" s="552"/>
      <c r="AG94" s="552"/>
      <c r="AH94" s="552"/>
      <c r="AI94" s="552"/>
      <c r="AJ94" s="552"/>
      <c r="AK94" s="552"/>
      <c r="AL94" s="552"/>
      <c r="AM94" s="552"/>
      <c r="AN94" s="552"/>
      <c r="AO94" s="552"/>
      <c r="AP94" s="552"/>
      <c r="AQ94" s="552"/>
      <c r="AR94" s="552"/>
      <c r="AS94" s="552"/>
      <c r="AT94" s="552"/>
      <c r="AU94" s="552"/>
      <c r="AV94" s="552"/>
      <c r="AW94" s="552"/>
      <c r="AX94" s="552"/>
      <c r="AY94" s="552"/>
      <c r="AZ94" s="552"/>
      <c r="BA94" s="552"/>
      <c r="BB94" s="552"/>
      <c r="BC94" s="552"/>
      <c r="BD94" s="552"/>
      <c r="BE94" s="552"/>
    </row>
    <row r="98" spans="3:57">
      <c r="C98" s="585"/>
      <c r="D98" s="585"/>
      <c r="E98" s="585"/>
      <c r="F98" s="585"/>
      <c r="G98" s="585"/>
      <c r="H98" s="585"/>
      <c r="I98" s="585"/>
      <c r="J98" s="585"/>
      <c r="K98" s="585"/>
      <c r="L98" s="585"/>
      <c r="M98" s="585"/>
      <c r="N98" s="585"/>
      <c r="O98" s="585"/>
      <c r="P98" s="585"/>
      <c r="Q98" s="585"/>
      <c r="R98" s="585"/>
      <c r="S98" s="585"/>
      <c r="T98" s="585"/>
      <c r="U98" s="585"/>
      <c r="V98" s="585"/>
      <c r="W98" s="585"/>
      <c r="X98" s="585"/>
      <c r="Y98" s="585"/>
      <c r="Z98" s="585"/>
      <c r="AA98" s="585"/>
      <c r="AB98" s="585"/>
      <c r="AC98" s="585"/>
      <c r="AD98" s="585"/>
      <c r="AE98" s="585"/>
      <c r="AF98" s="585"/>
      <c r="AG98" s="585"/>
      <c r="AH98" s="585"/>
      <c r="AI98" s="585"/>
      <c r="AJ98" s="585"/>
      <c r="AK98" s="585"/>
      <c r="AL98" s="585"/>
      <c r="AM98" s="585"/>
      <c r="AN98" s="585"/>
      <c r="AO98" s="585"/>
      <c r="AP98" s="585"/>
      <c r="AQ98" s="585"/>
      <c r="AR98" s="585"/>
      <c r="AS98" s="585"/>
      <c r="AT98" s="585"/>
      <c r="AU98" s="585"/>
      <c r="AV98" s="585"/>
      <c r="AW98" s="585"/>
      <c r="AX98" s="585"/>
      <c r="AY98" s="585"/>
      <c r="AZ98" s="585"/>
      <c r="BA98" s="585"/>
      <c r="BB98" s="585"/>
      <c r="BC98" s="585"/>
      <c r="BD98" s="585"/>
      <c r="BE98" s="585"/>
    </row>
    <row r="99" spans="3:57"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585"/>
      <c r="Q99" s="585"/>
      <c r="R99" s="585"/>
      <c r="S99" s="585"/>
      <c r="T99" s="585"/>
      <c r="U99" s="585"/>
      <c r="V99" s="585"/>
      <c r="W99" s="585"/>
      <c r="X99" s="585"/>
      <c r="Y99" s="585"/>
      <c r="Z99" s="585"/>
      <c r="AA99" s="585"/>
      <c r="AB99" s="585"/>
      <c r="AC99" s="585"/>
      <c r="AD99" s="585"/>
      <c r="AE99" s="585"/>
      <c r="AF99" s="585"/>
      <c r="AG99" s="585"/>
      <c r="AH99" s="585"/>
      <c r="AI99" s="585"/>
      <c r="AJ99" s="585"/>
      <c r="AK99" s="585"/>
      <c r="AL99" s="585"/>
      <c r="AM99" s="585"/>
      <c r="AN99" s="585"/>
      <c r="AO99" s="585"/>
      <c r="AP99" s="585"/>
      <c r="AQ99" s="585"/>
      <c r="AR99" s="585"/>
      <c r="AS99" s="585"/>
      <c r="AT99" s="585"/>
      <c r="AU99" s="585"/>
      <c r="AV99" s="585"/>
      <c r="AW99" s="585"/>
      <c r="AX99" s="585"/>
      <c r="AY99" s="585"/>
      <c r="AZ99" s="585"/>
      <c r="BA99" s="585"/>
      <c r="BB99" s="585"/>
      <c r="BC99" s="585"/>
      <c r="BD99" s="585"/>
      <c r="BE99" s="585"/>
    </row>
    <row r="100" spans="3:57"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585"/>
      <c r="Q100" s="585"/>
      <c r="R100" s="585"/>
      <c r="S100" s="585"/>
      <c r="T100" s="585"/>
      <c r="U100" s="585"/>
      <c r="V100" s="585"/>
      <c r="W100" s="585"/>
      <c r="X100" s="585"/>
      <c r="Y100" s="585"/>
      <c r="Z100" s="585"/>
      <c r="AA100" s="585"/>
      <c r="AB100" s="585"/>
      <c r="AC100" s="585"/>
      <c r="AD100" s="585"/>
      <c r="AE100" s="585"/>
      <c r="AF100" s="585"/>
      <c r="AG100" s="585"/>
      <c r="AH100" s="585"/>
      <c r="AI100" s="585"/>
      <c r="AJ100" s="585"/>
      <c r="AK100" s="585"/>
      <c r="AL100" s="585"/>
      <c r="AM100" s="585"/>
      <c r="AN100" s="585"/>
      <c r="AO100" s="585"/>
      <c r="AP100" s="585"/>
      <c r="AQ100" s="585"/>
      <c r="AR100" s="585"/>
      <c r="AS100" s="585"/>
      <c r="AT100" s="585"/>
      <c r="AU100" s="585"/>
      <c r="AV100" s="585"/>
      <c r="AW100" s="585"/>
      <c r="AX100" s="585"/>
      <c r="AY100" s="585"/>
      <c r="AZ100" s="585"/>
      <c r="BA100" s="585"/>
      <c r="BB100" s="585"/>
      <c r="BC100" s="585"/>
      <c r="BD100" s="585"/>
      <c r="BE100" s="585"/>
    </row>
  </sheetData>
  <mergeCells count="52">
    <mergeCell ref="AP90:AT90"/>
    <mergeCell ref="AU90:BE90"/>
    <mergeCell ref="A91:C91"/>
    <mergeCell ref="A93:C93"/>
    <mergeCell ref="A88:C88"/>
    <mergeCell ref="A89:C89"/>
    <mergeCell ref="A90:C90"/>
    <mergeCell ref="F90:J90"/>
    <mergeCell ref="Q90:V90"/>
    <mergeCell ref="AF90:AH90"/>
    <mergeCell ref="Q79:V79"/>
    <mergeCell ref="AF79:AH79"/>
    <mergeCell ref="AP79:AT79"/>
    <mergeCell ref="AU79:BE79"/>
    <mergeCell ref="A80:C80"/>
    <mergeCell ref="F79:J79"/>
    <mergeCell ref="A82:B82"/>
    <mergeCell ref="A23:C23"/>
    <mergeCell ref="A76:C76"/>
    <mergeCell ref="A77:C77"/>
    <mergeCell ref="A78:C78"/>
    <mergeCell ref="A79:C79"/>
    <mergeCell ref="B22:C22"/>
    <mergeCell ref="F15:J15"/>
    <mergeCell ref="Q15:V15"/>
    <mergeCell ref="AF15:AH15"/>
    <mergeCell ref="AP15:AT15"/>
    <mergeCell ref="B17:C17"/>
    <mergeCell ref="B18:C18"/>
    <mergeCell ref="B19:C19"/>
    <mergeCell ref="B20:C20"/>
    <mergeCell ref="B21:C21"/>
    <mergeCell ref="AU15:BE15"/>
    <mergeCell ref="A16:C16"/>
    <mergeCell ref="A9:C9"/>
    <mergeCell ref="B10:C10"/>
    <mergeCell ref="B11:C11"/>
    <mergeCell ref="B12:C12"/>
    <mergeCell ref="A13:C13"/>
    <mergeCell ref="A15:C15"/>
    <mergeCell ref="A8:C8"/>
    <mergeCell ref="F8:J8"/>
    <mergeCell ref="Q8:V8"/>
    <mergeCell ref="AF8:AH8"/>
    <mergeCell ref="AP8:AT8"/>
    <mergeCell ref="AU8:BE8"/>
    <mergeCell ref="T1:AY1"/>
    <mergeCell ref="T2:AY2"/>
    <mergeCell ref="T5:AY5"/>
    <mergeCell ref="AZ5:BE5"/>
    <mergeCell ref="T6:AY6"/>
    <mergeCell ref="AZ6:BE6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2"/>
  <sheetViews>
    <sheetView view="pageBreakPreview" topLeftCell="A69" zoomScale="115" zoomScaleNormal="70" zoomScaleSheetLayoutView="115" zoomScalePageLayoutView="40" workbookViewId="0">
      <selection activeCell="F80" sqref="F80"/>
    </sheetView>
  </sheetViews>
  <sheetFormatPr defaultColWidth="8.88671875" defaultRowHeight="12"/>
  <cols>
    <col min="1" max="1" width="16.88671875" style="553" customWidth="1"/>
    <col min="2" max="2" width="19.6640625" style="553" customWidth="1"/>
    <col min="3" max="3" width="17.33203125" style="553" bestFit="1" customWidth="1"/>
    <col min="4" max="5" width="7.88671875" style="554" customWidth="1"/>
    <col min="6" max="15" width="6.44140625" style="554" customWidth="1"/>
    <col min="16" max="16" width="9.109375" style="585" bestFit="1" customWidth="1"/>
    <col min="17" max="16384" width="8.88671875" style="585"/>
  </cols>
  <sheetData>
    <row r="1" spans="1:24" ht="12.6">
      <c r="A1" s="476" t="s">
        <v>129</v>
      </c>
      <c r="B1" s="477"/>
      <c r="C1" s="478"/>
      <c r="D1" s="954" t="s">
        <v>130</v>
      </c>
      <c r="E1" s="955"/>
      <c r="F1" s="955"/>
      <c r="G1" s="955"/>
      <c r="H1" s="955"/>
      <c r="I1" s="956"/>
      <c r="J1" s="481" t="s">
        <v>101</v>
      </c>
      <c r="K1" s="481" t="s">
        <v>440</v>
      </c>
      <c r="L1" s="481"/>
      <c r="M1" s="482"/>
      <c r="N1" s="482"/>
      <c r="O1" s="483"/>
    </row>
    <row r="2" spans="1:24" ht="12.6">
      <c r="A2" s="485" t="s">
        <v>331</v>
      </c>
      <c r="B2" s="486"/>
      <c r="C2" s="487"/>
      <c r="D2" s="904" t="s">
        <v>431</v>
      </c>
      <c r="E2" s="905"/>
      <c r="F2" s="905"/>
      <c r="G2" s="905"/>
      <c r="H2" s="905"/>
      <c r="I2" s="906"/>
      <c r="J2" s="493" t="s">
        <v>103</v>
      </c>
      <c r="K2" s="494" t="s">
        <v>423</v>
      </c>
      <c r="L2" s="495"/>
      <c r="M2" s="495"/>
      <c r="N2" s="495"/>
      <c r="O2" s="496"/>
    </row>
    <row r="3" spans="1:24">
      <c r="A3" s="497"/>
      <c r="B3" s="486"/>
      <c r="C3" s="487"/>
      <c r="D3" s="904" t="s">
        <v>144</v>
      </c>
      <c r="E3" s="905"/>
      <c r="F3" s="905"/>
      <c r="G3" s="905"/>
      <c r="H3" s="905"/>
      <c r="I3" s="906"/>
      <c r="J3" s="486" t="s">
        <v>104</v>
      </c>
      <c r="K3" s="486"/>
      <c r="L3" s="486"/>
      <c r="M3" s="486"/>
      <c r="N3" s="486"/>
      <c r="O3" s="487"/>
    </row>
    <row r="4" spans="1:24" ht="11.1" customHeight="1">
      <c r="A4" s="497"/>
      <c r="B4" s="486"/>
      <c r="C4" s="487"/>
      <c r="D4" s="489"/>
      <c r="E4" s="818"/>
      <c r="F4" s="818"/>
      <c r="G4" s="818"/>
      <c r="H4" s="818"/>
      <c r="I4" s="819"/>
      <c r="J4" s="818"/>
      <c r="K4" s="818"/>
      <c r="L4" s="818"/>
      <c r="M4" s="818"/>
      <c r="N4" s="818"/>
      <c r="O4" s="819"/>
    </row>
    <row r="5" spans="1:24" ht="8.4" customHeight="1">
      <c r="A5" s="497"/>
      <c r="B5" s="486"/>
      <c r="C5" s="487"/>
      <c r="D5" s="489"/>
      <c r="E5" s="818"/>
      <c r="F5" s="818"/>
      <c r="G5" s="818"/>
      <c r="H5" s="818"/>
      <c r="I5" s="819"/>
      <c r="J5" s="818"/>
      <c r="K5" s="818"/>
      <c r="L5" s="818"/>
      <c r="M5" s="818"/>
      <c r="N5" s="818"/>
      <c r="O5" s="819"/>
    </row>
    <row r="6" spans="1:24">
      <c r="A6" s="497"/>
      <c r="B6" s="486"/>
      <c r="C6" s="487"/>
      <c r="D6" s="904" t="s">
        <v>105</v>
      </c>
      <c r="E6" s="905"/>
      <c r="F6" s="905"/>
      <c r="G6" s="905"/>
      <c r="H6" s="905"/>
      <c r="I6" s="906"/>
      <c r="J6" s="907" t="s">
        <v>155</v>
      </c>
      <c r="K6" s="907"/>
      <c r="L6" s="907"/>
      <c r="M6" s="907"/>
      <c r="N6" s="907"/>
      <c r="O6" s="908"/>
    </row>
    <row r="7" spans="1:24">
      <c r="A7" s="502"/>
      <c r="B7" s="503"/>
      <c r="C7" s="504"/>
      <c r="D7" s="909" t="s">
        <v>106</v>
      </c>
      <c r="E7" s="910"/>
      <c r="F7" s="910"/>
      <c r="G7" s="910"/>
      <c r="H7" s="910"/>
      <c r="I7" s="911"/>
      <c r="J7" s="912" t="s">
        <v>191</v>
      </c>
      <c r="K7" s="912"/>
      <c r="L7" s="912"/>
      <c r="M7" s="912"/>
      <c r="N7" s="912"/>
      <c r="O7" s="913"/>
      <c r="Q7" s="586"/>
    </row>
    <row r="8" spans="1:24" ht="12.6">
      <c r="A8" s="491" t="s">
        <v>253</v>
      </c>
      <c r="B8" s="503"/>
      <c r="C8" s="503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76"/>
      <c r="Q8" s="586"/>
    </row>
    <row r="9" spans="1:24" ht="12.6">
      <c r="A9" s="918" t="s">
        <v>108</v>
      </c>
      <c r="B9" s="947"/>
      <c r="C9" s="948"/>
      <c r="D9" s="528" t="s">
        <v>131</v>
      </c>
      <c r="E9" s="528" t="s">
        <v>132</v>
      </c>
      <c r="F9" s="951" t="s">
        <v>133</v>
      </c>
      <c r="G9" s="929"/>
      <c r="H9" s="929"/>
      <c r="I9" s="929"/>
      <c r="J9" s="929"/>
      <c r="K9" s="929"/>
      <c r="L9" s="929"/>
      <c r="M9" s="929"/>
      <c r="N9" s="929"/>
      <c r="O9" s="930"/>
      <c r="Q9" s="586"/>
    </row>
    <row r="10" spans="1:24">
      <c r="A10" s="511" t="s">
        <v>54</v>
      </c>
      <c r="B10" s="922" t="s">
        <v>302</v>
      </c>
      <c r="C10" s="923"/>
      <c r="D10" s="725"/>
      <c r="E10" s="810"/>
      <c r="F10" s="618"/>
      <c r="G10" s="646"/>
      <c r="H10" s="622"/>
      <c r="I10" s="622"/>
      <c r="J10" s="622"/>
      <c r="K10" s="622"/>
      <c r="L10" s="622"/>
      <c r="M10" s="622"/>
      <c r="N10" s="622"/>
      <c r="O10" s="623"/>
      <c r="Q10" s="586"/>
    </row>
    <row r="11" spans="1:24">
      <c r="A11" s="533" t="s">
        <v>53</v>
      </c>
      <c r="B11" s="957" t="s">
        <v>302</v>
      </c>
      <c r="C11" s="935"/>
      <c r="D11" s="555"/>
      <c r="E11" s="555"/>
      <c r="F11" s="641"/>
      <c r="G11" s="649"/>
      <c r="H11" s="624"/>
      <c r="I11" s="624"/>
      <c r="J11" s="624"/>
      <c r="K11" s="624"/>
      <c r="L11" s="624"/>
      <c r="M11" s="624"/>
      <c r="N11" s="624"/>
      <c r="O11" s="625"/>
      <c r="P11" s="586"/>
      <c r="Q11" s="586"/>
    </row>
    <row r="12" spans="1:24">
      <c r="A12" s="517" t="s">
        <v>53</v>
      </c>
      <c r="B12" s="958" t="s">
        <v>338</v>
      </c>
      <c r="C12" s="927"/>
      <c r="D12" s="519"/>
      <c r="E12" s="650"/>
      <c r="F12" s="648"/>
      <c r="G12" s="649"/>
      <c r="H12" s="624"/>
      <c r="I12" s="624"/>
      <c r="J12" s="624"/>
      <c r="K12" s="624"/>
      <c r="L12" s="624"/>
      <c r="M12" s="624"/>
      <c r="N12" s="624"/>
      <c r="O12" s="625"/>
      <c r="P12" s="586"/>
      <c r="Q12" s="586"/>
    </row>
    <row r="13" spans="1:24" ht="12.6">
      <c r="A13" s="928" t="s">
        <v>16</v>
      </c>
      <c r="B13" s="952"/>
      <c r="C13" s="953"/>
      <c r="D13" s="567">
        <f>SUM(D10:D12)</f>
        <v>0</v>
      </c>
      <c r="E13" s="567">
        <f>SUM(E10:E12)</f>
        <v>0</v>
      </c>
      <c r="F13" s="652"/>
      <c r="G13" s="626"/>
      <c r="H13" s="626"/>
      <c r="I13" s="626"/>
      <c r="J13" s="626"/>
      <c r="K13" s="626"/>
      <c r="L13" s="626"/>
      <c r="M13" s="626"/>
      <c r="N13" s="626"/>
      <c r="O13" s="627"/>
      <c r="P13" s="586"/>
      <c r="Q13" s="586"/>
    </row>
    <row r="14" spans="1:24" ht="12.6">
      <c r="A14" s="476" t="s">
        <v>254</v>
      </c>
      <c r="B14" s="477"/>
      <c r="C14" s="477"/>
      <c r="D14" s="525">
        <f>D16+D17</f>
        <v>42</v>
      </c>
      <c r="E14" s="525">
        <f t="shared" ref="E14:O14" si="0">E16+E17</f>
        <v>58.5</v>
      </c>
      <c r="F14" s="568" t="e">
        <f t="shared" si="0"/>
        <v>#VALUE!</v>
      </c>
      <c r="G14" s="568">
        <f t="shared" si="0"/>
        <v>0</v>
      </c>
      <c r="H14" s="568">
        <f t="shared" si="0"/>
        <v>0</v>
      </c>
      <c r="I14" s="568">
        <f t="shared" si="0"/>
        <v>0</v>
      </c>
      <c r="J14" s="568">
        <f t="shared" si="0"/>
        <v>0</v>
      </c>
      <c r="K14" s="568">
        <f t="shared" si="0"/>
        <v>0</v>
      </c>
      <c r="L14" s="568">
        <f t="shared" si="0"/>
        <v>0</v>
      </c>
      <c r="M14" s="568">
        <f t="shared" si="0"/>
        <v>0</v>
      </c>
      <c r="N14" s="568">
        <f t="shared" si="0"/>
        <v>0</v>
      </c>
      <c r="O14" s="569">
        <f t="shared" si="0"/>
        <v>0</v>
      </c>
      <c r="P14" s="586"/>
      <c r="Q14" s="586"/>
    </row>
    <row r="15" spans="1:24" ht="12.6">
      <c r="A15" s="918" t="s">
        <v>108</v>
      </c>
      <c r="B15" s="919"/>
      <c r="C15" s="920"/>
      <c r="D15" s="528" t="str">
        <f>D9</f>
        <v>แผนเดิม</v>
      </c>
      <c r="E15" s="528" t="str">
        <f>E9</f>
        <v>แผนใหม่</v>
      </c>
      <c r="F15" s="951" t="s">
        <v>133</v>
      </c>
      <c r="G15" s="929"/>
      <c r="H15" s="929"/>
      <c r="I15" s="929"/>
      <c r="J15" s="929"/>
      <c r="K15" s="929"/>
      <c r="L15" s="929"/>
      <c r="M15" s="929"/>
      <c r="N15" s="929"/>
      <c r="O15" s="930"/>
      <c r="P15" s="586"/>
      <c r="Q15" s="586"/>
    </row>
    <row r="16" spans="1:24">
      <c r="A16" s="514" t="s">
        <v>317</v>
      </c>
      <c r="B16" s="924" t="s">
        <v>302</v>
      </c>
      <c r="C16" s="925"/>
      <c r="D16" s="516">
        <v>23</v>
      </c>
      <c r="E16" s="516">
        <v>29</v>
      </c>
      <c r="F16" s="618" t="s">
        <v>442</v>
      </c>
      <c r="G16" s="563"/>
      <c r="H16" s="563"/>
      <c r="I16" s="563"/>
      <c r="J16" s="563"/>
      <c r="K16" s="563"/>
      <c r="L16" s="563"/>
      <c r="M16" s="563"/>
      <c r="N16" s="563"/>
      <c r="O16" s="564"/>
      <c r="P16" s="586"/>
      <c r="Q16" s="586"/>
      <c r="R16" s="586"/>
      <c r="S16" s="586"/>
      <c r="T16" s="586"/>
      <c r="U16" s="586"/>
      <c r="V16" s="586"/>
      <c r="W16" s="586"/>
      <c r="X16" s="586"/>
    </row>
    <row r="17" spans="1:29">
      <c r="A17" s="533" t="s">
        <v>318</v>
      </c>
      <c r="B17" s="934" t="s">
        <v>302</v>
      </c>
      <c r="C17" s="935"/>
      <c r="D17" s="555">
        <v>19</v>
      </c>
      <c r="E17" s="555">
        <v>29.5</v>
      </c>
      <c r="F17" s="738" t="s">
        <v>442</v>
      </c>
      <c r="G17" s="565"/>
      <c r="H17" s="565"/>
      <c r="I17" s="565"/>
      <c r="J17" s="565"/>
      <c r="K17" s="565"/>
      <c r="L17" s="565"/>
      <c r="M17" s="565"/>
      <c r="N17" s="565"/>
      <c r="O17" s="566"/>
      <c r="P17" s="586"/>
      <c r="Q17" s="586"/>
      <c r="R17" s="586"/>
      <c r="S17" s="586"/>
      <c r="T17" s="586"/>
      <c r="U17" s="586"/>
      <c r="V17" s="586"/>
      <c r="W17" s="586"/>
      <c r="X17" s="586"/>
    </row>
    <row r="18" spans="1:29">
      <c r="A18" s="533" t="s">
        <v>317</v>
      </c>
      <c r="B18" s="934" t="s">
        <v>312</v>
      </c>
      <c r="C18" s="935"/>
      <c r="D18" s="534"/>
      <c r="E18" s="555"/>
      <c r="F18" s="738"/>
      <c r="G18" s="565"/>
      <c r="H18" s="565"/>
      <c r="I18" s="565"/>
      <c r="J18" s="565"/>
      <c r="K18" s="565"/>
      <c r="L18" s="565"/>
      <c r="M18" s="565"/>
      <c r="N18" s="565"/>
      <c r="O18" s="566"/>
      <c r="P18" s="586"/>
      <c r="Q18" s="586"/>
      <c r="R18" s="586"/>
      <c r="S18" s="586"/>
      <c r="T18" s="586"/>
      <c r="U18" s="586"/>
      <c r="V18" s="586"/>
      <c r="W18" s="586"/>
      <c r="X18" s="586"/>
    </row>
    <row r="19" spans="1:29">
      <c r="A19" s="533" t="s">
        <v>318</v>
      </c>
      <c r="B19" s="934" t="s">
        <v>339</v>
      </c>
      <c r="C19" s="935"/>
      <c r="D19" s="534"/>
      <c r="E19" s="555"/>
      <c r="F19" s="738"/>
      <c r="G19" s="565"/>
      <c r="H19" s="565"/>
      <c r="I19" s="565"/>
      <c r="J19" s="565"/>
      <c r="K19" s="565"/>
      <c r="L19" s="565"/>
      <c r="M19" s="565"/>
      <c r="N19" s="565"/>
      <c r="O19" s="566"/>
      <c r="P19" s="586"/>
      <c r="Q19" s="587"/>
    </row>
    <row r="20" spans="1:29">
      <c r="A20" s="533" t="s">
        <v>317</v>
      </c>
      <c r="B20" s="934" t="s">
        <v>121</v>
      </c>
      <c r="C20" s="935"/>
      <c r="D20" s="555">
        <v>32.24</v>
      </c>
      <c r="E20" s="555">
        <v>19.526</v>
      </c>
      <c r="F20" s="738" t="s">
        <v>443</v>
      </c>
      <c r="G20" s="565"/>
      <c r="H20" s="565"/>
      <c r="I20" s="565"/>
      <c r="J20" s="565"/>
      <c r="K20" s="565"/>
      <c r="L20" s="565"/>
      <c r="M20" s="565"/>
      <c r="N20" s="565"/>
      <c r="O20" s="566"/>
      <c r="P20" s="586"/>
      <c r="Q20" s="587"/>
    </row>
    <row r="21" spans="1:29">
      <c r="A21" s="517" t="s">
        <v>317</v>
      </c>
      <c r="B21" s="934" t="s">
        <v>122</v>
      </c>
      <c r="C21" s="935"/>
      <c r="D21" s="518">
        <v>21.2</v>
      </c>
      <c r="E21" s="518">
        <v>28.7</v>
      </c>
      <c r="F21" s="738" t="s">
        <v>442</v>
      </c>
      <c r="G21" s="565"/>
      <c r="H21" s="565"/>
      <c r="I21" s="565"/>
      <c r="J21" s="565"/>
      <c r="K21" s="565"/>
      <c r="L21" s="565"/>
      <c r="M21" s="565"/>
      <c r="N21" s="565"/>
      <c r="O21" s="566"/>
      <c r="P21" s="588"/>
      <c r="Q21" s="589"/>
      <c r="R21" s="586"/>
      <c r="S21" s="590"/>
      <c r="T21" s="590"/>
      <c r="U21" s="590"/>
      <c r="V21" s="590"/>
      <c r="W21" s="590"/>
      <c r="X21" s="590"/>
      <c r="Y21" s="590"/>
      <c r="Z21" s="590"/>
      <c r="AA21" s="590"/>
      <c r="AB21" s="590"/>
      <c r="AC21" s="590"/>
    </row>
    <row r="22" spans="1:29" ht="13.65" customHeight="1">
      <c r="A22" s="938" t="s">
        <v>16</v>
      </c>
      <c r="B22" s="939"/>
      <c r="C22" s="940"/>
      <c r="D22" s="583">
        <f>SUM(D16:D21)</f>
        <v>95.440000000000012</v>
      </c>
      <c r="E22" s="584">
        <f>SUM(E16:E21)</f>
        <v>106.726</v>
      </c>
      <c r="F22" s="619"/>
      <c r="G22" s="574"/>
      <c r="H22" s="574"/>
      <c r="I22" s="574"/>
      <c r="J22" s="574"/>
      <c r="K22" s="574"/>
      <c r="L22" s="574"/>
      <c r="M22" s="574"/>
      <c r="N22" s="574"/>
      <c r="O22" s="575"/>
      <c r="Q22" s="587"/>
    </row>
    <row r="23" spans="1:29" ht="13.65" customHeight="1">
      <c r="A23" s="921" t="s">
        <v>108</v>
      </c>
      <c r="B23" s="919"/>
      <c r="C23" s="920"/>
      <c r="D23" s="528" t="s">
        <v>131</v>
      </c>
      <c r="E23" s="528" t="s">
        <v>132</v>
      </c>
      <c r="F23" s="928" t="s">
        <v>133</v>
      </c>
      <c r="G23" s="952"/>
      <c r="H23" s="952"/>
      <c r="I23" s="952"/>
      <c r="J23" s="952"/>
      <c r="K23" s="952"/>
      <c r="L23" s="952"/>
      <c r="M23" s="952"/>
      <c r="N23" s="952"/>
      <c r="O23" s="953"/>
      <c r="Q23" s="587"/>
    </row>
    <row r="24" spans="1:29">
      <c r="A24" s="533" t="s">
        <v>317</v>
      </c>
      <c r="B24" s="822" t="str">
        <f>'C3LPG Balance'!C22</f>
        <v>PTTOR (C3)</v>
      </c>
      <c r="C24" s="822" t="str">
        <f>'C3LPG Balance'!D22</f>
        <v>GSP RY</v>
      </c>
      <c r="D24" s="516"/>
      <c r="E24" s="516"/>
      <c r="F24" s="643"/>
      <c r="G24" s="780"/>
      <c r="H24" s="780"/>
      <c r="I24" s="780"/>
      <c r="J24" s="780"/>
      <c r="K24" s="780"/>
      <c r="L24" s="780"/>
      <c r="M24" s="780"/>
      <c r="N24" s="780"/>
      <c r="O24" s="781"/>
      <c r="P24" s="585" t="s">
        <v>454</v>
      </c>
      <c r="Q24" s="587"/>
    </row>
    <row r="25" spans="1:29">
      <c r="A25" s="533" t="s">
        <v>318</v>
      </c>
      <c r="B25" s="822" t="str">
        <f>'C3LPG Balance'!C23</f>
        <v>PTTOR (LPG ไม่มีกลิ่น)</v>
      </c>
      <c r="C25" s="822" t="str">
        <f>'C3LPG Balance'!D23</f>
        <v>GSP RY</v>
      </c>
      <c r="D25" s="555"/>
      <c r="E25" s="555"/>
      <c r="F25" s="738"/>
      <c r="G25" s="727"/>
      <c r="H25" s="727"/>
      <c r="I25" s="727"/>
      <c r="J25" s="727"/>
      <c r="K25" s="727"/>
      <c r="L25" s="727"/>
      <c r="M25" s="727"/>
      <c r="N25" s="727"/>
      <c r="O25" s="782"/>
      <c r="Q25" s="587"/>
    </row>
    <row r="26" spans="1:29">
      <c r="A26" s="533" t="s">
        <v>319</v>
      </c>
      <c r="B26" s="822" t="str">
        <f>'C3LPG Balance'!C24</f>
        <v>PTTOR</v>
      </c>
      <c r="C26" s="822" t="str">
        <f>'C3LPG Balance'!D24</f>
        <v>MT</v>
      </c>
      <c r="D26" s="555">
        <v>19</v>
      </c>
      <c r="E26" s="555">
        <v>25</v>
      </c>
      <c r="F26" s="738" t="s">
        <v>447</v>
      </c>
      <c r="G26" s="783"/>
      <c r="H26" s="783"/>
      <c r="I26" s="727"/>
      <c r="J26" s="727"/>
      <c r="K26" s="727"/>
      <c r="L26" s="727"/>
      <c r="M26" s="727"/>
      <c r="N26" s="727"/>
      <c r="O26" s="782"/>
      <c r="P26" s="747">
        <f>E26+E27</f>
        <v>61.37</v>
      </c>
      <c r="Q26" s="587">
        <v>5</v>
      </c>
      <c r="R26" s="585">
        <v>24</v>
      </c>
    </row>
    <row r="27" spans="1:29">
      <c r="A27" s="533" t="s">
        <v>318</v>
      </c>
      <c r="B27" s="822" t="str">
        <f>'C3LPG Balance'!C28</f>
        <v>PTTOR</v>
      </c>
      <c r="C27" s="822" t="str">
        <f>'C3LPG Balance'!D28</f>
        <v>MT</v>
      </c>
      <c r="D27" s="555">
        <v>38.278889089999986</v>
      </c>
      <c r="E27" s="555">
        <v>36.369999999999997</v>
      </c>
      <c r="F27" s="738"/>
      <c r="G27" s="783"/>
      <c r="H27" s="783"/>
      <c r="I27" s="727"/>
      <c r="J27" s="727"/>
      <c r="K27" s="727"/>
      <c r="L27" s="727"/>
      <c r="M27" s="727"/>
      <c r="N27" s="727"/>
      <c r="O27" s="782"/>
      <c r="Q27" s="721">
        <v>43.3</v>
      </c>
      <c r="R27" s="585">
        <v>32.54</v>
      </c>
    </row>
    <row r="28" spans="1:29">
      <c r="A28" s="533" t="s">
        <v>318</v>
      </c>
      <c r="B28" s="822" t="str">
        <f>'C3LPG Balance'!C29</f>
        <v>PTTOR</v>
      </c>
      <c r="C28" s="822" t="str">
        <f>'C3LPG Balance'!D29</f>
        <v xml:space="preserve">BRP </v>
      </c>
      <c r="D28" s="555">
        <v>60.278968679999998</v>
      </c>
      <c r="E28" s="555">
        <v>56.1</v>
      </c>
      <c r="F28" s="738" t="s">
        <v>448</v>
      </c>
      <c r="G28" s="783"/>
      <c r="H28" s="783"/>
      <c r="I28" s="727"/>
      <c r="J28" s="727"/>
      <c r="K28" s="727"/>
      <c r="L28" s="727"/>
      <c r="M28" s="727"/>
      <c r="N28" s="727"/>
      <c r="O28" s="782"/>
      <c r="P28" s="746">
        <f>E27-D27</f>
        <v>-1.9088890899999882</v>
      </c>
      <c r="Q28" s="721">
        <v>53.6</v>
      </c>
      <c r="R28" s="585">
        <v>60.69</v>
      </c>
    </row>
    <row r="29" spans="1:29">
      <c r="A29" s="533" t="s">
        <v>318</v>
      </c>
      <c r="B29" s="822" t="str">
        <f>'C3LPG Balance'!C30</f>
        <v>PTTOR</v>
      </c>
      <c r="C29" s="822" t="str">
        <f>'C3LPG Balance'!D30</f>
        <v>PTT TANK</v>
      </c>
      <c r="D29" s="555">
        <v>15</v>
      </c>
      <c r="E29" s="555">
        <v>12</v>
      </c>
      <c r="F29" s="738" t="s">
        <v>449</v>
      </c>
      <c r="G29" s="783"/>
      <c r="H29" s="783"/>
      <c r="I29" s="727"/>
      <c r="J29" s="727"/>
      <c r="K29" s="727"/>
      <c r="L29" s="727"/>
      <c r="M29" s="727"/>
      <c r="N29" s="727"/>
      <c r="O29" s="782"/>
      <c r="P29" s="746">
        <f>E28-D28</f>
        <v>-4.178968679999997</v>
      </c>
      <c r="Q29" s="722">
        <f>SUM(Q26:Q28)</f>
        <v>101.9</v>
      </c>
      <c r="R29" s="722">
        <f>SUM(R26:R28)</f>
        <v>117.22999999999999</v>
      </c>
      <c r="S29" s="746">
        <f>R29-Q29</f>
        <v>15.329999999999984</v>
      </c>
    </row>
    <row r="30" spans="1:29">
      <c r="A30" s="533" t="s">
        <v>318</v>
      </c>
      <c r="B30" s="822" t="str">
        <f>'C3LPG Balance'!C31</f>
        <v>PTTOR</v>
      </c>
      <c r="C30" s="822" t="str">
        <f>'C3LPG Balance'!D31</f>
        <v>PTT TANK (Truck)</v>
      </c>
      <c r="D30" s="555"/>
      <c r="E30" s="555"/>
      <c r="F30" s="738"/>
      <c r="G30" s="783"/>
      <c r="H30" s="783"/>
      <c r="I30" s="727"/>
      <c r="J30" s="727"/>
      <c r="K30" s="727"/>
      <c r="L30" s="727"/>
      <c r="M30" s="727"/>
      <c r="N30" s="727"/>
      <c r="O30" s="782"/>
      <c r="P30" s="746"/>
      <c r="Q30" s="722"/>
      <c r="R30" s="722"/>
      <c r="S30" s="746"/>
    </row>
    <row r="31" spans="1:29">
      <c r="A31" s="533" t="s">
        <v>318</v>
      </c>
      <c r="B31" s="822" t="str">
        <f>'C3LPG Balance'!C32</f>
        <v>SGP</v>
      </c>
      <c r="C31" s="822" t="str">
        <f>'C3LPG Balance'!D32</f>
        <v>MT</v>
      </c>
      <c r="D31" s="555">
        <v>27</v>
      </c>
      <c r="E31" s="555">
        <v>26</v>
      </c>
      <c r="F31" s="738" t="s">
        <v>444</v>
      </c>
      <c r="G31" s="783"/>
      <c r="H31" s="783"/>
      <c r="I31" s="727"/>
      <c r="J31" s="727"/>
      <c r="K31" s="727"/>
      <c r="L31" s="727"/>
      <c r="M31" s="727"/>
      <c r="N31" s="727"/>
      <c r="O31" s="782"/>
      <c r="Q31" s="587"/>
    </row>
    <row r="32" spans="1:29">
      <c r="A32" s="533" t="s">
        <v>318</v>
      </c>
      <c r="B32" s="822" t="str">
        <f>'C3LPG Balance'!C33</f>
        <v>UGP</v>
      </c>
      <c r="C32" s="822" t="str">
        <f>'C3LPG Balance'!D33</f>
        <v>MT</v>
      </c>
      <c r="D32" s="555">
        <v>17</v>
      </c>
      <c r="E32" s="555">
        <v>16</v>
      </c>
      <c r="F32" s="738" t="s">
        <v>445</v>
      </c>
      <c r="G32" s="783"/>
      <c r="H32" s="783"/>
      <c r="I32" s="727"/>
      <c r="J32" s="727"/>
      <c r="K32" s="727"/>
      <c r="L32" s="727"/>
      <c r="M32" s="727"/>
      <c r="N32" s="727"/>
      <c r="O32" s="782"/>
      <c r="Q32" s="587"/>
    </row>
    <row r="33" spans="1:16">
      <c r="A33" s="533" t="s">
        <v>318</v>
      </c>
      <c r="B33" s="822" t="str">
        <f>'C3LPG Balance'!C34</f>
        <v>BCP</v>
      </c>
      <c r="C33" s="822" t="str">
        <f>'C3LPG Balance'!D34</f>
        <v>MT</v>
      </c>
      <c r="D33" s="555"/>
      <c r="E33" s="647"/>
      <c r="F33" s="815"/>
      <c r="G33" s="783"/>
      <c r="H33" s="783"/>
      <c r="I33" s="727"/>
      <c r="J33" s="727"/>
      <c r="K33" s="727"/>
      <c r="L33" s="727"/>
      <c r="M33" s="727"/>
      <c r="N33" s="727"/>
      <c r="O33" s="782"/>
    </row>
    <row r="34" spans="1:16">
      <c r="A34" s="533" t="s">
        <v>318</v>
      </c>
      <c r="B34" s="822" t="str">
        <f>'C3LPG Balance'!C35</f>
        <v>BCP</v>
      </c>
      <c r="C34" s="822" t="str">
        <f>'C3LPG Balance'!D35</f>
        <v>PTT TANK</v>
      </c>
      <c r="D34" s="555"/>
      <c r="E34" s="647"/>
      <c r="F34" s="815"/>
      <c r="G34" s="783"/>
      <c r="H34" s="783"/>
      <c r="I34" s="727"/>
      <c r="J34" s="727"/>
      <c r="K34" s="727"/>
      <c r="L34" s="727"/>
      <c r="M34" s="727"/>
      <c r="N34" s="727"/>
      <c r="O34" s="782"/>
    </row>
    <row r="35" spans="1:16">
      <c r="A35" s="533" t="s">
        <v>318</v>
      </c>
      <c r="B35" s="822" t="str">
        <f>'C3LPG Balance'!C36</f>
        <v>Big gas</v>
      </c>
      <c r="C35" s="822" t="str">
        <f>'C3LPG Balance'!D36</f>
        <v>MT</v>
      </c>
      <c r="D35" s="555"/>
      <c r="E35" s="647"/>
      <c r="F35" s="815"/>
      <c r="G35" s="783"/>
      <c r="H35" s="783"/>
      <c r="I35" s="727"/>
      <c r="J35" s="727"/>
      <c r="K35" s="727"/>
      <c r="L35" s="727"/>
      <c r="M35" s="727"/>
      <c r="N35" s="727"/>
      <c r="O35" s="782"/>
    </row>
    <row r="36" spans="1:16">
      <c r="A36" s="533" t="s">
        <v>318</v>
      </c>
      <c r="B36" s="822" t="str">
        <f>'C3LPG Balance'!C37</f>
        <v>Big gas</v>
      </c>
      <c r="C36" s="822" t="str">
        <f>'C3LPG Balance'!D37</f>
        <v>PTT TANK</v>
      </c>
      <c r="D36" s="555"/>
      <c r="E36" s="647"/>
      <c r="F36" s="815"/>
      <c r="G36" s="783"/>
      <c r="H36" s="783"/>
      <c r="I36" s="727"/>
      <c r="J36" s="727"/>
      <c r="K36" s="727"/>
      <c r="L36" s="727"/>
      <c r="M36" s="727"/>
      <c r="N36" s="727"/>
      <c r="O36" s="782"/>
      <c r="P36" s="588"/>
    </row>
    <row r="37" spans="1:16">
      <c r="A37" s="533" t="s">
        <v>318</v>
      </c>
      <c r="B37" s="822" t="str">
        <f>'C3LPG Balance'!C38</f>
        <v>PAP</v>
      </c>
      <c r="C37" s="822" t="str">
        <f>'C3LPG Balance'!D38</f>
        <v>MT</v>
      </c>
      <c r="D37" s="555"/>
      <c r="E37" s="647"/>
      <c r="F37" s="815"/>
      <c r="G37" s="783"/>
      <c r="H37" s="783"/>
      <c r="I37" s="727"/>
      <c r="J37" s="727"/>
      <c r="K37" s="727"/>
      <c r="L37" s="727"/>
      <c r="M37" s="727"/>
      <c r="N37" s="727"/>
      <c r="O37" s="782"/>
      <c r="P37" s="588"/>
    </row>
    <row r="38" spans="1:16">
      <c r="A38" s="533" t="s">
        <v>318</v>
      </c>
      <c r="B38" s="822" t="str">
        <f>'C3LPG Balance'!C39</f>
        <v>PAP</v>
      </c>
      <c r="C38" s="822" t="str">
        <f>'C3LPG Balance'!D39</f>
        <v>PTT TANK</v>
      </c>
      <c r="D38" s="555"/>
      <c r="E38" s="647"/>
      <c r="F38" s="815"/>
      <c r="G38" s="783"/>
      <c r="H38" s="783"/>
      <c r="I38" s="727"/>
      <c r="J38" s="727"/>
      <c r="K38" s="727"/>
      <c r="L38" s="727"/>
      <c r="M38" s="727"/>
      <c r="N38" s="727"/>
      <c r="O38" s="782"/>
      <c r="P38" s="588"/>
    </row>
    <row r="39" spans="1:16">
      <c r="A39" s="533" t="s">
        <v>318</v>
      </c>
      <c r="B39" s="822" t="str">
        <f>'C3LPG Balance'!C40</f>
        <v>PAP</v>
      </c>
      <c r="C39" s="822" t="str">
        <f>'C3LPG Balance'!D40</f>
        <v>PTT TANK (Truck)</v>
      </c>
      <c r="D39" s="555"/>
      <c r="E39" s="647"/>
      <c r="F39" s="815"/>
      <c r="G39" s="783"/>
      <c r="H39" s="783"/>
      <c r="I39" s="727"/>
      <c r="J39" s="727"/>
      <c r="K39" s="727"/>
      <c r="L39" s="727"/>
      <c r="M39" s="727"/>
      <c r="N39" s="727"/>
      <c r="O39" s="782"/>
      <c r="P39" s="588"/>
    </row>
    <row r="40" spans="1:16">
      <c r="A40" s="533" t="s">
        <v>318</v>
      </c>
      <c r="B40" s="822" t="str">
        <f>'C3LPG Balance'!C41</f>
        <v>WP</v>
      </c>
      <c r="C40" s="822" t="str">
        <f>'C3LPG Balance'!D41</f>
        <v>MT</v>
      </c>
      <c r="D40" s="555"/>
      <c r="E40" s="647"/>
      <c r="F40" s="815"/>
      <c r="G40" s="783"/>
      <c r="H40" s="783"/>
      <c r="I40" s="727"/>
      <c r="J40" s="727"/>
      <c r="K40" s="727"/>
      <c r="L40" s="727"/>
      <c r="M40" s="727"/>
      <c r="N40" s="727"/>
      <c r="O40" s="782"/>
      <c r="P40" s="588"/>
    </row>
    <row r="41" spans="1:16">
      <c r="A41" s="533" t="s">
        <v>318</v>
      </c>
      <c r="B41" s="822" t="str">
        <f>'C3LPG Balance'!C42</f>
        <v>WP</v>
      </c>
      <c r="C41" s="822" t="str">
        <f>'C3LPG Balance'!D42</f>
        <v>PTT TANK</v>
      </c>
      <c r="D41" s="555">
        <v>0.40000000000000036</v>
      </c>
      <c r="E41" s="555">
        <v>3.5</v>
      </c>
      <c r="F41" s="738" t="s">
        <v>451</v>
      </c>
      <c r="G41" s="783"/>
      <c r="H41" s="783"/>
      <c r="I41" s="727"/>
      <c r="J41" s="727"/>
      <c r="K41" s="727"/>
      <c r="L41" s="727"/>
      <c r="M41" s="727"/>
      <c r="N41" s="727"/>
      <c r="O41" s="782"/>
      <c r="P41" s="588"/>
    </row>
    <row r="42" spans="1:16">
      <c r="A42" s="533" t="s">
        <v>318</v>
      </c>
      <c r="B42" s="822" t="str">
        <f>'C3LPG Balance'!C43</f>
        <v>Chevron</v>
      </c>
      <c r="C42" s="822" t="str">
        <f>'C3LPG Balance'!D43</f>
        <v>PTT TANK</v>
      </c>
      <c r="D42" s="555"/>
      <c r="E42" s="555"/>
      <c r="F42" s="738"/>
      <c r="G42" s="783"/>
      <c r="H42" s="783"/>
      <c r="I42" s="727"/>
      <c r="J42" s="727"/>
      <c r="K42" s="727"/>
      <c r="L42" s="727"/>
      <c r="M42" s="727"/>
      <c r="N42" s="727"/>
      <c r="O42" s="782"/>
      <c r="P42" s="588"/>
    </row>
    <row r="43" spans="1:16">
      <c r="A43" s="533" t="s">
        <v>318</v>
      </c>
      <c r="B43" s="822" t="str">
        <f>'C3LPG Balance'!C44</f>
        <v>IRPC</v>
      </c>
      <c r="C43" s="822" t="str">
        <f>'C3LPG Balance'!D44</f>
        <v>MT</v>
      </c>
      <c r="D43" s="555"/>
      <c r="E43" s="647"/>
      <c r="F43" s="644"/>
      <c r="G43" s="783"/>
      <c r="H43" s="783"/>
      <c r="I43" s="727"/>
      <c r="J43" s="727"/>
      <c r="K43" s="727"/>
      <c r="L43" s="727"/>
      <c r="M43" s="727"/>
      <c r="N43" s="727"/>
      <c r="O43" s="782"/>
      <c r="P43" s="588"/>
    </row>
    <row r="44" spans="1:16">
      <c r="A44" s="533" t="s">
        <v>318</v>
      </c>
      <c r="B44" s="822" t="str">
        <f>'C3LPG Balance'!C45</f>
        <v>IRPC</v>
      </c>
      <c r="C44" s="822" t="str">
        <f>'C3LPG Balance'!D45</f>
        <v>PTT TANK</v>
      </c>
      <c r="D44" s="555"/>
      <c r="E44" s="555"/>
      <c r="F44" s="644"/>
      <c r="G44" s="783"/>
      <c r="H44" s="783"/>
      <c r="I44" s="727"/>
      <c r="J44" s="727"/>
      <c r="K44" s="727"/>
      <c r="L44" s="727"/>
      <c r="M44" s="727"/>
      <c r="N44" s="727"/>
      <c r="O44" s="782"/>
      <c r="P44" s="588"/>
    </row>
    <row r="45" spans="1:16">
      <c r="A45" s="533" t="s">
        <v>318</v>
      </c>
      <c r="B45" s="822" t="str">
        <f>'C3LPG Balance'!C46</f>
        <v>Atlas</v>
      </c>
      <c r="C45" s="822" t="str">
        <f>'C3LPG Balance'!D46</f>
        <v>MT</v>
      </c>
      <c r="D45" s="628"/>
      <c r="E45" s="651"/>
      <c r="F45" s="644"/>
      <c r="G45" s="783"/>
      <c r="H45" s="783"/>
      <c r="I45" s="727"/>
      <c r="J45" s="727"/>
      <c r="K45" s="727"/>
      <c r="L45" s="727"/>
      <c r="M45" s="727"/>
      <c r="N45" s="727"/>
      <c r="O45" s="782"/>
      <c r="P45" s="588"/>
    </row>
    <row r="46" spans="1:16">
      <c r="A46" s="533" t="s">
        <v>318</v>
      </c>
      <c r="B46" s="822" t="str">
        <f>'C3LPG Balance'!C47</f>
        <v>Atlas</v>
      </c>
      <c r="C46" s="822" t="str">
        <f>'C3LPG Balance'!D47</f>
        <v>PTT TANK</v>
      </c>
      <c r="D46" s="555"/>
      <c r="E46" s="647"/>
      <c r="F46" s="644"/>
      <c r="G46" s="783"/>
      <c r="H46" s="783"/>
      <c r="I46" s="727"/>
      <c r="J46" s="727"/>
      <c r="K46" s="727"/>
      <c r="L46" s="727"/>
      <c r="M46" s="727"/>
      <c r="N46" s="727"/>
      <c r="O46" s="782"/>
      <c r="P46" s="588"/>
    </row>
    <row r="47" spans="1:16">
      <c r="A47" s="533" t="s">
        <v>318</v>
      </c>
      <c r="B47" s="822" t="str">
        <f>'C3LPG Balance'!C48</f>
        <v>ESSO</v>
      </c>
      <c r="C47" s="822" t="str">
        <f>'C3LPG Balance'!D48</f>
        <v>MT</v>
      </c>
      <c r="D47" s="555"/>
      <c r="E47" s="647"/>
      <c r="F47" s="644"/>
      <c r="G47" s="783"/>
      <c r="H47" s="783"/>
      <c r="I47" s="727"/>
      <c r="J47" s="727"/>
      <c r="K47" s="727"/>
      <c r="L47" s="727"/>
      <c r="M47" s="727"/>
      <c r="N47" s="727"/>
      <c r="O47" s="782"/>
      <c r="P47" s="588"/>
    </row>
    <row r="48" spans="1:16">
      <c r="A48" s="533" t="s">
        <v>318</v>
      </c>
      <c r="B48" s="822" t="str">
        <f>'C3LPG Balance'!C49</f>
        <v>ESSO</v>
      </c>
      <c r="C48" s="822" t="str">
        <f>'C3LPG Balance'!D49</f>
        <v xml:space="preserve">BRP </v>
      </c>
      <c r="D48" s="555"/>
      <c r="E48" s="647"/>
      <c r="F48" s="729"/>
      <c r="G48" s="783"/>
      <c r="H48" s="783"/>
      <c r="I48" s="727"/>
      <c r="J48" s="727"/>
      <c r="K48" s="727"/>
      <c r="L48" s="727"/>
      <c r="M48" s="727"/>
      <c r="N48" s="727"/>
      <c r="O48" s="782"/>
      <c r="P48" s="588"/>
    </row>
    <row r="49" spans="1:16">
      <c r="A49" s="533" t="s">
        <v>318</v>
      </c>
      <c r="B49" s="822" t="str">
        <f>'C3LPG Balance'!C50</f>
        <v>ESSO</v>
      </c>
      <c r="C49" s="822" t="str">
        <f>'C3LPG Balance'!D50</f>
        <v>PTT TANK</v>
      </c>
      <c r="D49" s="555"/>
      <c r="E49" s="647"/>
      <c r="F49" s="729"/>
      <c r="G49" s="783"/>
      <c r="H49" s="783"/>
      <c r="I49" s="727"/>
      <c r="J49" s="727"/>
      <c r="K49" s="727"/>
      <c r="L49" s="727"/>
      <c r="M49" s="727"/>
      <c r="N49" s="727"/>
      <c r="O49" s="782"/>
      <c r="P49" s="588"/>
    </row>
    <row r="50" spans="1:16">
      <c r="A50" s="533" t="s">
        <v>318</v>
      </c>
      <c r="B50" s="822" t="str">
        <f>'C3LPG Balance'!C51</f>
        <v>UNO</v>
      </c>
      <c r="C50" s="822" t="str">
        <f>'C3LPG Balance'!D51</f>
        <v>PTT TANK</v>
      </c>
      <c r="D50" s="555"/>
      <c r="E50" s="647"/>
      <c r="F50" s="729"/>
      <c r="G50" s="783"/>
      <c r="H50" s="783"/>
      <c r="I50" s="727"/>
      <c r="J50" s="727"/>
      <c r="K50" s="727"/>
      <c r="L50" s="727"/>
      <c r="M50" s="727"/>
      <c r="N50" s="727"/>
      <c r="O50" s="782"/>
      <c r="P50" s="588"/>
    </row>
    <row r="51" spans="1:16">
      <c r="A51" s="533" t="s">
        <v>318</v>
      </c>
      <c r="B51" s="822" t="str">
        <f>'C3LPG Balance'!C52</f>
        <v>Orchid</v>
      </c>
      <c r="C51" s="822" t="str">
        <f>'C3LPG Balance'!D52</f>
        <v>PTT TANK</v>
      </c>
      <c r="D51" s="555"/>
      <c r="E51" s="647"/>
      <c r="F51" s="644"/>
      <c r="G51" s="783"/>
      <c r="H51" s="783"/>
      <c r="I51" s="727"/>
      <c r="J51" s="727"/>
      <c r="K51" s="727"/>
      <c r="L51" s="727"/>
      <c r="M51" s="727"/>
      <c r="N51" s="727"/>
      <c r="O51" s="782"/>
      <c r="P51" s="588"/>
    </row>
    <row r="52" spans="1:16">
      <c r="A52" s="533" t="s">
        <v>313</v>
      </c>
      <c r="B52" s="822" t="str">
        <f>'C3LPG Balance'!C53</f>
        <v>PTTOR</v>
      </c>
      <c r="C52" s="822" t="str">
        <f>'C3LPG Balance'!D53</f>
        <v>IRPC</v>
      </c>
      <c r="D52" s="628"/>
      <c r="E52" s="628"/>
      <c r="F52" s="644"/>
      <c r="G52" s="727"/>
      <c r="H52" s="727"/>
      <c r="I52" s="727"/>
      <c r="J52" s="727"/>
      <c r="K52" s="727"/>
      <c r="L52" s="727"/>
      <c r="M52" s="727"/>
      <c r="N52" s="727"/>
      <c r="O52" s="782"/>
      <c r="P52" s="588"/>
    </row>
    <row r="53" spans="1:16">
      <c r="A53" s="533" t="s">
        <v>313</v>
      </c>
      <c r="B53" s="822" t="str">
        <f>'C3LPG Balance'!C55</f>
        <v>Atlas</v>
      </c>
      <c r="C53" s="822" t="str">
        <f>'C3LPG Balance'!D55</f>
        <v>IRPC</v>
      </c>
      <c r="D53" s="628">
        <v>0</v>
      </c>
      <c r="E53" s="628">
        <v>0.6</v>
      </c>
      <c r="F53" s="644" t="s">
        <v>450</v>
      </c>
      <c r="G53" s="783"/>
      <c r="H53" s="783"/>
      <c r="I53" s="727"/>
      <c r="J53" s="727"/>
      <c r="K53" s="727"/>
      <c r="L53" s="727"/>
      <c r="M53" s="727"/>
      <c r="N53" s="727"/>
      <c r="O53" s="782"/>
      <c r="P53" s="588"/>
    </row>
    <row r="54" spans="1:16">
      <c r="A54" s="533" t="s">
        <v>284</v>
      </c>
      <c r="B54" s="822" t="str">
        <f>'C3LPG Balance'!C56</f>
        <v>PTTOR</v>
      </c>
      <c r="C54" s="822" t="str">
        <f>'C3LPG Balance'!D56</f>
        <v>MT</v>
      </c>
      <c r="D54" s="555"/>
      <c r="E54" s="555"/>
      <c r="F54" s="644"/>
      <c r="G54" s="783"/>
      <c r="H54" s="783"/>
      <c r="I54" s="727"/>
      <c r="J54" s="727"/>
      <c r="K54" s="727"/>
      <c r="L54" s="727"/>
      <c r="M54" s="727"/>
      <c r="N54" s="727"/>
      <c r="O54" s="782"/>
      <c r="P54" s="588"/>
    </row>
    <row r="55" spans="1:16">
      <c r="A55" s="533" t="s">
        <v>284</v>
      </c>
      <c r="B55" s="822" t="str">
        <f>'C3LPG Balance'!C57</f>
        <v>PTTOR</v>
      </c>
      <c r="C55" s="822" t="str">
        <f>'C3LPG Balance'!D57</f>
        <v>PTT TANK</v>
      </c>
      <c r="D55" s="555"/>
      <c r="E55" s="647"/>
      <c r="F55" s="644"/>
      <c r="G55" s="783"/>
      <c r="H55" s="783"/>
      <c r="I55" s="727"/>
      <c r="J55" s="727"/>
      <c r="K55" s="727"/>
      <c r="L55" s="727"/>
      <c r="M55" s="727"/>
      <c r="N55" s="727"/>
      <c r="O55" s="782"/>
      <c r="P55" s="588"/>
    </row>
    <row r="56" spans="1:16">
      <c r="A56" s="533" t="s">
        <v>284</v>
      </c>
      <c r="B56" s="822" t="str">
        <f>'C3LPG Balance'!C58</f>
        <v>PTTOR</v>
      </c>
      <c r="C56" s="822" t="str">
        <f>'C3LPG Balance'!D58</f>
        <v>PTT TANK (Truck)</v>
      </c>
      <c r="D56" s="555"/>
      <c r="E56" s="555"/>
      <c r="F56" s="644"/>
      <c r="G56" s="783"/>
      <c r="H56" s="783"/>
      <c r="I56" s="727"/>
      <c r="J56" s="727"/>
      <c r="K56" s="727"/>
      <c r="L56" s="727"/>
      <c r="M56" s="727"/>
      <c r="N56" s="727"/>
      <c r="O56" s="782"/>
      <c r="P56" s="588"/>
    </row>
    <row r="57" spans="1:16">
      <c r="A57" s="533" t="s">
        <v>284</v>
      </c>
      <c r="B57" s="822" t="str">
        <f>'C3LPG Balance'!C59</f>
        <v>BCP</v>
      </c>
      <c r="C57" s="822" t="str">
        <f>'C3LPG Balance'!D59</f>
        <v>MT</v>
      </c>
      <c r="D57" s="555"/>
      <c r="E57" s="647"/>
      <c r="F57" s="793"/>
      <c r="G57" s="783"/>
      <c r="H57" s="783"/>
      <c r="I57" s="727"/>
      <c r="J57" s="727"/>
      <c r="K57" s="727"/>
      <c r="L57" s="727"/>
      <c r="M57" s="727"/>
      <c r="N57" s="727"/>
      <c r="O57" s="782"/>
      <c r="P57" s="588"/>
    </row>
    <row r="58" spans="1:16">
      <c r="A58" s="533" t="s">
        <v>284</v>
      </c>
      <c r="B58" s="822" t="str">
        <f>'C3LPG Balance'!C60</f>
        <v>BCP</v>
      </c>
      <c r="C58" s="822" t="str">
        <f>'C3LPG Balance'!D60</f>
        <v>PTT TANK</v>
      </c>
      <c r="D58" s="555"/>
      <c r="E58" s="647"/>
      <c r="F58" s="793"/>
      <c r="G58" s="783"/>
      <c r="H58" s="783"/>
      <c r="I58" s="727"/>
      <c r="J58" s="727"/>
      <c r="K58" s="727"/>
      <c r="L58" s="727"/>
      <c r="M58" s="727"/>
      <c r="N58" s="727"/>
      <c r="O58" s="782"/>
      <c r="P58" s="588"/>
    </row>
    <row r="59" spans="1:16">
      <c r="A59" s="533" t="s">
        <v>284</v>
      </c>
      <c r="B59" s="822" t="str">
        <f>'C3LPG Balance'!C61</f>
        <v>PAP</v>
      </c>
      <c r="C59" s="822" t="str">
        <f>'C3LPG Balance'!D61</f>
        <v>MT</v>
      </c>
      <c r="D59" s="555"/>
      <c r="E59" s="647"/>
      <c r="F59" s="817"/>
      <c r="G59" s="649"/>
      <c r="H59" s="783"/>
      <c r="I59" s="727"/>
      <c r="J59" s="727"/>
      <c r="K59" s="727"/>
      <c r="L59" s="727"/>
      <c r="M59" s="727"/>
      <c r="N59" s="727"/>
      <c r="O59" s="782"/>
      <c r="P59" s="588"/>
    </row>
    <row r="60" spans="1:16">
      <c r="A60" s="533" t="s">
        <v>284</v>
      </c>
      <c r="B60" s="822" t="str">
        <f>'C3LPG Balance'!C63</f>
        <v>PAP</v>
      </c>
      <c r="C60" s="822" t="str">
        <f>'C3LPG Balance'!D63</f>
        <v>PTT TANK (Truck)</v>
      </c>
      <c r="D60" s="555"/>
      <c r="E60" s="647"/>
      <c r="F60" s="815"/>
      <c r="G60" s="649"/>
      <c r="H60" s="783"/>
      <c r="I60" s="727"/>
      <c r="J60" s="727"/>
      <c r="K60" s="727"/>
      <c r="L60" s="727"/>
      <c r="M60" s="727"/>
      <c r="N60" s="727"/>
      <c r="O60" s="782"/>
      <c r="P60" s="588"/>
    </row>
    <row r="61" spans="1:16">
      <c r="A61" s="533" t="s">
        <v>284</v>
      </c>
      <c r="B61" s="822" t="str">
        <f>'C3LPG Balance'!C64</f>
        <v>WP</v>
      </c>
      <c r="C61" s="822" t="str">
        <f>'C3LPG Balance'!D64</f>
        <v>MT</v>
      </c>
      <c r="D61" s="555"/>
      <c r="E61" s="647"/>
      <c r="F61" s="817"/>
      <c r="G61" s="649"/>
      <c r="H61" s="783"/>
      <c r="I61" s="727"/>
      <c r="J61" s="727"/>
      <c r="K61" s="727"/>
      <c r="L61" s="727"/>
      <c r="M61" s="727"/>
      <c r="N61" s="727"/>
      <c r="O61" s="782"/>
      <c r="P61" s="588"/>
    </row>
    <row r="62" spans="1:16">
      <c r="A62" s="533" t="s">
        <v>284</v>
      </c>
      <c r="B62" s="822" t="str">
        <f>'C3LPG Balance'!C65</f>
        <v>WP</v>
      </c>
      <c r="C62" s="822" t="str">
        <f>'C3LPG Balance'!D65</f>
        <v>PTT TANK</v>
      </c>
      <c r="D62" s="629">
        <v>14</v>
      </c>
      <c r="E62" s="629">
        <v>11</v>
      </c>
      <c r="F62" s="738" t="s">
        <v>452</v>
      </c>
      <c r="G62" s="624"/>
      <c r="H62" s="783"/>
      <c r="I62" s="727"/>
      <c r="J62" s="727"/>
      <c r="K62" s="727"/>
      <c r="L62" s="727"/>
      <c r="M62" s="727"/>
      <c r="N62" s="727"/>
      <c r="O62" s="782"/>
      <c r="P62" s="588"/>
    </row>
    <row r="63" spans="1:16">
      <c r="A63" s="533" t="s">
        <v>284</v>
      </c>
      <c r="B63" s="822" t="str">
        <f>'C3LPG Balance'!C66</f>
        <v>IRPC</v>
      </c>
      <c r="C63" s="822" t="str">
        <f>'C3LPG Balance'!D66</f>
        <v>MT</v>
      </c>
      <c r="D63" s="555"/>
      <c r="E63" s="647"/>
      <c r="F63" s="817"/>
      <c r="G63" s="649"/>
      <c r="H63" s="783"/>
      <c r="I63" s="727"/>
      <c r="J63" s="727"/>
      <c r="K63" s="727"/>
      <c r="L63" s="727"/>
      <c r="M63" s="727"/>
      <c r="N63" s="727"/>
      <c r="O63" s="782"/>
      <c r="P63" s="588"/>
    </row>
    <row r="64" spans="1:16">
      <c r="A64" s="533" t="s">
        <v>284</v>
      </c>
      <c r="B64" s="822" t="str">
        <f>'C3LPG Balance'!C67</f>
        <v>IRPC</v>
      </c>
      <c r="C64" s="822" t="str">
        <f>'C3LPG Balance'!D67</f>
        <v>PTT TANK</v>
      </c>
      <c r="D64" s="555"/>
      <c r="E64" s="647"/>
      <c r="F64" s="817"/>
      <c r="G64" s="649"/>
      <c r="H64" s="783"/>
      <c r="I64" s="727"/>
      <c r="J64" s="727"/>
      <c r="K64" s="727"/>
      <c r="L64" s="727"/>
      <c r="M64" s="727"/>
      <c r="N64" s="727"/>
      <c r="O64" s="782"/>
      <c r="P64" s="588"/>
    </row>
    <row r="65" spans="1:16">
      <c r="A65" s="533" t="s">
        <v>284</v>
      </c>
      <c r="B65" s="822" t="str">
        <f>'C3LPG Balance'!C68</f>
        <v>Atlas</v>
      </c>
      <c r="C65" s="822" t="str">
        <f>'C3LPG Balance'!D68</f>
        <v>MT</v>
      </c>
      <c r="D65" s="555"/>
      <c r="E65" s="647"/>
      <c r="F65" s="817"/>
      <c r="G65" s="649"/>
      <c r="H65" s="783"/>
      <c r="I65" s="727"/>
      <c r="J65" s="727"/>
      <c r="K65" s="727"/>
      <c r="L65" s="727"/>
      <c r="M65" s="727"/>
      <c r="N65" s="727"/>
      <c r="O65" s="782"/>
      <c r="P65" s="588"/>
    </row>
    <row r="66" spans="1:16">
      <c r="A66" s="533" t="s">
        <v>284</v>
      </c>
      <c r="B66" s="822" t="str">
        <f>'C3LPG Balance'!C69</f>
        <v>Atlas</v>
      </c>
      <c r="C66" s="822" t="str">
        <f>'C3LPG Balance'!D69</f>
        <v>PTT TANK</v>
      </c>
      <c r="D66" s="555"/>
      <c r="E66" s="647"/>
      <c r="F66" s="817"/>
      <c r="G66" s="649"/>
      <c r="H66" s="783"/>
      <c r="I66" s="727"/>
      <c r="J66" s="727"/>
      <c r="K66" s="727"/>
      <c r="L66" s="727"/>
      <c r="M66" s="727"/>
      <c r="N66" s="727"/>
      <c r="O66" s="782"/>
      <c r="P66" s="588"/>
    </row>
    <row r="67" spans="1:16">
      <c r="A67" s="533" t="s">
        <v>284</v>
      </c>
      <c r="B67" s="822" t="str">
        <f>'C3LPG Balance'!C70</f>
        <v>ESSO</v>
      </c>
      <c r="C67" s="822" t="str">
        <f>'C3LPG Balance'!D70</f>
        <v>MT</v>
      </c>
      <c r="D67" s="555"/>
      <c r="E67" s="647"/>
      <c r="F67" s="817"/>
      <c r="G67" s="649"/>
      <c r="H67" s="783"/>
      <c r="I67" s="727"/>
      <c r="J67" s="727"/>
      <c r="K67" s="727"/>
      <c r="L67" s="727"/>
      <c r="M67" s="727"/>
      <c r="N67" s="727"/>
      <c r="O67" s="782"/>
      <c r="P67" s="588"/>
    </row>
    <row r="68" spans="1:16">
      <c r="A68" s="533" t="s">
        <v>284</v>
      </c>
      <c r="B68" s="822" t="str">
        <f>'C3LPG Balance'!C71</f>
        <v>ESSO</v>
      </c>
      <c r="C68" s="822" t="str">
        <f>'C3LPG Balance'!D71</f>
        <v>PTT TANK</v>
      </c>
      <c r="D68" s="555"/>
      <c r="E68" s="647"/>
      <c r="F68" s="817"/>
      <c r="G68" s="649"/>
      <c r="H68" s="783"/>
      <c r="I68" s="727"/>
      <c r="J68" s="727"/>
      <c r="K68" s="727"/>
      <c r="L68" s="727"/>
      <c r="M68" s="727"/>
      <c r="N68" s="727"/>
      <c r="O68" s="782"/>
      <c r="P68" s="588"/>
    </row>
    <row r="69" spans="1:16">
      <c r="A69" s="533" t="s">
        <v>284</v>
      </c>
      <c r="B69" s="822" t="str">
        <f>'C3LPG Balance'!C72</f>
        <v>Orchid</v>
      </c>
      <c r="C69" s="822" t="str">
        <f>'C3LPG Balance'!D72</f>
        <v>PTT TANK</v>
      </c>
      <c r="D69" s="555"/>
      <c r="E69" s="647"/>
      <c r="F69" s="817"/>
      <c r="G69" s="649"/>
      <c r="H69" s="783"/>
      <c r="I69" s="727"/>
      <c r="J69" s="727"/>
      <c r="K69" s="727"/>
      <c r="L69" s="727"/>
      <c r="M69" s="727"/>
      <c r="N69" s="727"/>
      <c r="O69" s="782"/>
      <c r="P69" s="588"/>
    </row>
    <row r="70" spans="1:16">
      <c r="A70" s="533" t="s">
        <v>314</v>
      </c>
      <c r="B70" s="822" t="str">
        <f>'C3LPG Balance'!C74</f>
        <v>PTTOR</v>
      </c>
      <c r="C70" s="822" t="str">
        <f>'C3LPG Balance'!D74</f>
        <v xml:space="preserve">SPRC </v>
      </c>
      <c r="D70" s="555"/>
      <c r="E70" s="555"/>
      <c r="F70" s="738"/>
      <c r="G70" s="649"/>
      <c r="H70" s="783"/>
      <c r="I70" s="727"/>
      <c r="J70" s="727"/>
      <c r="K70" s="727"/>
      <c r="L70" s="727"/>
      <c r="M70" s="727"/>
      <c r="N70" s="727"/>
      <c r="O70" s="782"/>
      <c r="P70" s="588"/>
    </row>
    <row r="71" spans="1:16">
      <c r="A71" s="533" t="s">
        <v>314</v>
      </c>
      <c r="B71" s="822" t="str">
        <f>'C3LPG Balance'!C75</f>
        <v>PAP</v>
      </c>
      <c r="C71" s="822" t="str">
        <f>'C3LPG Balance'!D75</f>
        <v xml:space="preserve">SPRC </v>
      </c>
      <c r="D71" s="555"/>
      <c r="E71" s="647"/>
      <c r="F71" s="815"/>
      <c r="G71" s="649"/>
      <c r="H71" s="783"/>
      <c r="I71" s="727"/>
      <c r="J71" s="727"/>
      <c r="K71" s="727"/>
      <c r="L71" s="727"/>
      <c r="M71" s="727"/>
      <c r="N71" s="727"/>
      <c r="O71" s="782"/>
      <c r="P71" s="588"/>
    </row>
    <row r="72" spans="1:16">
      <c r="A72" s="533" t="s">
        <v>314</v>
      </c>
      <c r="B72" s="822" t="str">
        <f>'C3LPG Balance'!C76</f>
        <v>WP</v>
      </c>
      <c r="C72" s="822" t="str">
        <f>'C3LPG Balance'!D76</f>
        <v xml:space="preserve">SPRC </v>
      </c>
      <c r="D72" s="555"/>
      <c r="E72" s="647"/>
      <c r="F72" s="817"/>
      <c r="G72" s="649"/>
      <c r="H72" s="783"/>
      <c r="I72" s="727"/>
      <c r="J72" s="727"/>
      <c r="K72" s="727"/>
      <c r="L72" s="727"/>
      <c r="M72" s="727"/>
      <c r="N72" s="727"/>
      <c r="O72" s="782"/>
      <c r="P72" s="588"/>
    </row>
    <row r="73" spans="1:16">
      <c r="A73" s="533" t="s">
        <v>314</v>
      </c>
      <c r="B73" s="822" t="str">
        <f>'C3LPG Balance'!C77</f>
        <v>Atlas</v>
      </c>
      <c r="C73" s="822" t="str">
        <f>'C3LPG Balance'!D77</f>
        <v xml:space="preserve">SPRC </v>
      </c>
      <c r="D73" s="555"/>
      <c r="E73" s="555"/>
      <c r="F73" s="738"/>
      <c r="G73" s="649"/>
      <c r="H73" s="783"/>
      <c r="I73" s="727"/>
      <c r="J73" s="727"/>
      <c r="K73" s="727"/>
      <c r="L73" s="727"/>
      <c r="M73" s="727"/>
      <c r="N73" s="727"/>
      <c r="O73" s="782"/>
      <c r="P73" s="588"/>
    </row>
    <row r="74" spans="1:16">
      <c r="A74" s="533" t="s">
        <v>315</v>
      </c>
      <c r="B74" s="822" t="str">
        <f>'C3LPG Balance'!C78</f>
        <v>PTTOR</v>
      </c>
      <c r="C74" s="822" t="str">
        <f>'C3LPG Balance'!D78</f>
        <v>PTTEP/LKB (Truck)</v>
      </c>
      <c r="D74" s="555"/>
      <c r="E74" s="555"/>
      <c r="F74" s="738"/>
      <c r="G74" s="649"/>
      <c r="H74" s="783"/>
      <c r="I74" s="727"/>
      <c r="J74" s="727"/>
      <c r="K74" s="727"/>
      <c r="L74" s="727"/>
      <c r="M74" s="727"/>
      <c r="N74" s="727"/>
      <c r="O74" s="782"/>
      <c r="P74" s="588"/>
    </row>
    <row r="75" spans="1:16">
      <c r="A75" s="533" t="s">
        <v>316</v>
      </c>
      <c r="B75" s="822" t="str">
        <f>'C3LPG Balance'!C79</f>
        <v>PTTOR</v>
      </c>
      <c r="C75" s="822" t="str">
        <f>'C3LPG Balance'!D79</f>
        <v>GSP KHM</v>
      </c>
      <c r="D75" s="518"/>
      <c r="E75" s="518"/>
      <c r="F75" s="738"/>
      <c r="G75" s="649"/>
      <c r="H75" s="783"/>
      <c r="I75" s="727"/>
      <c r="J75" s="727"/>
      <c r="K75" s="727"/>
      <c r="L75" s="727"/>
      <c r="M75" s="727"/>
      <c r="N75" s="727"/>
      <c r="O75" s="782"/>
      <c r="P75" s="588"/>
    </row>
    <row r="76" spans="1:16" ht="13.65" customHeight="1">
      <c r="A76" s="941" t="s">
        <v>16</v>
      </c>
      <c r="B76" s="939"/>
      <c r="C76" s="940"/>
      <c r="D76" s="567">
        <f>SUM(D24:D75)</f>
        <v>190.95785777</v>
      </c>
      <c r="E76" s="567">
        <f>SUM(E24:E75)</f>
        <v>186.57</v>
      </c>
      <c r="F76" s="811"/>
      <c r="G76" s="626"/>
      <c r="H76" s="788"/>
      <c r="I76" s="788"/>
      <c r="J76" s="788"/>
      <c r="K76" s="788"/>
      <c r="L76" s="788"/>
      <c r="M76" s="788"/>
      <c r="N76" s="788"/>
      <c r="O76" s="789"/>
    </row>
    <row r="77" spans="1:16" ht="13.65" customHeight="1">
      <c r="A77" s="941" t="s">
        <v>342</v>
      </c>
      <c r="B77" s="939"/>
      <c r="C77" s="940"/>
      <c r="D77" s="523">
        <f>SUM(D54:D69)</f>
        <v>14</v>
      </c>
      <c r="E77" s="523">
        <f>SUM(E54:E69)</f>
        <v>11</v>
      </c>
      <c r="F77" s="816" t="s">
        <v>446</v>
      </c>
      <c r="G77" s="604"/>
      <c r="H77" s="604"/>
      <c r="I77" s="604"/>
      <c r="J77" s="604"/>
      <c r="K77" s="604"/>
      <c r="L77" s="604"/>
      <c r="M77" s="604"/>
      <c r="N77" s="604"/>
      <c r="O77" s="605"/>
    </row>
    <row r="78" spans="1:16" ht="12.6">
      <c r="A78" s="942" t="s">
        <v>322</v>
      </c>
      <c r="B78" s="943"/>
      <c r="C78" s="943"/>
      <c r="D78" s="587"/>
      <c r="E78" s="587"/>
      <c r="F78" s="769"/>
      <c r="G78" s="488"/>
      <c r="H78" s="488"/>
      <c r="I78" s="488"/>
      <c r="J78" s="488"/>
      <c r="K78" s="505"/>
      <c r="L78" s="505"/>
      <c r="M78" s="505"/>
      <c r="N78" s="505"/>
      <c r="O78" s="576"/>
    </row>
    <row r="79" spans="1:16" ht="12.6">
      <c r="A79" s="921" t="s">
        <v>108</v>
      </c>
      <c r="B79" s="919"/>
      <c r="C79" s="920"/>
      <c r="D79" s="510" t="str">
        <f>D9</f>
        <v>แผนเดิม</v>
      </c>
      <c r="E79" s="510" t="str">
        <f>E9</f>
        <v>แผนใหม่</v>
      </c>
      <c r="F79" s="951" t="s">
        <v>133</v>
      </c>
      <c r="G79" s="929"/>
      <c r="H79" s="929"/>
      <c r="I79" s="929"/>
      <c r="J79" s="929"/>
      <c r="K79" s="929"/>
      <c r="L79" s="929"/>
      <c r="M79" s="929"/>
      <c r="N79" s="929"/>
      <c r="O79" s="930"/>
    </row>
    <row r="80" spans="1:16">
      <c r="A80" s="543" t="s">
        <v>241</v>
      </c>
      <c r="B80" s="544"/>
      <c r="C80" s="544"/>
      <c r="D80" s="516">
        <v>28.549382716049383</v>
      </c>
      <c r="E80" s="516">
        <v>33.950000000000003</v>
      </c>
      <c r="F80" s="618" t="s">
        <v>441</v>
      </c>
      <c r="G80" s="563"/>
      <c r="H80" s="563"/>
      <c r="I80" s="563"/>
      <c r="J80" s="563"/>
      <c r="K80" s="563"/>
      <c r="L80" s="563"/>
      <c r="M80" s="563"/>
      <c r="N80" s="563"/>
      <c r="O80" s="564"/>
    </row>
    <row r="81" spans="1:15">
      <c r="A81" s="936" t="s">
        <v>339</v>
      </c>
      <c r="B81" s="937"/>
      <c r="C81" s="546"/>
      <c r="D81" s="534"/>
      <c r="E81" s="555"/>
      <c r="F81" s="738"/>
      <c r="G81" s="565"/>
      <c r="H81" s="565"/>
      <c r="I81" s="565"/>
      <c r="J81" s="565"/>
      <c r="K81" s="565"/>
      <c r="L81" s="565"/>
      <c r="M81" s="565"/>
      <c r="N81" s="565"/>
      <c r="O81" s="566"/>
    </row>
    <row r="82" spans="1:15">
      <c r="A82" s="820" t="s">
        <v>124</v>
      </c>
      <c r="B82" s="546"/>
      <c r="C82" s="546"/>
      <c r="D82" s="534"/>
      <c r="E82" s="555"/>
      <c r="F82" s="601"/>
      <c r="G82" s="565"/>
      <c r="H82" s="565"/>
      <c r="I82" s="565"/>
      <c r="J82" s="565"/>
      <c r="K82" s="565"/>
      <c r="L82" s="565"/>
      <c r="M82" s="565"/>
      <c r="N82" s="565"/>
      <c r="O82" s="566"/>
    </row>
    <row r="83" spans="1:15">
      <c r="A83" s="545" t="s">
        <v>192</v>
      </c>
      <c r="B83" s="546"/>
      <c r="C83" s="546"/>
      <c r="D83" s="534"/>
      <c r="E83" s="555"/>
      <c r="F83" s="738"/>
      <c r="G83" s="565"/>
      <c r="H83" s="565"/>
      <c r="I83" s="565"/>
      <c r="J83" s="565"/>
      <c r="K83" s="565"/>
      <c r="L83" s="565"/>
      <c r="M83" s="565"/>
      <c r="N83" s="565"/>
      <c r="O83" s="566"/>
    </row>
    <row r="84" spans="1:15">
      <c r="A84" s="545" t="s">
        <v>320</v>
      </c>
      <c r="B84" s="546"/>
      <c r="C84" s="546"/>
      <c r="D84" s="534"/>
      <c r="E84" s="555"/>
      <c r="F84" s="811"/>
      <c r="G84" s="812"/>
      <c r="H84" s="812"/>
      <c r="I84" s="812"/>
      <c r="J84" s="812"/>
      <c r="K84" s="812"/>
      <c r="L84" s="812"/>
      <c r="M84" s="812"/>
      <c r="N84" s="812"/>
      <c r="O84" s="813"/>
    </row>
    <row r="85" spans="1:15">
      <c r="A85" s="543" t="s">
        <v>125</v>
      </c>
      <c r="B85" s="477"/>
      <c r="C85" s="477"/>
      <c r="D85" s="577"/>
      <c r="E85" s="577"/>
      <c r="F85" s="738"/>
      <c r="G85" s="565"/>
      <c r="H85" s="565"/>
      <c r="I85" s="565"/>
      <c r="J85" s="565"/>
      <c r="K85" s="565"/>
      <c r="L85" s="565"/>
      <c r="M85" s="565"/>
      <c r="N85" s="565"/>
      <c r="O85" s="566"/>
    </row>
    <row r="86" spans="1:15">
      <c r="A86" s="560" t="s">
        <v>126</v>
      </c>
      <c r="B86" s="503"/>
      <c r="C86" s="503"/>
      <c r="D86" s="578"/>
      <c r="E86" s="578"/>
      <c r="F86" s="738"/>
      <c r="G86" s="565"/>
      <c r="H86" s="565"/>
      <c r="I86" s="565"/>
      <c r="J86" s="565"/>
      <c r="K86" s="565"/>
      <c r="L86" s="565"/>
      <c r="M86" s="565"/>
      <c r="N86" s="565"/>
      <c r="O86" s="566"/>
    </row>
    <row r="87" spans="1:15" ht="12.6">
      <c r="A87" s="941" t="s">
        <v>16</v>
      </c>
      <c r="B87" s="939"/>
      <c r="C87" s="940"/>
      <c r="D87" s="548">
        <f>SUM(D80:D86)</f>
        <v>28.549382716049383</v>
      </c>
      <c r="E87" s="548">
        <f>SUM(E80:E86)</f>
        <v>33.950000000000003</v>
      </c>
      <c r="F87" s="619"/>
      <c r="G87" s="574"/>
      <c r="H87" s="574"/>
      <c r="I87" s="574"/>
      <c r="J87" s="574"/>
      <c r="K87" s="574"/>
      <c r="L87" s="574"/>
      <c r="M87" s="574"/>
      <c r="N87" s="574"/>
      <c r="O87" s="575"/>
    </row>
    <row r="88" spans="1:15" ht="12.6">
      <c r="A88" s="949" t="s">
        <v>255</v>
      </c>
      <c r="B88" s="950"/>
      <c r="C88" s="950"/>
      <c r="D88" s="488"/>
      <c r="E88" s="488"/>
      <c r="F88" s="620"/>
      <c r="G88" s="488"/>
      <c r="H88" s="488"/>
      <c r="I88" s="488"/>
      <c r="J88" s="488"/>
      <c r="K88" s="505"/>
      <c r="L88" s="505"/>
      <c r="M88" s="505"/>
      <c r="N88" s="505"/>
      <c r="O88" s="576"/>
    </row>
    <row r="89" spans="1:15" ht="12.6">
      <c r="A89" s="921" t="s">
        <v>108</v>
      </c>
      <c r="B89" s="919"/>
      <c r="C89" s="920"/>
      <c r="D89" s="821" t="str">
        <f>D79</f>
        <v>แผนเดิม</v>
      </c>
      <c r="E89" s="821" t="str">
        <f>E79</f>
        <v>แผนใหม่</v>
      </c>
      <c r="F89" s="951" t="s">
        <v>133</v>
      </c>
      <c r="G89" s="929"/>
      <c r="H89" s="929"/>
      <c r="I89" s="929"/>
      <c r="J89" s="929"/>
      <c r="K89" s="929"/>
      <c r="L89" s="929"/>
      <c r="M89" s="929"/>
      <c r="N89" s="929"/>
      <c r="O89" s="930"/>
    </row>
    <row r="90" spans="1:15">
      <c r="A90" s="543" t="s">
        <v>88</v>
      </c>
      <c r="B90" s="544"/>
      <c r="C90" s="544"/>
      <c r="D90" s="513"/>
      <c r="E90" s="516"/>
      <c r="F90" s="600"/>
      <c r="G90" s="563"/>
      <c r="H90" s="563"/>
      <c r="I90" s="563"/>
      <c r="J90" s="563"/>
      <c r="K90" s="563"/>
      <c r="L90" s="563"/>
      <c r="M90" s="563"/>
      <c r="N90" s="563"/>
      <c r="O90" s="564"/>
    </row>
    <row r="91" spans="1:15" ht="12.6">
      <c r="A91" s="941" t="s">
        <v>16</v>
      </c>
      <c r="B91" s="939"/>
      <c r="C91" s="940"/>
      <c r="D91" s="548">
        <f>SUM(D90)</f>
        <v>0</v>
      </c>
      <c r="E91" s="579">
        <f>SUM(E90)</f>
        <v>0</v>
      </c>
      <c r="F91" s="603"/>
      <c r="G91" s="574"/>
      <c r="H91" s="574"/>
      <c r="I91" s="574"/>
      <c r="J91" s="574"/>
      <c r="K91" s="574"/>
      <c r="L91" s="574"/>
      <c r="M91" s="574"/>
      <c r="N91" s="574"/>
      <c r="O91" s="575"/>
    </row>
    <row r="92" spans="1:15">
      <c r="A92" s="551" t="s">
        <v>328</v>
      </c>
      <c r="B92" s="551"/>
      <c r="C92" s="551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</row>
  </sheetData>
  <mergeCells count="35">
    <mergeCell ref="J6:O6"/>
    <mergeCell ref="D7:I7"/>
    <mergeCell ref="J7:O7"/>
    <mergeCell ref="A13:C13"/>
    <mergeCell ref="D1:I1"/>
    <mergeCell ref="D2:I2"/>
    <mergeCell ref="D3:I3"/>
    <mergeCell ref="D6:I6"/>
    <mergeCell ref="A9:C9"/>
    <mergeCell ref="F9:O9"/>
    <mergeCell ref="B10:C10"/>
    <mergeCell ref="B11:C11"/>
    <mergeCell ref="B12:C12"/>
    <mergeCell ref="A76:C76"/>
    <mergeCell ref="A15:C15"/>
    <mergeCell ref="F15:O15"/>
    <mergeCell ref="B16:C16"/>
    <mergeCell ref="B17:C17"/>
    <mergeCell ref="B18:C18"/>
    <mergeCell ref="B19:C19"/>
    <mergeCell ref="B20:C20"/>
    <mergeCell ref="B21:C21"/>
    <mergeCell ref="A22:C22"/>
    <mergeCell ref="A23:C23"/>
    <mergeCell ref="F23:O23"/>
    <mergeCell ref="A88:C88"/>
    <mergeCell ref="A89:C89"/>
    <mergeCell ref="F89:O89"/>
    <mergeCell ref="A91:C91"/>
    <mergeCell ref="A77:C77"/>
    <mergeCell ref="A78:C78"/>
    <mergeCell ref="A79:C79"/>
    <mergeCell ref="F79:O79"/>
    <mergeCell ref="A81:B81"/>
    <mergeCell ref="A87:C87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2"/>
  <sheetViews>
    <sheetView view="pageBreakPreview" zoomScale="115" zoomScaleNormal="70" zoomScaleSheetLayoutView="115" zoomScalePageLayoutView="40" workbookViewId="0">
      <selection activeCell="F13" sqref="F13"/>
    </sheetView>
  </sheetViews>
  <sheetFormatPr defaultColWidth="8.88671875" defaultRowHeight="12"/>
  <cols>
    <col min="1" max="1" width="16.88671875" style="553" customWidth="1"/>
    <col min="2" max="2" width="19.6640625" style="553" customWidth="1"/>
    <col min="3" max="3" width="17.33203125" style="553" bestFit="1" customWidth="1"/>
    <col min="4" max="5" width="7.88671875" style="554" customWidth="1"/>
    <col min="6" max="15" width="6.44140625" style="554" customWidth="1"/>
    <col min="16" max="16" width="9.109375" style="585" bestFit="1" customWidth="1"/>
    <col min="17" max="16384" width="8.88671875" style="585"/>
  </cols>
  <sheetData>
    <row r="1" spans="1:24" ht="12.6">
      <c r="A1" s="476" t="s">
        <v>129</v>
      </c>
      <c r="B1" s="477"/>
      <c r="C1" s="478"/>
      <c r="D1" s="954" t="s">
        <v>130</v>
      </c>
      <c r="E1" s="955"/>
      <c r="F1" s="955"/>
      <c r="G1" s="955"/>
      <c r="H1" s="955"/>
      <c r="I1" s="956"/>
      <c r="J1" s="481" t="s">
        <v>101</v>
      </c>
      <c r="K1" s="481" t="s">
        <v>453</v>
      </c>
      <c r="L1" s="481"/>
      <c r="M1" s="482"/>
      <c r="N1" s="482"/>
      <c r="O1" s="483"/>
    </row>
    <row r="2" spans="1:24" ht="12.6">
      <c r="A2" s="485" t="s">
        <v>331</v>
      </c>
      <c r="B2" s="486"/>
      <c r="C2" s="487"/>
      <c r="D2" s="904" t="s">
        <v>431</v>
      </c>
      <c r="E2" s="905"/>
      <c r="F2" s="905"/>
      <c r="G2" s="905"/>
      <c r="H2" s="905"/>
      <c r="I2" s="906"/>
      <c r="J2" s="493" t="s">
        <v>103</v>
      </c>
      <c r="K2" s="494" t="s">
        <v>492</v>
      </c>
      <c r="L2" s="495"/>
      <c r="M2" s="495"/>
      <c r="N2" s="495"/>
      <c r="O2" s="496"/>
    </row>
    <row r="3" spans="1:24">
      <c r="A3" s="497"/>
      <c r="B3" s="486"/>
      <c r="C3" s="487"/>
      <c r="D3" s="904" t="s">
        <v>479</v>
      </c>
      <c r="E3" s="905"/>
      <c r="F3" s="905"/>
      <c r="G3" s="905"/>
      <c r="H3" s="905"/>
      <c r="I3" s="906"/>
      <c r="J3" s="486" t="s">
        <v>104</v>
      </c>
      <c r="K3" s="486"/>
      <c r="L3" s="486"/>
      <c r="M3" s="486"/>
      <c r="N3" s="486"/>
      <c r="O3" s="487"/>
    </row>
    <row r="4" spans="1:24" ht="11.1" customHeight="1">
      <c r="A4" s="497"/>
      <c r="B4" s="486"/>
      <c r="C4" s="487"/>
      <c r="D4" s="489"/>
      <c r="E4" s="840"/>
      <c r="F4" s="840"/>
      <c r="G4" s="840"/>
      <c r="H4" s="840"/>
      <c r="I4" s="841"/>
      <c r="J4" s="840"/>
      <c r="K4" s="840"/>
      <c r="L4" s="840"/>
      <c r="M4" s="840"/>
      <c r="N4" s="840"/>
      <c r="O4" s="841"/>
    </row>
    <row r="5" spans="1:24" ht="8.4" customHeight="1">
      <c r="A5" s="497"/>
      <c r="B5" s="486"/>
      <c r="C5" s="487"/>
      <c r="D5" s="489"/>
      <c r="E5" s="840"/>
      <c r="F5" s="840"/>
      <c r="G5" s="840"/>
      <c r="H5" s="840"/>
      <c r="I5" s="841"/>
      <c r="J5" s="840"/>
      <c r="K5" s="840"/>
      <c r="L5" s="840"/>
      <c r="M5" s="840"/>
      <c r="N5" s="840"/>
      <c r="O5" s="841"/>
    </row>
    <row r="6" spans="1:24">
      <c r="A6" s="497"/>
      <c r="B6" s="486"/>
      <c r="C6" s="487"/>
      <c r="D6" s="904" t="s">
        <v>105</v>
      </c>
      <c r="E6" s="905"/>
      <c r="F6" s="905"/>
      <c r="G6" s="905"/>
      <c r="H6" s="905"/>
      <c r="I6" s="906"/>
      <c r="J6" s="907" t="s">
        <v>155</v>
      </c>
      <c r="K6" s="907"/>
      <c r="L6" s="907"/>
      <c r="M6" s="907"/>
      <c r="N6" s="907"/>
      <c r="O6" s="908"/>
    </row>
    <row r="7" spans="1:24">
      <c r="A7" s="502"/>
      <c r="B7" s="503"/>
      <c r="C7" s="504"/>
      <c r="D7" s="909" t="s">
        <v>106</v>
      </c>
      <c r="E7" s="910"/>
      <c r="F7" s="910"/>
      <c r="G7" s="910"/>
      <c r="H7" s="910"/>
      <c r="I7" s="911"/>
      <c r="J7" s="912" t="s">
        <v>191</v>
      </c>
      <c r="K7" s="912"/>
      <c r="L7" s="912"/>
      <c r="M7" s="912"/>
      <c r="N7" s="912"/>
      <c r="O7" s="913"/>
      <c r="Q7" s="586"/>
    </row>
    <row r="8" spans="1:24" ht="12.6">
      <c r="A8" s="491" t="s">
        <v>253</v>
      </c>
      <c r="B8" s="503"/>
      <c r="C8" s="503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76"/>
      <c r="Q8" s="586"/>
    </row>
    <row r="9" spans="1:24" ht="12.6">
      <c r="A9" s="918" t="s">
        <v>108</v>
      </c>
      <c r="B9" s="947"/>
      <c r="C9" s="948"/>
      <c r="D9" s="528" t="s">
        <v>131</v>
      </c>
      <c r="E9" s="528" t="s">
        <v>132</v>
      </c>
      <c r="F9" s="951" t="s">
        <v>133</v>
      </c>
      <c r="G9" s="929"/>
      <c r="H9" s="929"/>
      <c r="I9" s="929"/>
      <c r="J9" s="929"/>
      <c r="K9" s="929"/>
      <c r="L9" s="929"/>
      <c r="M9" s="929"/>
      <c r="N9" s="929"/>
      <c r="O9" s="930"/>
      <c r="Q9" s="586"/>
    </row>
    <row r="10" spans="1:24">
      <c r="A10" s="511" t="s">
        <v>54</v>
      </c>
      <c r="B10" s="922" t="s">
        <v>302</v>
      </c>
      <c r="C10" s="923"/>
      <c r="D10" s="725">
        <v>145.87814634146343</v>
      </c>
      <c r="E10" s="725">
        <v>152</v>
      </c>
      <c r="F10" s="618" t="s">
        <v>484</v>
      </c>
      <c r="G10" s="646"/>
      <c r="H10" s="622"/>
      <c r="I10" s="622"/>
      <c r="J10" s="622"/>
      <c r="K10" s="622"/>
      <c r="L10" s="622"/>
      <c r="M10" s="622"/>
      <c r="N10" s="622"/>
      <c r="O10" s="623"/>
      <c r="Q10" s="586"/>
    </row>
    <row r="11" spans="1:24">
      <c r="A11" s="533" t="s">
        <v>53</v>
      </c>
      <c r="B11" s="957" t="s">
        <v>302</v>
      </c>
      <c r="C11" s="935"/>
      <c r="D11" s="555">
        <v>26.04</v>
      </c>
      <c r="E11" s="555">
        <v>35.4</v>
      </c>
      <c r="F11" s="641" t="s">
        <v>483</v>
      </c>
      <c r="G11" s="649"/>
      <c r="H11" s="624"/>
      <c r="I11" s="624"/>
      <c r="J11" s="624"/>
      <c r="K11" s="624"/>
      <c r="L11" s="624"/>
      <c r="M11" s="624"/>
      <c r="N11" s="624"/>
      <c r="O11" s="625"/>
      <c r="P11" s="586"/>
      <c r="Q11" s="586"/>
    </row>
    <row r="12" spans="1:24">
      <c r="A12" s="517" t="s">
        <v>53</v>
      </c>
      <c r="B12" s="958" t="s">
        <v>338</v>
      </c>
      <c r="C12" s="927"/>
      <c r="D12" s="519"/>
      <c r="E12" s="650"/>
      <c r="F12" s="648"/>
      <c r="G12" s="649"/>
      <c r="H12" s="624"/>
      <c r="I12" s="624"/>
      <c r="J12" s="624"/>
      <c r="K12" s="624"/>
      <c r="L12" s="624"/>
      <c r="M12" s="624"/>
      <c r="N12" s="624"/>
      <c r="O12" s="625"/>
      <c r="P12" s="586"/>
      <c r="Q12" s="586"/>
    </row>
    <row r="13" spans="1:24" ht="12.6">
      <c r="A13" s="928" t="s">
        <v>16</v>
      </c>
      <c r="B13" s="952"/>
      <c r="C13" s="953"/>
      <c r="D13" s="567">
        <f>SUM(D10:D12)</f>
        <v>171.91814634146343</v>
      </c>
      <c r="E13" s="567">
        <f>SUM(E10:E12)</f>
        <v>187.4</v>
      </c>
      <c r="F13" s="652"/>
      <c r="G13" s="626"/>
      <c r="H13" s="626"/>
      <c r="I13" s="626"/>
      <c r="J13" s="626"/>
      <c r="K13" s="626"/>
      <c r="L13" s="626"/>
      <c r="M13" s="626"/>
      <c r="N13" s="626"/>
      <c r="O13" s="627"/>
      <c r="P13" s="586"/>
      <c r="Q13" s="586"/>
    </row>
    <row r="14" spans="1:24" ht="12.6">
      <c r="A14" s="476" t="s">
        <v>254</v>
      </c>
      <c r="B14" s="477"/>
      <c r="C14" s="477"/>
      <c r="D14" s="525">
        <f>D16+D17</f>
        <v>0</v>
      </c>
      <c r="E14" s="525">
        <f t="shared" ref="E14:O14" si="0">E16+E17</f>
        <v>0</v>
      </c>
      <c r="F14" s="568">
        <f t="shared" si="0"/>
        <v>0</v>
      </c>
      <c r="G14" s="568">
        <f t="shared" si="0"/>
        <v>0</v>
      </c>
      <c r="H14" s="568">
        <f t="shared" si="0"/>
        <v>0</v>
      </c>
      <c r="I14" s="568">
        <f t="shared" si="0"/>
        <v>0</v>
      </c>
      <c r="J14" s="568">
        <f t="shared" si="0"/>
        <v>0</v>
      </c>
      <c r="K14" s="568">
        <f t="shared" si="0"/>
        <v>0</v>
      </c>
      <c r="L14" s="568">
        <f t="shared" si="0"/>
        <v>0</v>
      </c>
      <c r="M14" s="568">
        <f t="shared" si="0"/>
        <v>0</v>
      </c>
      <c r="N14" s="568">
        <f t="shared" si="0"/>
        <v>0</v>
      </c>
      <c r="O14" s="569">
        <f t="shared" si="0"/>
        <v>0</v>
      </c>
      <c r="P14" s="586"/>
      <c r="Q14" s="586"/>
    </row>
    <row r="15" spans="1:24" ht="12.6">
      <c r="A15" s="918" t="s">
        <v>108</v>
      </c>
      <c r="B15" s="919"/>
      <c r="C15" s="920"/>
      <c r="D15" s="528" t="str">
        <f>D9</f>
        <v>แผนเดิม</v>
      </c>
      <c r="E15" s="528" t="str">
        <f>E9</f>
        <v>แผนใหม่</v>
      </c>
      <c r="F15" s="951" t="s">
        <v>133</v>
      </c>
      <c r="G15" s="929"/>
      <c r="H15" s="929"/>
      <c r="I15" s="929"/>
      <c r="J15" s="929"/>
      <c r="K15" s="929"/>
      <c r="L15" s="929"/>
      <c r="M15" s="929"/>
      <c r="N15" s="929"/>
      <c r="O15" s="930"/>
      <c r="P15" s="586"/>
      <c r="Q15" s="586"/>
    </row>
    <row r="16" spans="1:24">
      <c r="A16" s="514" t="s">
        <v>317</v>
      </c>
      <c r="B16" s="924" t="s">
        <v>302</v>
      </c>
      <c r="C16" s="925"/>
      <c r="D16" s="516"/>
      <c r="E16" s="516"/>
      <c r="F16" s="618"/>
      <c r="G16" s="563"/>
      <c r="H16" s="563"/>
      <c r="I16" s="563"/>
      <c r="J16" s="563"/>
      <c r="K16" s="563"/>
      <c r="L16" s="563"/>
      <c r="M16" s="563"/>
      <c r="N16" s="563"/>
      <c r="O16" s="564"/>
      <c r="P16" s="586"/>
      <c r="Q16" s="586"/>
      <c r="R16" s="586"/>
      <c r="S16" s="586"/>
      <c r="T16" s="586"/>
      <c r="U16" s="586"/>
      <c r="V16" s="586"/>
      <c r="W16" s="586"/>
      <c r="X16" s="586"/>
    </row>
    <row r="17" spans="1:29">
      <c r="A17" s="533" t="s">
        <v>318</v>
      </c>
      <c r="B17" s="934" t="s">
        <v>302</v>
      </c>
      <c r="C17" s="935"/>
      <c r="D17" s="555"/>
      <c r="E17" s="555"/>
      <c r="F17" s="738"/>
      <c r="G17" s="565"/>
      <c r="H17" s="565"/>
      <c r="I17" s="565"/>
      <c r="J17" s="565"/>
      <c r="K17" s="565"/>
      <c r="L17" s="565"/>
      <c r="M17" s="565"/>
      <c r="N17" s="565"/>
      <c r="O17" s="566"/>
      <c r="P17" s="586"/>
      <c r="Q17" s="586"/>
      <c r="R17" s="586"/>
      <c r="S17" s="586"/>
      <c r="T17" s="586"/>
      <c r="U17" s="586"/>
      <c r="V17" s="586"/>
      <c r="W17" s="586"/>
      <c r="X17" s="586"/>
    </row>
    <row r="18" spans="1:29">
      <c r="A18" s="533" t="s">
        <v>317</v>
      </c>
      <c r="B18" s="934" t="s">
        <v>312</v>
      </c>
      <c r="C18" s="935"/>
      <c r="D18" s="534"/>
      <c r="E18" s="555"/>
      <c r="F18" s="738"/>
      <c r="G18" s="565"/>
      <c r="H18" s="565"/>
      <c r="I18" s="565"/>
      <c r="J18" s="565"/>
      <c r="K18" s="565"/>
      <c r="L18" s="565"/>
      <c r="M18" s="565"/>
      <c r="N18" s="565"/>
      <c r="O18" s="566"/>
      <c r="P18" s="586"/>
      <c r="Q18" s="586"/>
      <c r="R18" s="586"/>
      <c r="S18" s="586"/>
      <c r="T18" s="586"/>
      <c r="U18" s="586"/>
      <c r="V18" s="586"/>
      <c r="W18" s="586"/>
      <c r="X18" s="586"/>
    </row>
    <row r="19" spans="1:29">
      <c r="A19" s="533" t="s">
        <v>318</v>
      </c>
      <c r="B19" s="934" t="s">
        <v>339</v>
      </c>
      <c r="C19" s="935"/>
      <c r="D19" s="534"/>
      <c r="E19" s="555"/>
      <c r="F19" s="738"/>
      <c r="G19" s="565"/>
      <c r="H19" s="565"/>
      <c r="I19" s="565"/>
      <c r="J19" s="565"/>
      <c r="K19" s="565"/>
      <c r="L19" s="565"/>
      <c r="M19" s="565"/>
      <c r="N19" s="565"/>
      <c r="O19" s="566"/>
      <c r="P19" s="586"/>
      <c r="Q19" s="587"/>
    </row>
    <row r="20" spans="1:29">
      <c r="A20" s="533" t="s">
        <v>317</v>
      </c>
      <c r="B20" s="934" t="s">
        <v>121</v>
      </c>
      <c r="C20" s="935"/>
      <c r="D20" s="555">
        <v>19.526</v>
      </c>
      <c r="E20" s="555">
        <v>25.774999999999999</v>
      </c>
      <c r="F20" s="738" t="s">
        <v>482</v>
      </c>
      <c r="G20" s="565"/>
      <c r="H20" s="565"/>
      <c r="I20" s="565"/>
      <c r="J20" s="565"/>
      <c r="K20" s="565"/>
      <c r="L20" s="565"/>
      <c r="M20" s="565"/>
      <c r="N20" s="565"/>
      <c r="O20" s="566"/>
      <c r="P20" s="586"/>
      <c r="Q20" s="587"/>
    </row>
    <row r="21" spans="1:29">
      <c r="A21" s="517" t="s">
        <v>317</v>
      </c>
      <c r="B21" s="934" t="s">
        <v>122</v>
      </c>
      <c r="C21" s="935"/>
      <c r="D21" s="518"/>
      <c r="E21" s="518"/>
      <c r="F21" s="738"/>
      <c r="G21" s="565"/>
      <c r="H21" s="565"/>
      <c r="I21" s="565"/>
      <c r="J21" s="565"/>
      <c r="K21" s="565"/>
      <c r="L21" s="565"/>
      <c r="M21" s="565"/>
      <c r="N21" s="565"/>
      <c r="O21" s="566"/>
      <c r="P21" s="588"/>
      <c r="Q21" s="589"/>
      <c r="R21" s="586"/>
      <c r="S21" s="590"/>
      <c r="T21" s="590"/>
      <c r="U21" s="590"/>
      <c r="V21" s="590"/>
      <c r="W21" s="590"/>
      <c r="X21" s="590"/>
      <c r="Y21" s="590"/>
      <c r="Z21" s="590"/>
      <c r="AA21" s="590"/>
      <c r="AB21" s="590"/>
      <c r="AC21" s="590"/>
    </row>
    <row r="22" spans="1:29" ht="13.65" customHeight="1">
      <c r="A22" s="938" t="s">
        <v>16</v>
      </c>
      <c r="B22" s="939"/>
      <c r="C22" s="940"/>
      <c r="D22" s="583">
        <f>SUM(D16:D21)</f>
        <v>19.526</v>
      </c>
      <c r="E22" s="584">
        <f>SUM(E16:E21)</f>
        <v>25.774999999999999</v>
      </c>
      <c r="F22" s="619"/>
      <c r="G22" s="574"/>
      <c r="H22" s="574"/>
      <c r="I22" s="574"/>
      <c r="J22" s="574"/>
      <c r="K22" s="574"/>
      <c r="L22" s="574"/>
      <c r="M22" s="574"/>
      <c r="N22" s="574"/>
      <c r="O22" s="575"/>
      <c r="Q22" s="587"/>
    </row>
    <row r="23" spans="1:29" ht="13.65" customHeight="1">
      <c r="A23" s="921" t="s">
        <v>108</v>
      </c>
      <c r="B23" s="919"/>
      <c r="C23" s="920"/>
      <c r="D23" s="528" t="s">
        <v>131</v>
      </c>
      <c r="E23" s="528" t="s">
        <v>132</v>
      </c>
      <c r="F23" s="928" t="s">
        <v>133</v>
      </c>
      <c r="G23" s="952"/>
      <c r="H23" s="952"/>
      <c r="I23" s="952"/>
      <c r="J23" s="952"/>
      <c r="K23" s="952"/>
      <c r="L23" s="952"/>
      <c r="M23" s="952"/>
      <c r="N23" s="952"/>
      <c r="O23" s="953"/>
      <c r="Q23" s="587"/>
    </row>
    <row r="24" spans="1:29">
      <c r="A24" s="533" t="s">
        <v>317</v>
      </c>
      <c r="B24" s="844" t="str">
        <f>'C3LPG Balance'!C22</f>
        <v>PTTOR (C3)</v>
      </c>
      <c r="C24" s="844" t="str">
        <f>'C3LPG Balance'!D22</f>
        <v>GSP RY</v>
      </c>
      <c r="D24" s="516"/>
      <c r="E24" s="516"/>
      <c r="F24" s="643"/>
      <c r="G24" s="780"/>
      <c r="H24" s="780"/>
      <c r="I24" s="780"/>
      <c r="J24" s="780"/>
      <c r="K24" s="780"/>
      <c r="L24" s="780"/>
      <c r="M24" s="780"/>
      <c r="N24" s="780"/>
      <c r="O24" s="781"/>
      <c r="P24" s="585" t="s">
        <v>454</v>
      </c>
      <c r="Q24" s="587"/>
    </row>
    <row r="25" spans="1:29">
      <c r="A25" s="533" t="s">
        <v>318</v>
      </c>
      <c r="B25" s="844" t="str">
        <f>'C3LPG Balance'!C23</f>
        <v>PTTOR (LPG ไม่มีกลิ่น)</v>
      </c>
      <c r="C25" s="844" t="str">
        <f>'C3LPG Balance'!D23</f>
        <v>GSP RY</v>
      </c>
      <c r="D25" s="555"/>
      <c r="E25" s="555"/>
      <c r="F25" s="644"/>
      <c r="G25" s="727"/>
      <c r="H25" s="727"/>
      <c r="I25" s="727"/>
      <c r="J25" s="727"/>
      <c r="K25" s="727"/>
      <c r="L25" s="727"/>
      <c r="M25" s="727"/>
      <c r="N25" s="727"/>
      <c r="O25" s="782"/>
      <c r="Q25" s="587"/>
    </row>
    <row r="26" spans="1:29">
      <c r="A26" s="533" t="s">
        <v>319</v>
      </c>
      <c r="B26" s="844" t="str">
        <f>'C3LPG Balance'!C24</f>
        <v>PTTOR</v>
      </c>
      <c r="C26" s="844" t="str">
        <f>'C3LPG Balance'!D24</f>
        <v>MT</v>
      </c>
      <c r="D26" s="555">
        <v>25</v>
      </c>
      <c r="E26" s="555">
        <v>22</v>
      </c>
      <c r="F26" s="644" t="s">
        <v>488</v>
      </c>
      <c r="G26" s="783"/>
      <c r="H26" s="783"/>
      <c r="I26" s="727"/>
      <c r="J26" s="727"/>
      <c r="K26" s="727"/>
      <c r="L26" s="727"/>
      <c r="M26" s="727"/>
      <c r="N26" s="727"/>
      <c r="O26" s="782"/>
      <c r="P26" s="747">
        <f>E26+E27</f>
        <v>56.1</v>
      </c>
      <c r="Q26" s="587">
        <v>5</v>
      </c>
      <c r="R26" s="585">
        <v>24</v>
      </c>
    </row>
    <row r="27" spans="1:29">
      <c r="A27" s="533" t="s">
        <v>318</v>
      </c>
      <c r="B27" s="844" t="str">
        <f>'C3LPG Balance'!C28</f>
        <v>PTTOR</v>
      </c>
      <c r="C27" s="844" t="str">
        <f>'C3LPG Balance'!D28</f>
        <v>MT</v>
      </c>
      <c r="D27" s="555">
        <v>31.1</v>
      </c>
      <c r="E27" s="555">
        <v>34.1</v>
      </c>
      <c r="F27" s="644" t="s">
        <v>489</v>
      </c>
      <c r="G27" s="783"/>
      <c r="H27" s="783"/>
      <c r="I27" s="727"/>
      <c r="J27" s="727"/>
      <c r="K27" s="727"/>
      <c r="L27" s="727"/>
      <c r="M27" s="727"/>
      <c r="N27" s="727"/>
      <c r="O27" s="782"/>
      <c r="Q27" s="721">
        <v>43.3</v>
      </c>
      <c r="R27" s="585">
        <v>32.54</v>
      </c>
    </row>
    <row r="28" spans="1:29">
      <c r="A28" s="533" t="s">
        <v>318</v>
      </c>
      <c r="B28" s="844" t="str">
        <f>'C3LPG Balance'!C29</f>
        <v>PTTOR</v>
      </c>
      <c r="C28" s="844" t="str">
        <f>'C3LPG Balance'!D29</f>
        <v xml:space="preserve">BRP </v>
      </c>
      <c r="D28" s="555">
        <v>61.37</v>
      </c>
      <c r="E28" s="555">
        <v>64.62</v>
      </c>
      <c r="F28" s="738" t="s">
        <v>491</v>
      </c>
      <c r="G28" s="783"/>
      <c r="H28" s="783"/>
      <c r="I28" s="727"/>
      <c r="J28" s="727"/>
      <c r="K28" s="727"/>
      <c r="L28" s="727"/>
      <c r="M28" s="727"/>
      <c r="N28" s="727"/>
      <c r="O28" s="782"/>
      <c r="P28" s="746">
        <f>E27-D27</f>
        <v>3</v>
      </c>
      <c r="Q28" s="721">
        <v>53.6</v>
      </c>
      <c r="R28" s="585">
        <v>60.69</v>
      </c>
    </row>
    <row r="29" spans="1:29">
      <c r="A29" s="533" t="s">
        <v>318</v>
      </c>
      <c r="B29" s="844" t="str">
        <f>'C3LPG Balance'!C30</f>
        <v>PTTOR</v>
      </c>
      <c r="C29" s="844" t="str">
        <f>'C3LPG Balance'!D30</f>
        <v>PTT TANK</v>
      </c>
      <c r="D29" s="555">
        <v>12</v>
      </c>
      <c r="E29" s="555">
        <v>11.47</v>
      </c>
      <c r="F29" s="738" t="s">
        <v>490</v>
      </c>
      <c r="G29" s="783"/>
      <c r="H29" s="783"/>
      <c r="I29" s="727"/>
      <c r="J29" s="727"/>
      <c r="K29" s="727"/>
      <c r="L29" s="727"/>
      <c r="M29" s="727"/>
      <c r="N29" s="727"/>
      <c r="O29" s="782"/>
      <c r="P29" s="746">
        <f>E28-D28</f>
        <v>3.2500000000000071</v>
      </c>
      <c r="Q29" s="722">
        <f>SUM(Q26:Q28)</f>
        <v>101.9</v>
      </c>
      <c r="R29" s="722">
        <f>SUM(R26:R28)</f>
        <v>117.22999999999999</v>
      </c>
      <c r="S29" s="746">
        <f>R29-Q29</f>
        <v>15.329999999999984</v>
      </c>
    </row>
    <row r="30" spans="1:29">
      <c r="A30" s="533" t="s">
        <v>318</v>
      </c>
      <c r="B30" s="844" t="str">
        <f>'C3LPG Balance'!C31</f>
        <v>PTTOR</v>
      </c>
      <c r="C30" s="844" t="str">
        <f>'C3LPG Balance'!D31</f>
        <v>PTT TANK (Truck)</v>
      </c>
      <c r="D30" s="555"/>
      <c r="E30" s="555"/>
      <c r="F30" s="815"/>
      <c r="G30" s="783"/>
      <c r="H30" s="783"/>
      <c r="I30" s="727"/>
      <c r="J30" s="727"/>
      <c r="K30" s="727"/>
      <c r="L30" s="727"/>
      <c r="M30" s="727"/>
      <c r="N30" s="727"/>
      <c r="O30" s="782"/>
      <c r="P30" s="746"/>
      <c r="Q30" s="722"/>
      <c r="R30" s="722"/>
      <c r="S30" s="746"/>
    </row>
    <row r="31" spans="1:29">
      <c r="A31" s="533" t="s">
        <v>318</v>
      </c>
      <c r="B31" s="844" t="str">
        <f>'C3LPG Balance'!C32</f>
        <v>SGP</v>
      </c>
      <c r="C31" s="844" t="str">
        <f>'C3LPG Balance'!D32</f>
        <v>MT</v>
      </c>
      <c r="D31" s="555"/>
      <c r="E31" s="555"/>
      <c r="F31" s="815"/>
      <c r="G31" s="783"/>
      <c r="H31" s="783"/>
      <c r="I31" s="727"/>
      <c r="J31" s="727"/>
      <c r="K31" s="727"/>
      <c r="L31" s="727"/>
      <c r="M31" s="727"/>
      <c r="N31" s="727"/>
      <c r="O31" s="782"/>
      <c r="Q31" s="587"/>
    </row>
    <row r="32" spans="1:29">
      <c r="A32" s="533" t="s">
        <v>318</v>
      </c>
      <c r="B32" s="844" t="str">
        <f>'C3LPG Balance'!C33</f>
        <v>UGP</v>
      </c>
      <c r="C32" s="844" t="str">
        <f>'C3LPG Balance'!D33</f>
        <v>MT</v>
      </c>
      <c r="D32" s="555"/>
      <c r="E32" s="555"/>
      <c r="F32" s="815"/>
      <c r="G32" s="783"/>
      <c r="H32" s="783"/>
      <c r="I32" s="727"/>
      <c r="J32" s="727"/>
      <c r="K32" s="727"/>
      <c r="L32" s="727"/>
      <c r="M32" s="727"/>
      <c r="N32" s="727"/>
      <c r="O32" s="782"/>
      <c r="Q32" s="587"/>
    </row>
    <row r="33" spans="1:16">
      <c r="A33" s="533" t="s">
        <v>318</v>
      </c>
      <c r="B33" s="844" t="str">
        <f>'C3LPG Balance'!C34</f>
        <v>BCP</v>
      </c>
      <c r="C33" s="844" t="str">
        <f>'C3LPG Balance'!D34</f>
        <v>MT</v>
      </c>
      <c r="D33" s="555"/>
      <c r="E33" s="647"/>
      <c r="F33" s="815"/>
      <c r="G33" s="783"/>
      <c r="H33" s="783"/>
      <c r="I33" s="727"/>
      <c r="J33" s="727"/>
      <c r="K33" s="727"/>
      <c r="L33" s="727"/>
      <c r="M33" s="727"/>
      <c r="N33" s="727"/>
      <c r="O33" s="782"/>
    </row>
    <row r="34" spans="1:16">
      <c r="A34" s="533" t="s">
        <v>318</v>
      </c>
      <c r="B34" s="844" t="str">
        <f>'C3LPG Balance'!C35</f>
        <v>BCP</v>
      </c>
      <c r="C34" s="844" t="str">
        <f>'C3LPG Balance'!D35</f>
        <v>PTT TANK</v>
      </c>
      <c r="D34" s="555"/>
      <c r="E34" s="647"/>
      <c r="F34" s="815"/>
      <c r="G34" s="783"/>
      <c r="H34" s="783"/>
      <c r="I34" s="727"/>
      <c r="J34" s="727"/>
      <c r="K34" s="727"/>
      <c r="L34" s="727"/>
      <c r="M34" s="727"/>
      <c r="N34" s="727"/>
      <c r="O34" s="782"/>
    </row>
    <row r="35" spans="1:16">
      <c r="A35" s="533" t="s">
        <v>318</v>
      </c>
      <c r="B35" s="844" t="str">
        <f>'C3LPG Balance'!C36</f>
        <v>Big gas</v>
      </c>
      <c r="C35" s="844" t="str">
        <f>'C3LPG Balance'!D36</f>
        <v>MT</v>
      </c>
      <c r="D35" s="555"/>
      <c r="E35" s="647"/>
      <c r="F35" s="815"/>
      <c r="G35" s="783"/>
      <c r="H35" s="783"/>
      <c r="I35" s="727"/>
      <c r="J35" s="727"/>
      <c r="K35" s="727"/>
      <c r="L35" s="727"/>
      <c r="M35" s="727"/>
      <c r="N35" s="727"/>
      <c r="O35" s="782"/>
    </row>
    <row r="36" spans="1:16">
      <c r="A36" s="533" t="s">
        <v>318</v>
      </c>
      <c r="B36" s="844" t="str">
        <f>'C3LPG Balance'!C37</f>
        <v>Big gas</v>
      </c>
      <c r="C36" s="844" t="str">
        <f>'C3LPG Balance'!D37</f>
        <v>PTT TANK</v>
      </c>
      <c r="D36" s="555"/>
      <c r="E36" s="647"/>
      <c r="F36" s="815"/>
      <c r="G36" s="783"/>
      <c r="H36" s="783"/>
      <c r="I36" s="727"/>
      <c r="J36" s="727"/>
      <c r="K36" s="727"/>
      <c r="L36" s="727"/>
      <c r="M36" s="727"/>
      <c r="N36" s="727"/>
      <c r="O36" s="782"/>
      <c r="P36" s="588"/>
    </row>
    <row r="37" spans="1:16">
      <c r="A37" s="533" t="s">
        <v>318</v>
      </c>
      <c r="B37" s="844" t="str">
        <f>'C3LPG Balance'!C38</f>
        <v>PAP</v>
      </c>
      <c r="C37" s="844" t="str">
        <f>'C3LPG Balance'!D38</f>
        <v>MT</v>
      </c>
      <c r="D37" s="555"/>
      <c r="E37" s="647"/>
      <c r="F37" s="815"/>
      <c r="G37" s="783"/>
      <c r="H37" s="783"/>
      <c r="I37" s="727"/>
      <c r="J37" s="727"/>
      <c r="K37" s="727"/>
      <c r="L37" s="727"/>
      <c r="M37" s="727"/>
      <c r="N37" s="727"/>
      <c r="O37" s="782"/>
      <c r="P37" s="588"/>
    </row>
    <row r="38" spans="1:16">
      <c r="A38" s="533" t="s">
        <v>318</v>
      </c>
      <c r="B38" s="844" t="str">
        <f>'C3LPG Balance'!C39</f>
        <v>PAP</v>
      </c>
      <c r="C38" s="844" t="str">
        <f>'C3LPG Balance'!D39</f>
        <v>PTT TANK</v>
      </c>
      <c r="D38" s="555"/>
      <c r="E38" s="647"/>
      <c r="F38" s="815"/>
      <c r="G38" s="783"/>
      <c r="H38" s="783"/>
      <c r="I38" s="727"/>
      <c r="J38" s="727"/>
      <c r="K38" s="727"/>
      <c r="L38" s="727"/>
      <c r="M38" s="727"/>
      <c r="N38" s="727"/>
      <c r="O38" s="782"/>
      <c r="P38" s="588"/>
    </row>
    <row r="39" spans="1:16">
      <c r="A39" s="533" t="s">
        <v>318</v>
      </c>
      <c r="B39" s="844" t="str">
        <f>'C3LPG Balance'!C40</f>
        <v>PAP</v>
      </c>
      <c r="C39" s="844" t="str">
        <f>'C3LPG Balance'!D40</f>
        <v>PTT TANK (Truck)</v>
      </c>
      <c r="D39" s="555"/>
      <c r="E39" s="647"/>
      <c r="F39" s="815"/>
      <c r="G39" s="783"/>
      <c r="H39" s="783"/>
      <c r="I39" s="727"/>
      <c r="J39" s="727"/>
      <c r="K39" s="727"/>
      <c r="L39" s="727"/>
      <c r="M39" s="727"/>
      <c r="N39" s="727"/>
      <c r="O39" s="782"/>
      <c r="P39" s="588"/>
    </row>
    <row r="40" spans="1:16">
      <c r="A40" s="533" t="s">
        <v>318</v>
      </c>
      <c r="B40" s="844" t="str">
        <f>'C3LPG Balance'!C41</f>
        <v>WP</v>
      </c>
      <c r="C40" s="844" t="str">
        <f>'C3LPG Balance'!D41</f>
        <v>MT</v>
      </c>
      <c r="D40" s="555"/>
      <c r="E40" s="647"/>
      <c r="F40" s="738"/>
      <c r="G40" s="783"/>
      <c r="H40" s="783"/>
      <c r="I40" s="727"/>
      <c r="J40" s="727"/>
      <c r="K40" s="727"/>
      <c r="L40" s="727"/>
      <c r="M40" s="727"/>
      <c r="N40" s="727"/>
      <c r="O40" s="782"/>
      <c r="P40" s="588"/>
    </row>
    <row r="41" spans="1:16">
      <c r="A41" s="533" t="s">
        <v>318</v>
      </c>
      <c r="B41" s="844" t="str">
        <f>'C3LPG Balance'!C42</f>
        <v>WP</v>
      </c>
      <c r="C41" s="844" t="str">
        <f>'C3LPG Balance'!D42</f>
        <v>PTT TANK</v>
      </c>
      <c r="D41" s="555">
        <v>3.5</v>
      </c>
      <c r="E41" s="555">
        <v>2.9</v>
      </c>
      <c r="F41" s="644" t="s">
        <v>486</v>
      </c>
      <c r="G41" s="783"/>
      <c r="H41" s="783"/>
      <c r="I41" s="727"/>
      <c r="J41" s="727"/>
      <c r="K41" s="727"/>
      <c r="L41" s="727"/>
      <c r="M41" s="727"/>
      <c r="N41" s="727"/>
      <c r="O41" s="782"/>
      <c r="P41" s="588"/>
    </row>
    <row r="42" spans="1:16">
      <c r="A42" s="533" t="s">
        <v>318</v>
      </c>
      <c r="B42" s="844" t="str">
        <f>'C3LPG Balance'!C43</f>
        <v>Chevron</v>
      </c>
      <c r="C42" s="844" t="str">
        <f>'C3LPG Balance'!D43</f>
        <v>PTT TANK</v>
      </c>
      <c r="D42" s="555"/>
      <c r="E42" s="555"/>
      <c r="F42" s="738"/>
      <c r="G42" s="783"/>
      <c r="H42" s="783"/>
      <c r="I42" s="727"/>
      <c r="J42" s="727"/>
      <c r="K42" s="727"/>
      <c r="L42" s="727"/>
      <c r="M42" s="727"/>
      <c r="N42" s="727"/>
      <c r="O42" s="782"/>
      <c r="P42" s="588"/>
    </row>
    <row r="43" spans="1:16">
      <c r="A43" s="533" t="s">
        <v>318</v>
      </c>
      <c r="B43" s="844" t="str">
        <f>'C3LPG Balance'!C44</f>
        <v>IRPC</v>
      </c>
      <c r="C43" s="844" t="str">
        <f>'C3LPG Balance'!D44</f>
        <v>MT</v>
      </c>
      <c r="D43" s="555"/>
      <c r="E43" s="647"/>
      <c r="F43" s="644"/>
      <c r="G43" s="783"/>
      <c r="H43" s="783"/>
      <c r="I43" s="727"/>
      <c r="J43" s="727"/>
      <c r="K43" s="727"/>
      <c r="L43" s="727"/>
      <c r="M43" s="727"/>
      <c r="N43" s="727"/>
      <c r="O43" s="782"/>
      <c r="P43" s="588"/>
    </row>
    <row r="44" spans="1:16">
      <c r="A44" s="533" t="s">
        <v>318</v>
      </c>
      <c r="B44" s="844" t="str">
        <f>'C3LPG Balance'!C45</f>
        <v>IRPC</v>
      </c>
      <c r="C44" s="844" t="str">
        <f>'C3LPG Balance'!D45</f>
        <v>PTT TANK</v>
      </c>
      <c r="D44" s="555"/>
      <c r="E44" s="555"/>
      <c r="F44" s="644"/>
      <c r="G44" s="783"/>
      <c r="H44" s="783"/>
      <c r="I44" s="727"/>
      <c r="J44" s="727"/>
      <c r="K44" s="727"/>
      <c r="L44" s="727"/>
      <c r="M44" s="727"/>
      <c r="N44" s="727"/>
      <c r="O44" s="782"/>
      <c r="P44" s="588"/>
    </row>
    <row r="45" spans="1:16">
      <c r="A45" s="533" t="s">
        <v>318</v>
      </c>
      <c r="B45" s="844" t="str">
        <f>'C3LPG Balance'!C46</f>
        <v>Atlas</v>
      </c>
      <c r="C45" s="844" t="str">
        <f>'C3LPG Balance'!D46</f>
        <v>MT</v>
      </c>
      <c r="D45" s="628"/>
      <c r="E45" s="651"/>
      <c r="F45" s="644"/>
      <c r="G45" s="783"/>
      <c r="H45" s="783"/>
      <c r="I45" s="727"/>
      <c r="J45" s="727"/>
      <c r="K45" s="727"/>
      <c r="L45" s="727"/>
      <c r="M45" s="727"/>
      <c r="N45" s="727"/>
      <c r="O45" s="782"/>
      <c r="P45" s="588"/>
    </row>
    <row r="46" spans="1:16">
      <c r="A46" s="533" t="s">
        <v>318</v>
      </c>
      <c r="B46" s="844" t="str">
        <f>'C3LPG Balance'!C47</f>
        <v>Atlas</v>
      </c>
      <c r="C46" s="844" t="str">
        <f>'C3LPG Balance'!D47</f>
        <v>PTT TANK</v>
      </c>
      <c r="D46" s="555"/>
      <c r="E46" s="647"/>
      <c r="F46" s="644"/>
      <c r="G46" s="783"/>
      <c r="H46" s="783"/>
      <c r="I46" s="727"/>
      <c r="J46" s="727"/>
      <c r="K46" s="727"/>
      <c r="L46" s="727"/>
      <c r="M46" s="727"/>
      <c r="N46" s="727"/>
      <c r="O46" s="782"/>
      <c r="P46" s="588"/>
    </row>
    <row r="47" spans="1:16">
      <c r="A47" s="533" t="s">
        <v>318</v>
      </c>
      <c r="B47" s="844" t="str">
        <f>'C3LPG Balance'!C48</f>
        <v>ESSO</v>
      </c>
      <c r="C47" s="844" t="str">
        <f>'C3LPG Balance'!D48</f>
        <v>MT</v>
      </c>
      <c r="D47" s="555"/>
      <c r="E47" s="647"/>
      <c r="F47" s="644"/>
      <c r="G47" s="783"/>
      <c r="H47" s="783"/>
      <c r="I47" s="727"/>
      <c r="J47" s="727"/>
      <c r="K47" s="727"/>
      <c r="L47" s="727"/>
      <c r="M47" s="727"/>
      <c r="N47" s="727"/>
      <c r="O47" s="782"/>
      <c r="P47" s="588"/>
    </row>
    <row r="48" spans="1:16">
      <c r="A48" s="533" t="s">
        <v>318</v>
      </c>
      <c r="B48" s="844" t="str">
        <f>'C3LPG Balance'!C49</f>
        <v>ESSO</v>
      </c>
      <c r="C48" s="844" t="str">
        <f>'C3LPG Balance'!D49</f>
        <v xml:space="preserve">BRP </v>
      </c>
      <c r="D48" s="555"/>
      <c r="E48" s="647"/>
      <c r="F48" s="644"/>
      <c r="G48" s="783"/>
      <c r="H48" s="783"/>
      <c r="I48" s="727"/>
      <c r="J48" s="727"/>
      <c r="K48" s="727"/>
      <c r="L48" s="727"/>
      <c r="M48" s="727"/>
      <c r="N48" s="727"/>
      <c r="O48" s="782"/>
      <c r="P48" s="588"/>
    </row>
    <row r="49" spans="1:16">
      <c r="A49" s="533" t="s">
        <v>318</v>
      </c>
      <c r="B49" s="844" t="str">
        <f>'C3LPG Balance'!C50</f>
        <v>ESSO</v>
      </c>
      <c r="C49" s="844" t="str">
        <f>'C3LPG Balance'!D50</f>
        <v>PTT TANK</v>
      </c>
      <c r="D49" s="555"/>
      <c r="E49" s="647"/>
      <c r="F49" s="644"/>
      <c r="G49" s="783"/>
      <c r="H49" s="783"/>
      <c r="I49" s="727"/>
      <c r="J49" s="727"/>
      <c r="K49" s="727"/>
      <c r="L49" s="727"/>
      <c r="M49" s="727"/>
      <c r="N49" s="727"/>
      <c r="O49" s="782"/>
      <c r="P49" s="588"/>
    </row>
    <row r="50" spans="1:16">
      <c r="A50" s="533" t="s">
        <v>318</v>
      </c>
      <c r="B50" s="844" t="str">
        <f>'C3LPG Balance'!C51</f>
        <v>UNO</v>
      </c>
      <c r="C50" s="844" t="str">
        <f>'C3LPG Balance'!D51</f>
        <v>PTT TANK</v>
      </c>
      <c r="D50" s="555"/>
      <c r="E50" s="647"/>
      <c r="F50" s="644"/>
      <c r="G50" s="783"/>
      <c r="H50" s="783"/>
      <c r="I50" s="727"/>
      <c r="J50" s="727"/>
      <c r="K50" s="727"/>
      <c r="L50" s="727"/>
      <c r="M50" s="727"/>
      <c r="N50" s="727"/>
      <c r="O50" s="782"/>
      <c r="P50" s="588"/>
    </row>
    <row r="51" spans="1:16">
      <c r="A51" s="533" t="s">
        <v>318</v>
      </c>
      <c r="B51" s="844" t="str">
        <f>'C3LPG Balance'!C52</f>
        <v>Orchid</v>
      </c>
      <c r="C51" s="844" t="str">
        <f>'C3LPG Balance'!D52</f>
        <v>PTT TANK</v>
      </c>
      <c r="D51" s="555"/>
      <c r="E51" s="647"/>
      <c r="F51" s="644"/>
      <c r="G51" s="783"/>
      <c r="H51" s="783"/>
      <c r="I51" s="727"/>
      <c r="J51" s="727"/>
      <c r="K51" s="727"/>
      <c r="L51" s="727"/>
      <c r="M51" s="727"/>
      <c r="N51" s="727"/>
      <c r="O51" s="782"/>
      <c r="P51" s="588"/>
    </row>
    <row r="52" spans="1:16">
      <c r="A52" s="533" t="s">
        <v>313</v>
      </c>
      <c r="B52" s="844" t="str">
        <f>'C3LPG Balance'!C53</f>
        <v>PTTOR</v>
      </c>
      <c r="C52" s="844" t="str">
        <f>'C3LPG Balance'!D53</f>
        <v>IRPC</v>
      </c>
      <c r="D52" s="555"/>
      <c r="E52" s="628"/>
      <c r="F52" s="644"/>
      <c r="G52" s="727"/>
      <c r="H52" s="727"/>
      <c r="I52" s="727"/>
      <c r="J52" s="727"/>
      <c r="K52" s="727"/>
      <c r="L52" s="727"/>
      <c r="M52" s="727"/>
      <c r="N52" s="727"/>
      <c r="O52" s="782"/>
      <c r="P52" s="588"/>
    </row>
    <row r="53" spans="1:16">
      <c r="A53" s="533" t="s">
        <v>313</v>
      </c>
      <c r="B53" s="844" t="str">
        <f>'C3LPG Balance'!C55</f>
        <v>Atlas</v>
      </c>
      <c r="C53" s="844" t="str">
        <f>'C3LPG Balance'!D55</f>
        <v>IRPC</v>
      </c>
      <c r="D53" s="628">
        <v>0.6</v>
      </c>
      <c r="E53" s="628">
        <v>1.2</v>
      </c>
      <c r="F53" s="644" t="s">
        <v>486</v>
      </c>
      <c r="G53" s="783"/>
      <c r="H53" s="783"/>
      <c r="I53" s="727"/>
      <c r="J53" s="727"/>
      <c r="K53" s="727"/>
      <c r="L53" s="727"/>
      <c r="M53" s="727"/>
      <c r="N53" s="727"/>
      <c r="O53" s="782"/>
      <c r="P53" s="588"/>
    </row>
    <row r="54" spans="1:16">
      <c r="A54" s="533" t="s">
        <v>284</v>
      </c>
      <c r="B54" s="844" t="str">
        <f>'C3LPG Balance'!C56</f>
        <v>PTTOR</v>
      </c>
      <c r="C54" s="844" t="str">
        <f>'C3LPG Balance'!D56</f>
        <v>MT</v>
      </c>
      <c r="D54" s="555"/>
      <c r="E54" s="555"/>
      <c r="F54" s="644"/>
      <c r="G54" s="783"/>
      <c r="H54" s="783"/>
      <c r="I54" s="727"/>
      <c r="J54" s="727"/>
      <c r="K54" s="727"/>
      <c r="L54" s="727"/>
      <c r="M54" s="727"/>
      <c r="N54" s="727"/>
      <c r="O54" s="782"/>
      <c r="P54" s="588"/>
    </row>
    <row r="55" spans="1:16">
      <c r="A55" s="533" t="s">
        <v>284</v>
      </c>
      <c r="B55" s="844" t="str">
        <f>'C3LPG Balance'!C57</f>
        <v>PTTOR</v>
      </c>
      <c r="C55" s="844" t="str">
        <f>'C3LPG Balance'!D57</f>
        <v>PTT TANK</v>
      </c>
      <c r="D55" s="555">
        <v>0</v>
      </c>
      <c r="E55" s="555">
        <v>0.6</v>
      </c>
      <c r="F55" s="644" t="s">
        <v>485</v>
      </c>
      <c r="G55" s="783"/>
      <c r="H55" s="783"/>
      <c r="I55" s="727"/>
      <c r="J55" s="727"/>
      <c r="K55" s="727"/>
      <c r="L55" s="727"/>
      <c r="M55" s="727"/>
      <c r="N55" s="727"/>
      <c r="O55" s="782"/>
      <c r="P55" s="588"/>
    </row>
    <row r="56" spans="1:16">
      <c r="A56" s="533" t="s">
        <v>284</v>
      </c>
      <c r="B56" s="844" t="str">
        <f>'C3LPG Balance'!C58</f>
        <v>PTTOR</v>
      </c>
      <c r="C56" s="844" t="str">
        <f>'C3LPG Balance'!D58</f>
        <v>PTT TANK (Truck)</v>
      </c>
      <c r="D56" s="555"/>
      <c r="E56" s="555"/>
      <c r="F56" s="729"/>
      <c r="G56" s="783"/>
      <c r="H56" s="783"/>
      <c r="I56" s="727"/>
      <c r="J56" s="727"/>
      <c r="K56" s="727"/>
      <c r="L56" s="727"/>
      <c r="M56" s="727"/>
      <c r="N56" s="727"/>
      <c r="O56" s="782"/>
      <c r="P56" s="588"/>
    </row>
    <row r="57" spans="1:16">
      <c r="A57" s="533" t="s">
        <v>284</v>
      </c>
      <c r="B57" s="844" t="str">
        <f>'C3LPG Balance'!C59</f>
        <v>BCP</v>
      </c>
      <c r="C57" s="844" t="str">
        <f>'C3LPG Balance'!D59</f>
        <v>MT</v>
      </c>
      <c r="D57" s="555"/>
      <c r="E57" s="647"/>
      <c r="F57" s="787"/>
      <c r="G57" s="783"/>
      <c r="H57" s="783"/>
      <c r="I57" s="727"/>
      <c r="J57" s="727"/>
      <c r="K57" s="727"/>
      <c r="L57" s="727"/>
      <c r="M57" s="727"/>
      <c r="N57" s="727"/>
      <c r="O57" s="782"/>
      <c r="P57" s="588"/>
    </row>
    <row r="58" spans="1:16">
      <c r="A58" s="533" t="s">
        <v>284</v>
      </c>
      <c r="B58" s="844" t="str">
        <f>'C3LPG Balance'!C60</f>
        <v>BCP</v>
      </c>
      <c r="C58" s="844" t="str">
        <f>'C3LPG Balance'!D60</f>
        <v>PTT TANK</v>
      </c>
      <c r="D58" s="555"/>
      <c r="E58" s="647"/>
      <c r="F58" s="787"/>
      <c r="G58" s="783"/>
      <c r="H58" s="783"/>
      <c r="I58" s="727"/>
      <c r="J58" s="727"/>
      <c r="K58" s="727"/>
      <c r="L58" s="727"/>
      <c r="M58" s="727"/>
      <c r="N58" s="727"/>
      <c r="O58" s="782"/>
      <c r="P58" s="588"/>
    </row>
    <row r="59" spans="1:16">
      <c r="A59" s="533" t="s">
        <v>284</v>
      </c>
      <c r="B59" s="844" t="str">
        <f>'C3LPG Balance'!C61</f>
        <v>PAP</v>
      </c>
      <c r="C59" s="844" t="str">
        <f>'C3LPG Balance'!D61</f>
        <v>MT</v>
      </c>
      <c r="D59" s="555"/>
      <c r="E59" s="647"/>
      <c r="F59" s="817"/>
      <c r="G59" s="649"/>
      <c r="H59" s="783"/>
      <c r="I59" s="727"/>
      <c r="J59" s="727"/>
      <c r="K59" s="727"/>
      <c r="L59" s="727"/>
      <c r="M59" s="727"/>
      <c r="N59" s="727"/>
      <c r="O59" s="782"/>
      <c r="P59" s="588"/>
    </row>
    <row r="60" spans="1:16">
      <c r="A60" s="533" t="s">
        <v>284</v>
      </c>
      <c r="B60" s="844" t="str">
        <f>'C3LPG Balance'!C63</f>
        <v>PAP</v>
      </c>
      <c r="C60" s="844" t="str">
        <f>'C3LPG Balance'!D63</f>
        <v>PTT TANK (Truck)</v>
      </c>
      <c r="D60" s="555"/>
      <c r="E60" s="647"/>
      <c r="F60" s="815"/>
      <c r="G60" s="649"/>
      <c r="H60" s="783"/>
      <c r="I60" s="727"/>
      <c r="J60" s="727"/>
      <c r="K60" s="727"/>
      <c r="L60" s="727"/>
      <c r="M60" s="727"/>
      <c r="N60" s="727"/>
      <c r="O60" s="782"/>
      <c r="P60" s="588"/>
    </row>
    <row r="61" spans="1:16">
      <c r="A61" s="533" t="s">
        <v>284</v>
      </c>
      <c r="B61" s="844" t="str">
        <f>'C3LPG Balance'!C64</f>
        <v>WP</v>
      </c>
      <c r="C61" s="844" t="str">
        <f>'C3LPG Balance'!D64</f>
        <v>MT</v>
      </c>
      <c r="D61" s="555"/>
      <c r="E61" s="647"/>
      <c r="F61" s="817"/>
      <c r="G61" s="649"/>
      <c r="H61" s="783"/>
      <c r="I61" s="727"/>
      <c r="J61" s="727"/>
      <c r="K61" s="727"/>
      <c r="L61" s="727"/>
      <c r="M61" s="727"/>
      <c r="N61" s="727"/>
      <c r="O61" s="782"/>
      <c r="P61" s="588"/>
    </row>
    <row r="62" spans="1:16">
      <c r="A62" s="533" t="s">
        <v>284</v>
      </c>
      <c r="B62" s="844" t="str">
        <f>'C3LPG Balance'!C65</f>
        <v>WP</v>
      </c>
      <c r="C62" s="844" t="str">
        <f>'C3LPG Balance'!D65</f>
        <v>PTT TANK</v>
      </c>
      <c r="D62" s="629"/>
      <c r="E62" s="629"/>
      <c r="F62" s="815"/>
      <c r="G62" s="624"/>
      <c r="H62" s="783"/>
      <c r="I62" s="727"/>
      <c r="J62" s="727"/>
      <c r="K62" s="727"/>
      <c r="L62" s="727"/>
      <c r="M62" s="727"/>
      <c r="N62" s="727"/>
      <c r="O62" s="782"/>
      <c r="P62" s="588"/>
    </row>
    <row r="63" spans="1:16">
      <c r="A63" s="533" t="s">
        <v>284</v>
      </c>
      <c r="B63" s="844" t="str">
        <f>'C3LPG Balance'!C66</f>
        <v>IRPC</v>
      </c>
      <c r="C63" s="844" t="str">
        <f>'C3LPG Balance'!D66</f>
        <v>MT</v>
      </c>
      <c r="D63" s="555"/>
      <c r="E63" s="647"/>
      <c r="F63" s="817"/>
      <c r="G63" s="649"/>
      <c r="H63" s="783"/>
      <c r="I63" s="727"/>
      <c r="J63" s="727"/>
      <c r="K63" s="727"/>
      <c r="L63" s="727"/>
      <c r="M63" s="727"/>
      <c r="N63" s="727"/>
      <c r="O63" s="782"/>
      <c r="P63" s="588"/>
    </row>
    <row r="64" spans="1:16">
      <c r="A64" s="533" t="s">
        <v>284</v>
      </c>
      <c r="B64" s="844" t="str">
        <f>'C3LPG Balance'!C67</f>
        <v>IRPC</v>
      </c>
      <c r="C64" s="844" t="str">
        <f>'C3LPG Balance'!D67</f>
        <v>PTT TANK</v>
      </c>
      <c r="D64" s="555"/>
      <c r="E64" s="647"/>
      <c r="F64" s="817"/>
      <c r="G64" s="649"/>
      <c r="H64" s="783"/>
      <c r="I64" s="727"/>
      <c r="J64" s="727"/>
      <c r="K64" s="727"/>
      <c r="L64" s="727"/>
      <c r="M64" s="727"/>
      <c r="N64" s="727"/>
      <c r="O64" s="782"/>
      <c r="P64" s="588"/>
    </row>
    <row r="65" spans="1:16">
      <c r="A65" s="533" t="s">
        <v>284</v>
      </c>
      <c r="B65" s="844" t="str">
        <f>'C3LPG Balance'!C68</f>
        <v>Atlas</v>
      </c>
      <c r="C65" s="844" t="str">
        <f>'C3LPG Balance'!D68</f>
        <v>MT</v>
      </c>
      <c r="D65" s="555"/>
      <c r="E65" s="647"/>
      <c r="F65" s="817"/>
      <c r="G65" s="649"/>
      <c r="H65" s="783"/>
      <c r="I65" s="727"/>
      <c r="J65" s="727"/>
      <c r="K65" s="727"/>
      <c r="L65" s="727"/>
      <c r="M65" s="727"/>
      <c r="N65" s="727"/>
      <c r="O65" s="782"/>
      <c r="P65" s="588"/>
    </row>
    <row r="66" spans="1:16">
      <c r="A66" s="533" t="s">
        <v>284</v>
      </c>
      <c r="B66" s="844" t="str">
        <f>'C3LPG Balance'!C69</f>
        <v>Atlas</v>
      </c>
      <c r="C66" s="844" t="str">
        <f>'C3LPG Balance'!D69</f>
        <v>PTT TANK</v>
      </c>
      <c r="D66" s="555"/>
      <c r="E66" s="647"/>
      <c r="F66" s="817"/>
      <c r="G66" s="649"/>
      <c r="H66" s="783"/>
      <c r="I66" s="727"/>
      <c r="J66" s="727"/>
      <c r="K66" s="727"/>
      <c r="L66" s="727"/>
      <c r="M66" s="727"/>
      <c r="N66" s="727"/>
      <c r="O66" s="782"/>
      <c r="P66" s="588"/>
    </row>
    <row r="67" spans="1:16">
      <c r="A67" s="533" t="s">
        <v>284</v>
      </c>
      <c r="B67" s="844" t="str">
        <f>'C3LPG Balance'!C70</f>
        <v>ESSO</v>
      </c>
      <c r="C67" s="844" t="str">
        <f>'C3LPG Balance'!D70</f>
        <v>MT</v>
      </c>
      <c r="D67" s="555"/>
      <c r="E67" s="647"/>
      <c r="F67" s="817"/>
      <c r="G67" s="649"/>
      <c r="H67" s="783"/>
      <c r="I67" s="727"/>
      <c r="J67" s="727"/>
      <c r="K67" s="727"/>
      <c r="L67" s="727"/>
      <c r="M67" s="727"/>
      <c r="N67" s="727"/>
      <c r="O67" s="782"/>
      <c r="P67" s="588"/>
    </row>
    <row r="68" spans="1:16">
      <c r="A68" s="533" t="s">
        <v>284</v>
      </c>
      <c r="B68" s="844" t="str">
        <f>'C3LPG Balance'!C71</f>
        <v>ESSO</v>
      </c>
      <c r="C68" s="844" t="str">
        <f>'C3LPG Balance'!D71</f>
        <v>PTT TANK</v>
      </c>
      <c r="D68" s="555"/>
      <c r="E68" s="647"/>
      <c r="F68" s="817"/>
      <c r="G68" s="649"/>
      <c r="H68" s="783"/>
      <c r="I68" s="727"/>
      <c r="J68" s="727"/>
      <c r="K68" s="727"/>
      <c r="L68" s="727"/>
      <c r="M68" s="727"/>
      <c r="N68" s="727"/>
      <c r="O68" s="782"/>
      <c r="P68" s="588"/>
    </row>
    <row r="69" spans="1:16">
      <c r="A69" s="533" t="s">
        <v>284</v>
      </c>
      <c r="B69" s="844" t="str">
        <f>'C3LPG Balance'!C72</f>
        <v>Orchid</v>
      </c>
      <c r="C69" s="844" t="str">
        <f>'C3LPG Balance'!D72</f>
        <v>PTT TANK</v>
      </c>
      <c r="D69" s="555"/>
      <c r="E69" s="647"/>
      <c r="F69" s="817"/>
      <c r="G69" s="649"/>
      <c r="H69" s="783"/>
      <c r="I69" s="727"/>
      <c r="J69" s="727"/>
      <c r="K69" s="727"/>
      <c r="L69" s="727"/>
      <c r="M69" s="727"/>
      <c r="N69" s="727"/>
      <c r="O69" s="782"/>
      <c r="P69" s="588"/>
    </row>
    <row r="70" spans="1:16">
      <c r="A70" s="533" t="s">
        <v>314</v>
      </c>
      <c r="B70" s="844" t="str">
        <f>'C3LPG Balance'!C74</f>
        <v>PTTOR</v>
      </c>
      <c r="C70" s="844" t="str">
        <f>'C3LPG Balance'!D74</f>
        <v xml:space="preserve">SPRC </v>
      </c>
      <c r="D70" s="555"/>
      <c r="E70" s="555"/>
      <c r="F70" s="738"/>
      <c r="G70" s="649"/>
      <c r="H70" s="783"/>
      <c r="I70" s="727"/>
      <c r="J70" s="727"/>
      <c r="K70" s="727"/>
      <c r="L70" s="727"/>
      <c r="M70" s="727"/>
      <c r="N70" s="727"/>
      <c r="O70" s="782"/>
      <c r="P70" s="588"/>
    </row>
    <row r="71" spans="1:16">
      <c r="A71" s="533" t="s">
        <v>314</v>
      </c>
      <c r="B71" s="844" t="str">
        <f>'C3LPG Balance'!C75</f>
        <v>PAP</v>
      </c>
      <c r="C71" s="844" t="str">
        <f>'C3LPG Balance'!D75</f>
        <v xml:space="preserve">SPRC </v>
      </c>
      <c r="D71" s="555"/>
      <c r="E71" s="647"/>
      <c r="F71" s="815"/>
      <c r="G71" s="649"/>
      <c r="H71" s="783"/>
      <c r="I71" s="727"/>
      <c r="J71" s="727"/>
      <c r="K71" s="727"/>
      <c r="L71" s="727"/>
      <c r="M71" s="727"/>
      <c r="N71" s="727"/>
      <c r="O71" s="782"/>
      <c r="P71" s="588"/>
    </row>
    <row r="72" spans="1:16">
      <c r="A72" s="533" t="s">
        <v>314</v>
      </c>
      <c r="B72" s="844" t="str">
        <f>'C3LPG Balance'!C76</f>
        <v>WP</v>
      </c>
      <c r="C72" s="844" t="str">
        <f>'C3LPG Balance'!D76</f>
        <v xml:space="preserve">SPRC </v>
      </c>
      <c r="D72" s="555"/>
      <c r="E72" s="647"/>
      <c r="F72" s="817"/>
      <c r="G72" s="649"/>
      <c r="H72" s="783"/>
      <c r="I72" s="727"/>
      <c r="J72" s="727"/>
      <c r="K72" s="727"/>
      <c r="L72" s="727"/>
      <c r="M72" s="727"/>
      <c r="N72" s="727"/>
      <c r="O72" s="782"/>
      <c r="P72" s="588"/>
    </row>
    <row r="73" spans="1:16">
      <c r="A73" s="533" t="s">
        <v>314</v>
      </c>
      <c r="B73" s="844" t="str">
        <f>'C3LPG Balance'!C77</f>
        <v>Atlas</v>
      </c>
      <c r="C73" s="844" t="str">
        <f>'C3LPG Balance'!D77</f>
        <v xml:space="preserve">SPRC </v>
      </c>
      <c r="D73" s="555"/>
      <c r="E73" s="555"/>
      <c r="F73" s="738"/>
      <c r="G73" s="649"/>
      <c r="H73" s="783"/>
      <c r="I73" s="727"/>
      <c r="J73" s="727"/>
      <c r="K73" s="727"/>
      <c r="L73" s="727"/>
      <c r="M73" s="727"/>
      <c r="N73" s="727"/>
      <c r="O73" s="782"/>
      <c r="P73" s="588"/>
    </row>
    <row r="74" spans="1:16">
      <c r="A74" s="533" t="s">
        <v>315</v>
      </c>
      <c r="B74" s="844" t="str">
        <f>'C3LPG Balance'!C78</f>
        <v>PTTOR</v>
      </c>
      <c r="C74" s="844" t="str">
        <f>'C3LPG Balance'!D78</f>
        <v>PTTEP/LKB (Truck)</v>
      </c>
      <c r="D74" s="555"/>
      <c r="E74" s="555"/>
      <c r="F74" s="738"/>
      <c r="G74" s="649"/>
      <c r="H74" s="783"/>
      <c r="I74" s="727"/>
      <c r="J74" s="727"/>
      <c r="K74" s="727"/>
      <c r="L74" s="727"/>
      <c r="M74" s="727"/>
      <c r="N74" s="727"/>
      <c r="O74" s="782"/>
      <c r="P74" s="588"/>
    </row>
    <row r="75" spans="1:16">
      <c r="A75" s="533" t="s">
        <v>316</v>
      </c>
      <c r="B75" s="844" t="str">
        <f>'C3LPG Balance'!C79</f>
        <v>PTTOR</v>
      </c>
      <c r="C75" s="844" t="str">
        <f>'C3LPG Balance'!D79</f>
        <v>GSP KHM</v>
      </c>
      <c r="D75" s="518">
        <v>16.12</v>
      </c>
      <c r="E75" s="518">
        <v>15.4</v>
      </c>
      <c r="F75" s="738" t="s">
        <v>487</v>
      </c>
      <c r="G75" s="649"/>
      <c r="H75" s="783"/>
      <c r="I75" s="727"/>
      <c r="J75" s="727"/>
      <c r="K75" s="727"/>
      <c r="L75" s="727"/>
      <c r="M75" s="727"/>
      <c r="N75" s="727"/>
      <c r="O75" s="782"/>
      <c r="P75" s="588"/>
    </row>
    <row r="76" spans="1:16" ht="13.65" customHeight="1">
      <c r="A76" s="941" t="s">
        <v>16</v>
      </c>
      <c r="B76" s="939"/>
      <c r="C76" s="940"/>
      <c r="D76" s="567">
        <f>SUM(D24:D75)</f>
        <v>149.69</v>
      </c>
      <c r="E76" s="567">
        <f>SUM(E24:E75)</f>
        <v>152.29</v>
      </c>
      <c r="F76" s="811"/>
      <c r="G76" s="626"/>
      <c r="H76" s="788"/>
      <c r="I76" s="788"/>
      <c r="J76" s="788"/>
      <c r="K76" s="788"/>
      <c r="L76" s="788"/>
      <c r="M76" s="788"/>
      <c r="N76" s="788"/>
      <c r="O76" s="789"/>
    </row>
    <row r="77" spans="1:16" ht="13.65" customHeight="1">
      <c r="A77" s="941" t="s">
        <v>342</v>
      </c>
      <c r="B77" s="939"/>
      <c r="C77" s="940"/>
      <c r="D77" s="523"/>
      <c r="E77" s="523"/>
      <c r="F77" s="816"/>
      <c r="G77" s="604"/>
      <c r="H77" s="604"/>
      <c r="I77" s="604"/>
      <c r="J77" s="604"/>
      <c r="K77" s="604"/>
      <c r="L77" s="604"/>
      <c r="M77" s="604"/>
      <c r="N77" s="604"/>
      <c r="O77" s="605"/>
    </row>
    <row r="78" spans="1:16" ht="12.6">
      <c r="A78" s="942" t="s">
        <v>322</v>
      </c>
      <c r="B78" s="943"/>
      <c r="C78" s="943"/>
      <c r="D78" s="587"/>
      <c r="E78" s="587"/>
      <c r="F78" s="769"/>
      <c r="G78" s="488"/>
      <c r="H78" s="488"/>
      <c r="I78" s="488"/>
      <c r="J78" s="488"/>
      <c r="K78" s="505"/>
      <c r="L78" s="505"/>
      <c r="M78" s="505"/>
      <c r="N78" s="505"/>
      <c r="O78" s="576"/>
    </row>
    <row r="79" spans="1:16" ht="12.6">
      <c r="A79" s="921" t="s">
        <v>108</v>
      </c>
      <c r="B79" s="919"/>
      <c r="C79" s="920"/>
      <c r="D79" s="510" t="str">
        <f>D9</f>
        <v>แผนเดิม</v>
      </c>
      <c r="E79" s="510" t="str">
        <f>E9</f>
        <v>แผนใหม่</v>
      </c>
      <c r="F79" s="951" t="s">
        <v>133</v>
      </c>
      <c r="G79" s="929"/>
      <c r="H79" s="929"/>
      <c r="I79" s="929"/>
      <c r="J79" s="929"/>
      <c r="K79" s="929"/>
      <c r="L79" s="929"/>
      <c r="M79" s="929"/>
      <c r="N79" s="929"/>
      <c r="O79" s="930"/>
    </row>
    <row r="80" spans="1:16">
      <c r="A80" s="543" t="s">
        <v>241</v>
      </c>
      <c r="B80" s="544"/>
      <c r="C80" s="544"/>
      <c r="D80" s="516"/>
      <c r="E80" s="516"/>
      <c r="F80" s="618"/>
      <c r="G80" s="563"/>
      <c r="H80" s="563"/>
      <c r="I80" s="563"/>
      <c r="J80" s="563"/>
      <c r="K80" s="563"/>
      <c r="L80" s="563"/>
      <c r="M80" s="563"/>
      <c r="N80" s="563"/>
      <c r="O80" s="564"/>
    </row>
    <row r="81" spans="1:15">
      <c r="A81" s="936" t="s">
        <v>339</v>
      </c>
      <c r="B81" s="937"/>
      <c r="C81" s="546"/>
      <c r="D81" s="534">
        <v>40.6</v>
      </c>
      <c r="E81" s="555">
        <v>42.6</v>
      </c>
      <c r="F81" s="738" t="s">
        <v>481</v>
      </c>
      <c r="G81" s="565"/>
      <c r="H81" s="565"/>
      <c r="I81" s="565"/>
      <c r="J81" s="565"/>
      <c r="K81" s="565"/>
      <c r="L81" s="565"/>
      <c r="M81" s="565"/>
      <c r="N81" s="565"/>
      <c r="O81" s="566"/>
    </row>
    <row r="82" spans="1:15">
      <c r="A82" s="842" t="s">
        <v>124</v>
      </c>
      <c r="B82" s="546"/>
      <c r="C82" s="546"/>
      <c r="D82" s="534"/>
      <c r="E82" s="555"/>
      <c r="F82" s="601"/>
      <c r="G82" s="565"/>
      <c r="H82" s="565"/>
      <c r="I82" s="565"/>
      <c r="J82" s="565"/>
      <c r="K82" s="565"/>
      <c r="L82" s="565"/>
      <c r="M82" s="565"/>
      <c r="N82" s="565"/>
      <c r="O82" s="566"/>
    </row>
    <row r="83" spans="1:15">
      <c r="A83" s="545" t="s">
        <v>192</v>
      </c>
      <c r="B83" s="546"/>
      <c r="C83" s="546"/>
      <c r="D83" s="534"/>
      <c r="E83" s="555"/>
      <c r="F83" s="738"/>
      <c r="G83" s="565"/>
      <c r="H83" s="565"/>
      <c r="I83" s="565"/>
      <c r="J83" s="565"/>
      <c r="K83" s="565"/>
      <c r="L83" s="565"/>
      <c r="M83" s="565"/>
      <c r="N83" s="565"/>
      <c r="O83" s="566"/>
    </row>
    <row r="84" spans="1:15">
      <c r="A84" s="545" t="s">
        <v>320</v>
      </c>
      <c r="B84" s="546"/>
      <c r="C84" s="546"/>
      <c r="D84" s="534"/>
      <c r="E84" s="555"/>
      <c r="F84" s="811"/>
      <c r="G84" s="812"/>
      <c r="H84" s="812"/>
      <c r="I84" s="812"/>
      <c r="J84" s="812"/>
      <c r="K84" s="812"/>
      <c r="L84" s="812"/>
      <c r="M84" s="812"/>
      <c r="N84" s="812"/>
      <c r="O84" s="813"/>
    </row>
    <row r="85" spans="1:15">
      <c r="A85" s="543" t="s">
        <v>125</v>
      </c>
      <c r="B85" s="477"/>
      <c r="C85" s="477"/>
      <c r="D85" s="577"/>
      <c r="E85" s="577"/>
      <c r="F85" s="738"/>
      <c r="G85" s="565"/>
      <c r="H85" s="565"/>
      <c r="I85" s="565"/>
      <c r="J85" s="565"/>
      <c r="K85" s="565"/>
      <c r="L85" s="565"/>
      <c r="M85" s="565"/>
      <c r="N85" s="565"/>
      <c r="O85" s="566"/>
    </row>
    <row r="86" spans="1:15">
      <c r="A86" s="560" t="s">
        <v>126</v>
      </c>
      <c r="B86" s="503"/>
      <c r="C86" s="503"/>
      <c r="D86" s="578"/>
      <c r="E86" s="578"/>
      <c r="F86" s="738"/>
      <c r="G86" s="565"/>
      <c r="H86" s="565"/>
      <c r="I86" s="565"/>
      <c r="J86" s="565"/>
      <c r="K86" s="565"/>
      <c r="L86" s="565"/>
      <c r="M86" s="565"/>
      <c r="N86" s="565"/>
      <c r="O86" s="566"/>
    </row>
    <row r="87" spans="1:15" ht="12.6">
      <c r="A87" s="941" t="s">
        <v>16</v>
      </c>
      <c r="B87" s="939"/>
      <c r="C87" s="940"/>
      <c r="D87" s="548">
        <f>SUM(D80:D86)</f>
        <v>40.6</v>
      </c>
      <c r="E87" s="548">
        <f>SUM(E80:E86)</f>
        <v>42.6</v>
      </c>
      <c r="F87" s="619"/>
      <c r="G87" s="574"/>
      <c r="H87" s="574"/>
      <c r="I87" s="574"/>
      <c r="J87" s="574"/>
      <c r="K87" s="574"/>
      <c r="L87" s="574"/>
      <c r="M87" s="574"/>
      <c r="N87" s="574"/>
      <c r="O87" s="575"/>
    </row>
    <row r="88" spans="1:15" ht="12.6">
      <c r="A88" s="949" t="s">
        <v>255</v>
      </c>
      <c r="B88" s="950"/>
      <c r="C88" s="950"/>
      <c r="D88" s="488"/>
      <c r="E88" s="488"/>
      <c r="F88" s="620"/>
      <c r="G88" s="488"/>
      <c r="H88" s="488"/>
      <c r="I88" s="488"/>
      <c r="J88" s="488"/>
      <c r="K88" s="505"/>
      <c r="L88" s="505"/>
      <c r="M88" s="505"/>
      <c r="N88" s="505"/>
      <c r="O88" s="576"/>
    </row>
    <row r="89" spans="1:15" ht="12.6">
      <c r="A89" s="921" t="s">
        <v>108</v>
      </c>
      <c r="B89" s="919"/>
      <c r="C89" s="920"/>
      <c r="D89" s="843" t="str">
        <f>D79</f>
        <v>แผนเดิม</v>
      </c>
      <c r="E89" s="843" t="str">
        <f>E79</f>
        <v>แผนใหม่</v>
      </c>
      <c r="F89" s="951" t="s">
        <v>133</v>
      </c>
      <c r="G89" s="929"/>
      <c r="H89" s="929"/>
      <c r="I89" s="929"/>
      <c r="J89" s="929"/>
      <c r="K89" s="929"/>
      <c r="L89" s="929"/>
      <c r="M89" s="929"/>
      <c r="N89" s="929"/>
      <c r="O89" s="930"/>
    </row>
    <row r="90" spans="1:15">
      <c r="A90" s="543" t="s">
        <v>88</v>
      </c>
      <c r="B90" s="544"/>
      <c r="C90" s="544"/>
      <c r="D90" s="513"/>
      <c r="E90" s="516"/>
      <c r="F90" s="600"/>
      <c r="G90" s="563"/>
      <c r="H90" s="563"/>
      <c r="I90" s="563"/>
      <c r="J90" s="563"/>
      <c r="K90" s="563"/>
      <c r="L90" s="563"/>
      <c r="M90" s="563"/>
      <c r="N90" s="563"/>
      <c r="O90" s="564"/>
    </row>
    <row r="91" spans="1:15" ht="12.6">
      <c r="A91" s="941" t="s">
        <v>16</v>
      </c>
      <c r="B91" s="939"/>
      <c r="C91" s="940"/>
      <c r="D91" s="548">
        <f>SUM(D90)</f>
        <v>0</v>
      </c>
      <c r="E91" s="579">
        <f>SUM(E90)</f>
        <v>0</v>
      </c>
      <c r="F91" s="603"/>
      <c r="G91" s="574"/>
      <c r="H91" s="574"/>
      <c r="I91" s="574"/>
      <c r="J91" s="574"/>
      <c r="K91" s="574"/>
      <c r="L91" s="574"/>
      <c r="M91" s="574"/>
      <c r="N91" s="574"/>
      <c r="O91" s="575"/>
    </row>
    <row r="92" spans="1:15">
      <c r="A92" s="551" t="s">
        <v>328</v>
      </c>
      <c r="B92" s="551"/>
      <c r="C92" s="551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</row>
  </sheetData>
  <mergeCells count="35">
    <mergeCell ref="J6:O6"/>
    <mergeCell ref="D7:I7"/>
    <mergeCell ref="J7:O7"/>
    <mergeCell ref="A13:C13"/>
    <mergeCell ref="D1:I1"/>
    <mergeCell ref="D2:I2"/>
    <mergeCell ref="D3:I3"/>
    <mergeCell ref="D6:I6"/>
    <mergeCell ref="A9:C9"/>
    <mergeCell ref="F9:O9"/>
    <mergeCell ref="B10:C10"/>
    <mergeCell ref="B11:C11"/>
    <mergeCell ref="B12:C12"/>
    <mergeCell ref="A76:C76"/>
    <mergeCell ref="A15:C15"/>
    <mergeCell ref="F15:O15"/>
    <mergeCell ref="B16:C16"/>
    <mergeCell ref="B17:C17"/>
    <mergeCell ref="B18:C18"/>
    <mergeCell ref="B19:C19"/>
    <mergeCell ref="B20:C20"/>
    <mergeCell ref="B21:C21"/>
    <mergeCell ref="A22:C22"/>
    <mergeCell ref="A23:C23"/>
    <mergeCell ref="F23:O23"/>
    <mergeCell ref="A88:C88"/>
    <mergeCell ref="A89:C89"/>
    <mergeCell ref="F89:O89"/>
    <mergeCell ref="A91:C91"/>
    <mergeCell ref="A77:C77"/>
    <mergeCell ref="A78:C78"/>
    <mergeCell ref="A79:C79"/>
    <mergeCell ref="F79:O79"/>
    <mergeCell ref="A81:B81"/>
    <mergeCell ref="A87:C87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A62" zoomScale="70" zoomScaleNormal="70" workbookViewId="0">
      <selection activeCell="F13" sqref="F13"/>
    </sheetView>
  </sheetViews>
  <sheetFormatPr defaultRowHeight="14.4"/>
  <cols>
    <col min="1" max="1" width="19.109375" style="664" customWidth="1"/>
    <col min="2" max="2" width="25.44140625" bestFit="1" customWidth="1"/>
    <col min="3" max="3" width="18.5546875" bestFit="1" customWidth="1"/>
    <col min="4" max="4" width="16.33203125" bestFit="1" customWidth="1"/>
    <col min="5" max="16" width="10.44140625" customWidth="1"/>
  </cols>
  <sheetData>
    <row r="1" spans="1:18" hidden="1"/>
    <row r="2" spans="1:18" hidden="1"/>
    <row r="3" spans="1:18" hidden="1"/>
    <row r="4" spans="1:18" hidden="1"/>
    <row r="5" spans="1:18" hidden="1"/>
    <row r="6" spans="1:18" hidden="1"/>
    <row r="7" spans="1:18" hidden="1"/>
    <row r="8" spans="1:18" s="585" customFormat="1">
      <c r="A8" s="665" t="s">
        <v>356</v>
      </c>
      <c r="B8" s="491" t="s">
        <v>253</v>
      </c>
      <c r="C8" s="503"/>
      <c r="D8" s="503"/>
      <c r="E8" s="666">
        <v>43831</v>
      </c>
      <c r="F8" s="666">
        <v>43862</v>
      </c>
      <c r="G8" s="666">
        <v>43891</v>
      </c>
      <c r="H8" s="666">
        <v>43922</v>
      </c>
      <c r="I8" s="666">
        <v>43952</v>
      </c>
      <c r="J8" s="666">
        <v>43983</v>
      </c>
      <c r="K8" s="666">
        <v>44013</v>
      </c>
      <c r="L8" s="666">
        <v>44044</v>
      </c>
      <c r="M8" s="666">
        <v>44075</v>
      </c>
      <c r="N8" s="666">
        <v>44105</v>
      </c>
      <c r="O8" s="666">
        <v>44136</v>
      </c>
      <c r="P8" s="666">
        <v>44166</v>
      </c>
      <c r="R8" s="586"/>
    </row>
    <row r="9" spans="1:18">
      <c r="B9" s="918" t="s">
        <v>108</v>
      </c>
      <c r="C9" s="947"/>
      <c r="D9" s="948"/>
      <c r="E9" s="528" t="s">
        <v>57</v>
      </c>
      <c r="F9" s="510" t="s">
        <v>57</v>
      </c>
      <c r="G9" s="510" t="s">
        <v>57</v>
      </c>
      <c r="H9" s="510" t="s">
        <v>57</v>
      </c>
      <c r="I9" s="510" t="s">
        <v>57</v>
      </c>
      <c r="J9" s="510" t="s">
        <v>57</v>
      </c>
      <c r="K9" s="510" t="s">
        <v>57</v>
      </c>
      <c r="L9" s="510" t="s">
        <v>57</v>
      </c>
      <c r="M9" s="510" t="s">
        <v>57</v>
      </c>
      <c r="N9" s="510" t="s">
        <v>57</v>
      </c>
      <c r="O9" s="510" t="s">
        <v>57</v>
      </c>
      <c r="P9" s="510" t="s">
        <v>57</v>
      </c>
    </row>
    <row r="10" spans="1:18">
      <c r="A10" s="664" t="s">
        <v>379</v>
      </c>
      <c r="B10" s="514" t="s">
        <v>54</v>
      </c>
      <c r="C10" s="959" t="s">
        <v>302</v>
      </c>
      <c r="D10" s="925"/>
      <c r="E10" s="667">
        <f>([1]Act._Delivery!D27-[1]Act._Delivery!D22-[1]Act._Delivery!D25)/1000</f>
        <v>137.45257800000002</v>
      </c>
      <c r="F10" s="667">
        <f>([1]Act._Delivery!E27-[1]Act._Delivery!E22-[1]Act._Delivery!E25)/1000</f>
        <v>148.12427499999998</v>
      </c>
      <c r="G10" s="667">
        <f>([1]Act._Delivery!F27-[1]Act._Delivery!F22-[1]Act._Delivery!F25)/1000</f>
        <v>161.59034599999998</v>
      </c>
      <c r="H10" s="667">
        <f>([1]Act._Delivery!G27-[1]Act._Delivery!G22-[1]Act._Delivery!G25)/1000</f>
        <v>142.93565799999999</v>
      </c>
      <c r="I10" s="667">
        <f>([1]Act._Delivery!H27-[1]Act._Delivery!H22-[1]Act._Delivery!H25)/1000</f>
        <v>130.50134999999997</v>
      </c>
      <c r="J10" s="667">
        <f>([1]Act._Delivery!I27-[1]Act._Delivery!I22-[1]Act._Delivery!I25)/1000</f>
        <v>123.61764199999999</v>
      </c>
      <c r="K10" s="667">
        <f>([1]Act._Delivery!J27-[1]Act._Delivery!J22-[1]Act._Delivery!J25)/1000</f>
        <v>128.74373399999999</v>
      </c>
      <c r="L10" s="667">
        <f>([1]Act._Delivery!K27-[1]Act._Delivery!K22-[1]Act._Delivery!K25)/1000</f>
        <v>144.20230200000003</v>
      </c>
      <c r="M10" s="667">
        <f>([1]Act._Delivery!L27-[1]Act._Delivery!L22-[1]Act._Delivery!L25)/1000</f>
        <v>146.93096499999999</v>
      </c>
      <c r="N10" s="667">
        <f>([1]Act._Delivery!M27-[1]Act._Delivery!M22-[1]Act._Delivery!M25)/1000</f>
        <v>156.27373</v>
      </c>
      <c r="O10" s="667">
        <f>([1]Act._Delivery!N27-[1]Act._Delivery!N22-[1]Act._Delivery!N25)/1000</f>
        <v>150.23225200000005</v>
      </c>
      <c r="P10" s="667">
        <f>([1]Act._Delivery!O27-[1]Act._Delivery!O22-[1]Act._Delivery!O25)/1000</f>
        <v>-36.719804000000003</v>
      </c>
    </row>
    <row r="11" spans="1:18">
      <c r="A11" s="664" t="s">
        <v>380</v>
      </c>
      <c r="B11" s="533" t="s">
        <v>53</v>
      </c>
      <c r="C11" s="957" t="s">
        <v>302</v>
      </c>
      <c r="D11" s="935"/>
      <c r="E11" s="669">
        <f>([1]Act._Delivery!D22+[1]Act._Delivery!D25)/1000</f>
        <v>28.914313999999997</v>
      </c>
      <c r="F11" s="669">
        <f>([1]Act._Delivery!E22+[1]Act._Delivery!E25)/1000</f>
        <v>25.246938000000004</v>
      </c>
      <c r="G11" s="669">
        <f>([1]Act._Delivery!F22+[1]Act._Delivery!F25)/1000</f>
        <v>50.632015000000003</v>
      </c>
      <c r="H11" s="669">
        <f>([1]Act._Delivery!G22+[1]Act._Delivery!G25)/1000</f>
        <v>34.580446000000002</v>
      </c>
      <c r="I11" s="669">
        <f>([1]Act._Delivery!H22+[1]Act._Delivery!H25)/1000</f>
        <v>29.808596000000001</v>
      </c>
      <c r="J11" s="669">
        <f>([1]Act._Delivery!I22+[1]Act._Delivery!I25)/1000</f>
        <v>48.704830000000001</v>
      </c>
      <c r="K11" s="669">
        <f>([1]Act._Delivery!J22+[1]Act._Delivery!J25)/1000</f>
        <v>50.181816999999995</v>
      </c>
      <c r="L11" s="669">
        <f>([1]Act._Delivery!K22+[1]Act._Delivery!K25)/1000</f>
        <v>50.328118000000003</v>
      </c>
      <c r="M11" s="669">
        <f>([1]Act._Delivery!L22+[1]Act._Delivery!L25)/1000</f>
        <v>47.615479999999998</v>
      </c>
      <c r="N11" s="669">
        <f>([1]Act._Delivery!M22+[1]Act._Delivery!M25)/1000</f>
        <v>43.138396999999998</v>
      </c>
      <c r="O11" s="669">
        <f>([1]Act._Delivery!N22+[1]Act._Delivery!N25)/1000</f>
        <v>30.870956999999997</v>
      </c>
      <c r="P11" s="669">
        <f>([1]Act._Delivery!O22+[1]Act._Delivery!O25)/1000</f>
        <v>36.719804000000003</v>
      </c>
    </row>
    <row r="12" spans="1:18">
      <c r="A12" s="699" t="s">
        <v>357</v>
      </c>
      <c r="B12" s="517"/>
      <c r="C12" s="958" t="s">
        <v>338</v>
      </c>
      <c r="D12" s="927"/>
      <c r="E12" s="671"/>
      <c r="F12" s="671"/>
      <c r="G12" s="671"/>
      <c r="H12" s="671"/>
      <c r="I12" s="671"/>
      <c r="J12" s="671"/>
      <c r="K12" s="671"/>
      <c r="L12" s="671"/>
      <c r="M12" s="671"/>
      <c r="N12" s="671"/>
      <c r="O12" s="671"/>
      <c r="P12" s="671"/>
    </row>
    <row r="13" spans="1:18">
      <c r="B13" s="928" t="s">
        <v>16</v>
      </c>
      <c r="C13" s="952"/>
      <c r="D13" s="953"/>
      <c r="E13" s="672">
        <f t="shared" ref="E13:P13" si="0">SUM(E10:E12)</f>
        <v>166.36689200000001</v>
      </c>
      <c r="F13" s="672">
        <f t="shared" si="0"/>
        <v>173.37121299999998</v>
      </c>
      <c r="G13" s="672">
        <f t="shared" si="0"/>
        <v>212.22236099999998</v>
      </c>
      <c r="H13" s="672">
        <f t="shared" si="0"/>
        <v>177.51610399999998</v>
      </c>
      <c r="I13" s="672">
        <f t="shared" si="0"/>
        <v>160.30994599999997</v>
      </c>
      <c r="J13" s="672">
        <f t="shared" si="0"/>
        <v>172.322472</v>
      </c>
      <c r="K13" s="672">
        <f t="shared" si="0"/>
        <v>178.92555099999998</v>
      </c>
      <c r="L13" s="672">
        <f t="shared" si="0"/>
        <v>194.53042000000005</v>
      </c>
      <c r="M13" s="672">
        <f t="shared" si="0"/>
        <v>194.54644499999998</v>
      </c>
      <c r="N13" s="672">
        <f t="shared" si="0"/>
        <v>199.412127</v>
      </c>
      <c r="O13" s="672">
        <f t="shared" si="0"/>
        <v>181.10320900000005</v>
      </c>
      <c r="P13" s="672">
        <f t="shared" si="0"/>
        <v>0</v>
      </c>
    </row>
    <row r="14" spans="1:18">
      <c r="B14" s="476" t="s">
        <v>254</v>
      </c>
      <c r="C14" s="477"/>
      <c r="D14" s="477"/>
      <c r="E14" s="673">
        <f>E16+E17</f>
        <v>47.183827000000001</v>
      </c>
      <c r="F14" s="673">
        <f>F16+F17</f>
        <v>18.250568999999999</v>
      </c>
      <c r="I14" s="673">
        <f t="shared" ref="I14:P14" si="1">I16+I17</f>
        <v>44.266659000000004</v>
      </c>
      <c r="J14" s="673">
        <f t="shared" si="1"/>
        <v>55.058516000000004</v>
      </c>
      <c r="K14" s="673">
        <f t="shared" si="1"/>
        <v>47.385552000000004</v>
      </c>
      <c r="L14" s="673">
        <f t="shared" si="1"/>
        <v>55.393569999999997</v>
      </c>
      <c r="M14" s="673">
        <f t="shared" si="1"/>
        <v>42.033670000000001</v>
      </c>
      <c r="N14" s="673">
        <f t="shared" si="1"/>
        <v>43.272940000000006</v>
      </c>
      <c r="O14" s="673">
        <f t="shared" si="1"/>
        <v>48.408957999999998</v>
      </c>
      <c r="P14" s="673">
        <f t="shared" si="1"/>
        <v>58.347178</v>
      </c>
    </row>
    <row r="15" spans="1:18">
      <c r="B15" s="918" t="s">
        <v>108</v>
      </c>
      <c r="C15" s="919"/>
      <c r="D15" s="920"/>
      <c r="E15" s="528" t="str">
        <f t="shared" ref="E15:P15" si="2">E9</f>
        <v>Actual</v>
      </c>
      <c r="F15" s="528" t="str">
        <f t="shared" si="2"/>
        <v>Actual</v>
      </c>
      <c r="G15" s="528" t="str">
        <f t="shared" si="2"/>
        <v>Actual</v>
      </c>
      <c r="H15" s="528" t="str">
        <f t="shared" si="2"/>
        <v>Actual</v>
      </c>
      <c r="I15" s="528" t="str">
        <f t="shared" si="2"/>
        <v>Actual</v>
      </c>
      <c r="J15" s="528" t="str">
        <f t="shared" si="2"/>
        <v>Actual</v>
      </c>
      <c r="K15" s="528" t="str">
        <f t="shared" si="2"/>
        <v>Actual</v>
      </c>
      <c r="L15" s="528" t="str">
        <f t="shared" si="2"/>
        <v>Actual</v>
      </c>
      <c r="M15" s="528" t="str">
        <f t="shared" si="2"/>
        <v>Actual</v>
      </c>
      <c r="N15" s="528" t="str">
        <f t="shared" si="2"/>
        <v>Actual</v>
      </c>
      <c r="O15" s="528" t="str">
        <f t="shared" si="2"/>
        <v>Actual</v>
      </c>
      <c r="P15" s="528" t="str">
        <f t="shared" si="2"/>
        <v>Actual</v>
      </c>
    </row>
    <row r="16" spans="1:18">
      <c r="A16" s="664" t="s">
        <v>381</v>
      </c>
      <c r="B16" s="514" t="s">
        <v>317</v>
      </c>
      <c r="C16" s="924" t="s">
        <v>302</v>
      </c>
      <c r="D16" s="925"/>
      <c r="E16" s="667">
        <f>([1]Act._Delivery!D29+[1]Act._Delivery!D30)/1000</f>
        <v>22.692734000000002</v>
      </c>
      <c r="F16" s="667">
        <f>([1]Act._Delivery!E29+[1]Act._Delivery!E30)/1000</f>
        <v>17.770564999999998</v>
      </c>
      <c r="G16" s="667">
        <f>([1]Act._Delivery!F29+[1]Act._Delivery!F30)/1000</f>
        <v>13.167247</v>
      </c>
      <c r="H16" s="667">
        <f>([1]Act._Delivery!G29+[1]Act._Delivery!G30)/1000</f>
        <v>28.99654</v>
      </c>
      <c r="I16" s="667">
        <f>([1]Act._Delivery!H29+[1]Act._Delivery!H30)/1000</f>
        <v>25.639881000000003</v>
      </c>
      <c r="J16" s="667">
        <f>([1]Act._Delivery!I29+[1]Act._Delivery!I30)/1000</f>
        <v>25.834699000000001</v>
      </c>
      <c r="K16" s="667">
        <f>([1]Act._Delivery!J29+[1]Act._Delivery!J30)/1000</f>
        <v>20.978992999999999</v>
      </c>
      <c r="L16" s="667">
        <f>([1]Act._Delivery!K29+[1]Act._Delivery!K30)/1000</f>
        <v>20.158383000000001</v>
      </c>
      <c r="M16" s="667">
        <f>([1]Act._Delivery!L29+[1]Act._Delivery!L30)/1000</f>
        <v>21.944856999999999</v>
      </c>
      <c r="N16" s="667">
        <f>([1]Act._Delivery!M29+[1]Act._Delivery!M30)/1000</f>
        <v>26.308140999999999</v>
      </c>
      <c r="O16" s="667">
        <f>([1]Act._Delivery!N29+[1]Act._Delivery!N30)/1000</f>
        <v>24.428681000000001</v>
      </c>
      <c r="P16" s="667">
        <f>([1]Act._Delivery!O29+[1]Act._Delivery!O30)/1000</f>
        <v>28.491098999999998</v>
      </c>
    </row>
    <row r="17" spans="1:16">
      <c r="A17" s="664" t="s">
        <v>358</v>
      </c>
      <c r="B17" s="533" t="s">
        <v>318</v>
      </c>
      <c r="C17" s="934" t="s">
        <v>302</v>
      </c>
      <c r="D17" s="935"/>
      <c r="E17" s="669">
        <f>([1]Act._Delivery!D34+[1]Act._Delivery!D35+[1]Act._Delivery!D36+[1]Act._Delivery!D37)/1000</f>
        <v>24.491092999999999</v>
      </c>
      <c r="F17" s="669">
        <f>([1]Act._Delivery!E34+[1]Act._Delivery!E35+[1]Act._Delivery!E36+[1]Act._Delivery!E37)/1000</f>
        <v>0.48000400000000004</v>
      </c>
      <c r="G17" s="669">
        <f>([1]Act._Delivery!F34+[1]Act._Delivery!F35+[1]Act._Delivery!F36+[1]Act._Delivery!F37)/1000</f>
        <v>27.070523000000001</v>
      </c>
      <c r="H17" s="669">
        <f>([1]Act._Delivery!G34+[1]Act._Delivery!G35+[1]Act._Delivery!G36+[1]Act._Delivery!G37)/1000</f>
        <v>16.570931999999999</v>
      </c>
      <c r="I17" s="669">
        <f>([1]Act._Delivery!H34+[1]Act._Delivery!H35+[1]Act._Delivery!H36+[1]Act._Delivery!H37)/1000</f>
        <v>18.626777999999998</v>
      </c>
      <c r="J17" s="669">
        <f>([1]Act._Delivery!I34+[1]Act._Delivery!I35+[1]Act._Delivery!I36+[1]Act._Delivery!I37)/1000</f>
        <v>29.223817000000004</v>
      </c>
      <c r="K17" s="669">
        <f>([1]Act._Delivery!J34+[1]Act._Delivery!J35+[1]Act._Delivery!J36+[1]Act._Delivery!J37)/1000</f>
        <v>26.406559000000001</v>
      </c>
      <c r="L17" s="669">
        <f>([1]Act._Delivery!K34+[1]Act._Delivery!K35+[1]Act._Delivery!K36+[1]Act._Delivery!K37)/1000</f>
        <v>35.235186999999996</v>
      </c>
      <c r="M17" s="669">
        <f>([1]Act._Delivery!L34+[1]Act._Delivery!L35+[1]Act._Delivery!L36+[1]Act._Delivery!L37)/1000</f>
        <v>20.088813000000002</v>
      </c>
      <c r="N17" s="669">
        <f>([1]Act._Delivery!M34+[1]Act._Delivery!M35+[1]Act._Delivery!M36+[1]Act._Delivery!M37)/1000</f>
        <v>16.964799000000003</v>
      </c>
      <c r="O17" s="669">
        <f>([1]Act._Delivery!N34+[1]Act._Delivery!N35+[1]Act._Delivery!N36+[1]Act._Delivery!N37)/1000</f>
        <v>23.980277000000001</v>
      </c>
      <c r="P17" s="669">
        <f>([1]Act._Delivery!O34+[1]Act._Delivery!O35+[1]Act._Delivery!O36+[1]Act._Delivery!O37)/1000</f>
        <v>29.856078999999998</v>
      </c>
    </row>
    <row r="18" spans="1:16">
      <c r="A18" s="699" t="s">
        <v>357</v>
      </c>
      <c r="B18" s="533" t="s">
        <v>317</v>
      </c>
      <c r="C18" s="934" t="s">
        <v>312</v>
      </c>
      <c r="D18" s="935"/>
      <c r="E18" s="670"/>
      <c r="F18" s="670"/>
      <c r="G18" s="670"/>
      <c r="H18" s="670"/>
      <c r="I18" s="670"/>
      <c r="J18" s="670"/>
      <c r="K18" s="670"/>
      <c r="L18" s="670"/>
      <c r="M18" s="670"/>
      <c r="N18" s="670"/>
      <c r="O18" s="670"/>
      <c r="P18" s="670"/>
    </row>
    <row r="19" spans="1:16">
      <c r="A19" s="664" t="s">
        <v>359</v>
      </c>
      <c r="B19" s="533" t="s">
        <v>318</v>
      </c>
      <c r="C19" s="934" t="s">
        <v>339</v>
      </c>
      <c r="D19" s="935"/>
      <c r="E19" s="670">
        <f>([1]Act._Delivery!D38+[1]Act._Delivery!D39+[1]Act._Delivery!D40+[1]Act._Delivery!D41+[1]Act._Delivery!D42+[1]Act._Delivery!D43+[1]Act._Delivery!D44+[1]Act._Delivery!D45)/1000</f>
        <v>12.54266</v>
      </c>
      <c r="F19" s="670">
        <f>([1]Act._Delivery!E38+[1]Act._Delivery!E39+[1]Act._Delivery!E40+[1]Act._Delivery!E41+[1]Act._Delivery!E42+[1]Act._Delivery!E43+[1]Act._Delivery!E44+[1]Act._Delivery!E45)/1000</f>
        <v>12.403617000000001</v>
      </c>
      <c r="G19" s="670">
        <f>([1]Act._Delivery!F38+[1]Act._Delivery!F39+[1]Act._Delivery!F40+[1]Act._Delivery!F41+[1]Act._Delivery!F42+[1]Act._Delivery!F43+[1]Act._Delivery!F44+[1]Act._Delivery!F45)/1000</f>
        <v>37.378839999999997</v>
      </c>
      <c r="H19" s="670">
        <f>([1]Act._Delivery!G38+[1]Act._Delivery!G39+[1]Act._Delivery!G40+[1]Act._Delivery!G41+[1]Act._Delivery!G42+[1]Act._Delivery!G43+[1]Act._Delivery!G44+[1]Act._Delivery!G45)/1000</f>
        <v>32.399821000000003</v>
      </c>
      <c r="I19" s="670">
        <f>([1]Act._Delivery!H38+[1]Act._Delivery!H39+[1]Act._Delivery!H40+[1]Act._Delivery!H41+[1]Act._Delivery!H42+[1]Act._Delivery!H43+[1]Act._Delivery!H44+[1]Act._Delivery!H45)/1000</f>
        <v>0</v>
      </c>
      <c r="J19" s="670">
        <f>([1]Act._Delivery!I38+[1]Act._Delivery!I39+[1]Act._Delivery!I40+[1]Act._Delivery!I41+[1]Act._Delivery!I42+[1]Act._Delivery!I43+[1]Act._Delivery!I44+[1]Act._Delivery!I45)/1000</f>
        <v>0</v>
      </c>
      <c r="K19" s="670">
        <f>([1]Act._Delivery!J38+[1]Act._Delivery!J39+[1]Act._Delivery!J40+[1]Act._Delivery!J41+[1]Act._Delivery!J42+[1]Act._Delivery!J43+[1]Act._Delivery!J44+[1]Act._Delivery!J45)/1000</f>
        <v>0</v>
      </c>
      <c r="L19" s="670">
        <f>([1]Act._Delivery!K38+[1]Act._Delivery!K39+[1]Act._Delivery!K40+[1]Act._Delivery!K41+[1]Act._Delivery!K42+[1]Act._Delivery!K43+[1]Act._Delivery!K44+[1]Act._Delivery!K45)/1000</f>
        <v>0</v>
      </c>
      <c r="M19" s="670">
        <f>([1]Act._Delivery!L38+[1]Act._Delivery!L39+[1]Act._Delivery!L40+[1]Act._Delivery!L41+[1]Act._Delivery!L42+[1]Act._Delivery!L43+[1]Act._Delivery!L44+[1]Act._Delivery!L45)/1000</f>
        <v>0</v>
      </c>
      <c r="N19" s="670">
        <f>([1]Act._Delivery!M38+[1]Act._Delivery!M39+[1]Act._Delivery!M40+[1]Act._Delivery!M41+[1]Act._Delivery!M42+[1]Act._Delivery!M43+[1]Act._Delivery!M44+[1]Act._Delivery!M45)/1000</f>
        <v>0</v>
      </c>
      <c r="O19" s="670">
        <f>([1]Act._Delivery!N38+[1]Act._Delivery!N39+[1]Act._Delivery!N40+[1]Act._Delivery!N41+[1]Act._Delivery!N42+[1]Act._Delivery!N43+[1]Act._Delivery!N44+[1]Act._Delivery!N45)/1000</f>
        <v>0</v>
      </c>
      <c r="P19" s="670">
        <f>([1]Act._Delivery!O38+[1]Act._Delivery!O39+[1]Act._Delivery!O40+[1]Act._Delivery!O41+[1]Act._Delivery!O42+[1]Act._Delivery!O43+[1]Act._Delivery!O44+[1]Act._Delivery!O45)/1000</f>
        <v>0</v>
      </c>
    </row>
    <row r="20" spans="1:16">
      <c r="A20" s="664">
        <v>31</v>
      </c>
      <c r="B20" s="533" t="s">
        <v>317</v>
      </c>
      <c r="C20" s="934" t="s">
        <v>121</v>
      </c>
      <c r="D20" s="935"/>
      <c r="E20" s="669">
        <f>([1]Act._Delivery!D31)/1000</f>
        <v>32.038815</v>
      </c>
      <c r="F20" s="669">
        <f>([1]Act._Delivery!E31)/1000</f>
        <v>25.183893000000001</v>
      </c>
      <c r="G20" s="669">
        <f>([1]Act._Delivery!F31)/1000</f>
        <v>15.891151000000001</v>
      </c>
      <c r="H20" s="669">
        <f>([1]Act._Delivery!G31)/1000</f>
        <v>23.649784</v>
      </c>
      <c r="I20" s="669">
        <f>([1]Act._Delivery!H31)/1000</f>
        <v>21.960504</v>
      </c>
      <c r="J20" s="669">
        <f>([1]Act._Delivery!I31)/1000</f>
        <v>23.540562999999999</v>
      </c>
      <c r="K20" s="669">
        <f>([1]Act._Delivery!J31)/1000</f>
        <v>25.991083999999997</v>
      </c>
      <c r="L20" s="669">
        <f>([1]Act._Delivery!K31)/1000</f>
        <v>30.802833</v>
      </c>
      <c r="M20" s="669">
        <f>([1]Act._Delivery!L31)/1000</f>
        <v>29.913413000000002</v>
      </c>
      <c r="N20" s="669">
        <f>([1]Act._Delivery!M31)/1000</f>
        <v>31.330026</v>
      </c>
      <c r="O20" s="669">
        <f>([1]Act._Delivery!N31)/1000</f>
        <v>30.604937999999997</v>
      </c>
      <c r="P20" s="669">
        <f>([1]Act._Delivery!O31)/1000</f>
        <v>25.688565999999998</v>
      </c>
    </row>
    <row r="21" spans="1:16">
      <c r="A21" s="664">
        <v>32</v>
      </c>
      <c r="B21" s="517" t="s">
        <v>317</v>
      </c>
      <c r="C21" s="934" t="s">
        <v>122</v>
      </c>
      <c r="D21" s="935"/>
      <c r="E21" s="674">
        <f>([1]Act._Delivery!D32)/1000</f>
        <v>18.142437000000001</v>
      </c>
      <c r="F21" s="674">
        <f>([1]Act._Delivery!E32)/1000</f>
        <v>25.660490000000003</v>
      </c>
      <c r="G21" s="674">
        <f>([1]Act._Delivery!F32)/1000</f>
        <v>27.080847000000002</v>
      </c>
      <c r="H21" s="674">
        <f>([1]Act._Delivery!G32)/1000</f>
        <v>20.631396000000002</v>
      </c>
      <c r="I21" s="674">
        <f>([1]Act._Delivery!H32)/1000</f>
        <v>7.8475400000000004</v>
      </c>
      <c r="J21" s="674">
        <f>([1]Act._Delivery!I32)/1000</f>
        <v>20.573751000000001</v>
      </c>
      <c r="K21" s="674">
        <f>([1]Act._Delivery!J32)/1000</f>
        <v>21.519523</v>
      </c>
      <c r="L21" s="674">
        <f>([1]Act._Delivery!K32)/1000</f>
        <v>21.325340000000001</v>
      </c>
      <c r="M21" s="674">
        <f>([1]Act._Delivery!L32)/1000</f>
        <v>20.697922999999999</v>
      </c>
      <c r="N21" s="674">
        <f>([1]Act._Delivery!M32)/1000</f>
        <v>21.395126999999999</v>
      </c>
      <c r="O21" s="674">
        <f>([1]Act._Delivery!N32)/1000</f>
        <v>20.581704000000002</v>
      </c>
      <c r="P21" s="674">
        <f>([1]Act._Delivery!O32)/1000</f>
        <v>28.619996999999998</v>
      </c>
    </row>
    <row r="22" spans="1:16">
      <c r="B22" s="938" t="s">
        <v>16</v>
      </c>
      <c r="C22" s="939"/>
      <c r="D22" s="940"/>
      <c r="E22" s="675">
        <f t="shared" ref="E22:P22" si="3">SUM(E16:E21)</f>
        <v>109.90773899999999</v>
      </c>
      <c r="F22" s="675">
        <f t="shared" si="3"/>
        <v>81.498569000000003</v>
      </c>
      <c r="G22" s="675">
        <f t="shared" si="3"/>
        <v>120.58860799999999</v>
      </c>
      <c r="H22" s="675">
        <f t="shared" si="3"/>
        <v>122.24847299999999</v>
      </c>
      <c r="I22" s="675">
        <f t="shared" si="3"/>
        <v>74.074703</v>
      </c>
      <c r="J22" s="675">
        <f t="shared" si="3"/>
        <v>99.172830000000005</v>
      </c>
      <c r="K22" s="675">
        <f t="shared" si="3"/>
        <v>94.896159000000011</v>
      </c>
      <c r="L22" s="675">
        <f t="shared" si="3"/>
        <v>107.521743</v>
      </c>
      <c r="M22" s="675">
        <f t="shared" si="3"/>
        <v>92.645006000000009</v>
      </c>
      <c r="N22" s="675">
        <f t="shared" si="3"/>
        <v>95.998093000000011</v>
      </c>
      <c r="O22" s="675">
        <f t="shared" si="3"/>
        <v>99.59559999999999</v>
      </c>
      <c r="P22" s="675">
        <f t="shared" si="3"/>
        <v>112.65574099999999</v>
      </c>
    </row>
    <row r="23" spans="1:16">
      <c r="B23" s="921" t="s">
        <v>108</v>
      </c>
      <c r="C23" s="919"/>
      <c r="D23" s="920"/>
      <c r="E23" s="528" t="str">
        <f t="shared" ref="E23:P23" si="4">E9</f>
        <v>Actual</v>
      </c>
      <c r="F23" s="528" t="str">
        <f t="shared" si="4"/>
        <v>Actual</v>
      </c>
      <c r="G23" s="528" t="str">
        <f t="shared" si="4"/>
        <v>Actual</v>
      </c>
      <c r="H23" s="528" t="str">
        <f t="shared" si="4"/>
        <v>Actual</v>
      </c>
      <c r="I23" s="528" t="str">
        <f t="shared" si="4"/>
        <v>Actual</v>
      </c>
      <c r="J23" s="528" t="str">
        <f t="shared" si="4"/>
        <v>Actual</v>
      </c>
      <c r="K23" s="528" t="str">
        <f t="shared" si="4"/>
        <v>Actual</v>
      </c>
      <c r="L23" s="528" t="str">
        <f t="shared" si="4"/>
        <v>Actual</v>
      </c>
      <c r="M23" s="528" t="str">
        <f t="shared" si="4"/>
        <v>Actual</v>
      </c>
      <c r="N23" s="528" t="str">
        <f t="shared" si="4"/>
        <v>Actual</v>
      </c>
      <c r="O23" s="528" t="str">
        <f t="shared" si="4"/>
        <v>Actual</v>
      </c>
      <c r="P23" s="528" t="str">
        <f t="shared" si="4"/>
        <v>Actual</v>
      </c>
    </row>
    <row r="24" spans="1:16">
      <c r="A24" s="664">
        <v>50</v>
      </c>
      <c r="B24" s="533" t="s">
        <v>317</v>
      </c>
      <c r="C24" s="662" t="str">
        <f>'C3LPG Balance'!C22</f>
        <v>PTTOR (C3)</v>
      </c>
      <c r="D24" s="662" t="str">
        <f>'C3LPG Balance'!D22</f>
        <v>GSP RY</v>
      </c>
      <c r="E24" s="667">
        <f>([1]Act._Delivery!D50)/10^6</f>
        <v>0.57362999999999997</v>
      </c>
      <c r="F24" s="667">
        <f>([1]Act._Delivery!E50)/10^6</f>
        <v>0.53757999999999995</v>
      </c>
      <c r="G24" s="667">
        <f>([1]Act._Delivery!F50)/10^6</f>
        <v>0.65788999999999997</v>
      </c>
      <c r="H24" s="667">
        <f>([1]Act._Delivery!G50)/10^6</f>
        <v>0.37107000000000001</v>
      </c>
      <c r="I24" s="667">
        <f>([1]Act._Delivery!H50)/10^6</f>
        <v>0.23734</v>
      </c>
      <c r="J24" s="667">
        <f>([1]Act._Delivery!I50)/10^6</f>
        <v>0.33093</v>
      </c>
      <c r="K24" s="667">
        <f>([1]Act._Delivery!J50)/10^6</f>
        <v>0.36764999999999998</v>
      </c>
      <c r="L24" s="667">
        <f>([1]Act._Delivery!K50)/10^6</f>
        <v>0.51600000000000001</v>
      </c>
      <c r="M24" s="667">
        <f>([1]Act._Delivery!L50)/10^6</f>
        <v>0.60568</v>
      </c>
      <c r="N24" s="667">
        <f>([1]Act._Delivery!M50)/10^6</f>
        <v>0.59714</v>
      </c>
      <c r="O24" s="667">
        <f>([1]Act._Delivery!N50)/10^6</f>
        <v>0.55645</v>
      </c>
      <c r="P24" s="667">
        <f>([1]Act._Delivery!O50)/10^6</f>
        <v>0.59048999999999996</v>
      </c>
    </row>
    <row r="25" spans="1:16">
      <c r="A25" s="664">
        <v>54</v>
      </c>
      <c r="B25" s="533" t="s">
        <v>318</v>
      </c>
      <c r="C25" s="662" t="str">
        <f>'C3LPG Balance'!C23</f>
        <v>PTTOR (LPG ไม่มีกลิ่น)</v>
      </c>
      <c r="D25" s="662" t="str">
        <f>'C3LPG Balance'!D23</f>
        <v>GSP RY</v>
      </c>
      <c r="E25" s="669">
        <f>([1]Act._Delivery!D54)/10^6</f>
        <v>0.58799000000000001</v>
      </c>
      <c r="F25" s="669">
        <f>([1]Act._Delivery!E54)/10^6</f>
        <v>0.58584000000000003</v>
      </c>
      <c r="G25" s="669">
        <f>([1]Act._Delivery!F54)/10^6</f>
        <v>0.55357999999999996</v>
      </c>
      <c r="H25" s="669">
        <f>([1]Act._Delivery!G54)/10^6</f>
        <v>0.66010999999999997</v>
      </c>
      <c r="I25" s="669">
        <f>([1]Act._Delivery!H54)/10^6</f>
        <v>0.61343000000000003</v>
      </c>
      <c r="J25" s="669">
        <f>([1]Act._Delivery!I54)/10^6</f>
        <v>0.72</v>
      </c>
      <c r="K25" s="669">
        <f>([1]Act._Delivery!J54)/10^6</f>
        <v>0.85287000000000002</v>
      </c>
      <c r="L25" s="669">
        <f>([1]Act._Delivery!K54)/10^6</f>
        <v>0.61500999999999995</v>
      </c>
      <c r="M25" s="669">
        <f>([1]Act._Delivery!L54)/10^6</f>
        <v>0.66191</v>
      </c>
      <c r="N25" s="669">
        <f>([1]Act._Delivery!M54)/10^6</f>
        <v>0.41948000000000002</v>
      </c>
      <c r="O25" s="669">
        <f>([1]Act._Delivery!N54)/10^6</f>
        <v>0.37431999999999999</v>
      </c>
      <c r="P25" s="669">
        <f>([1]Act._Delivery!O54)/10^6</f>
        <v>0.31546999999999997</v>
      </c>
    </row>
    <row r="26" spans="1:16">
      <c r="A26" s="664">
        <v>149</v>
      </c>
      <c r="B26" s="676" t="s">
        <v>319</v>
      </c>
      <c r="C26" s="662" t="str">
        <f>'C3LPG Balance'!C24</f>
        <v>PTTOR</v>
      </c>
      <c r="D26" s="662" t="str">
        <f>'C3LPG Balance'!D24</f>
        <v>MT</v>
      </c>
      <c r="E26" s="669">
        <f>([1]Act._Delivery!D149)/10^6</f>
        <v>0</v>
      </c>
      <c r="F26" s="669">
        <f>([1]Act._Delivery!E149)/10^6</f>
        <v>3.2153130000000001</v>
      </c>
      <c r="G26" s="669">
        <f>([1]Act._Delivery!F149)/10^6</f>
        <v>1.823939</v>
      </c>
      <c r="H26" s="669">
        <f>([1]Act._Delivery!G149)/10^6</f>
        <v>0</v>
      </c>
      <c r="I26" s="669">
        <f>([1]Act._Delivery!H149)/10^6</f>
        <v>1.9801880000000001</v>
      </c>
      <c r="J26" s="669">
        <f>([1]Act._Delivery!I149)/10^6</f>
        <v>5.18</v>
      </c>
      <c r="K26" s="669">
        <f>([1]Act._Delivery!J149)/10^6</f>
        <v>21.908643999999999</v>
      </c>
      <c r="L26" s="669">
        <f>([1]Act._Delivery!K149)/10^6</f>
        <v>27.439045</v>
      </c>
      <c r="M26" s="669">
        <f>([1]Act._Delivery!L149)/10^6</f>
        <v>14.192973</v>
      </c>
      <c r="N26" s="669">
        <f>([1]Act._Delivery!M149)/10^6</f>
        <v>7.7836939999999997</v>
      </c>
      <c r="O26" s="669">
        <f>([1]Act._Delivery!N149)/10^6</f>
        <v>32.050916000000001</v>
      </c>
      <c r="P26" s="669">
        <f>([1]Act._Delivery!O149)/10^6</f>
        <v>20.676655</v>
      </c>
    </row>
    <row r="27" spans="1:16">
      <c r="A27" s="664">
        <v>55</v>
      </c>
      <c r="B27" s="533" t="s">
        <v>318</v>
      </c>
      <c r="C27" s="662" t="str">
        <f>'C3LPG Balance'!C28</f>
        <v>PTTOR</v>
      </c>
      <c r="D27" s="662" t="str">
        <f>'C3LPG Balance'!D28</f>
        <v>MT</v>
      </c>
      <c r="E27" s="669">
        <f>([1]Act._Delivery!D55)/10^6</f>
        <v>65.293643000000003</v>
      </c>
      <c r="F27" s="669">
        <f>([1]Act._Delivery!E55)/10^6</f>
        <v>61.923780000000001</v>
      </c>
      <c r="G27" s="669">
        <f>([1]Act._Delivery!F55)/10^6</f>
        <v>62.022364000000003</v>
      </c>
      <c r="H27" s="669">
        <f>([1]Act._Delivery!G55)/10^6</f>
        <v>50.775413999999998</v>
      </c>
      <c r="I27" s="669">
        <f>([1]Act._Delivery!H55)/10^6</f>
        <v>47.839891999999999</v>
      </c>
      <c r="J27" s="669">
        <f>([1]Act._Delivery!I55)/10^6</f>
        <v>47.485185999999999</v>
      </c>
      <c r="K27" s="669">
        <f>([1]Act._Delivery!J55)/10^6</f>
        <v>33.280960999999998</v>
      </c>
      <c r="L27" s="669">
        <f>([1]Act._Delivery!K55)/10^6</f>
        <v>31.979149</v>
      </c>
      <c r="M27" s="669">
        <f>([1]Act._Delivery!L55)/10^6</f>
        <v>42.802948999999998</v>
      </c>
      <c r="N27" s="669">
        <f>([1]Act._Delivery!M55)/10^6</f>
        <v>54.746889000000003</v>
      </c>
      <c r="O27" s="669">
        <f>([1]Act._Delivery!N55)/10^6</f>
        <v>26.173759</v>
      </c>
      <c r="P27" s="669">
        <f>([1]Act._Delivery!O55)/10^6</f>
        <v>34.743309000000004</v>
      </c>
    </row>
    <row r="28" spans="1:16">
      <c r="A28" s="664">
        <v>57</v>
      </c>
      <c r="B28" s="533" t="s">
        <v>318</v>
      </c>
      <c r="C28" s="662" t="str">
        <f>'C3LPG Balance'!C29</f>
        <v>PTTOR</v>
      </c>
      <c r="D28" s="662" t="str">
        <f>'C3LPG Balance'!D29</f>
        <v xml:space="preserve">BRP </v>
      </c>
      <c r="E28" s="669">
        <f>([1]Act._Delivery!D57)/10^6</f>
        <v>65.754829999999998</v>
      </c>
      <c r="F28" s="669">
        <f>([1]Act._Delivery!E57)/10^6</f>
        <v>58.332517000000003</v>
      </c>
      <c r="G28" s="669">
        <f>([1]Act._Delivery!F57)/10^6</f>
        <v>60.450440999999998</v>
      </c>
      <c r="H28" s="669">
        <f>([1]Act._Delivery!G57)/10^6</f>
        <v>48.333157999999997</v>
      </c>
      <c r="I28" s="669">
        <f>([1]Act._Delivery!H57)/10^6</f>
        <v>54.239460000000001</v>
      </c>
      <c r="J28" s="669">
        <f>([1]Act._Delivery!I57)/10^6</f>
        <v>54.015878999999998</v>
      </c>
      <c r="K28" s="669">
        <f>([1]Act._Delivery!J57)/10^6</f>
        <v>59.606019000000003</v>
      </c>
      <c r="L28" s="669">
        <f>([1]Act._Delivery!K57)/10^6</f>
        <v>60.235757999999997</v>
      </c>
      <c r="M28" s="669">
        <f>([1]Act._Delivery!L57)/10^6</f>
        <v>59.311410000000002</v>
      </c>
      <c r="N28" s="669">
        <f>([1]Act._Delivery!M57)/10^6</f>
        <v>60.862867000000001</v>
      </c>
      <c r="O28" s="669">
        <f>([1]Act._Delivery!N57)/10^6</f>
        <v>58.927914000000001</v>
      </c>
      <c r="P28" s="669">
        <f>([1]Act._Delivery!O57)/10^6</f>
        <v>62.073292000000002</v>
      </c>
    </row>
    <row r="29" spans="1:16">
      <c r="A29" s="664" t="s">
        <v>382</v>
      </c>
      <c r="B29" s="533" t="s">
        <v>318</v>
      </c>
      <c r="C29" s="662" t="str">
        <f>'C3LPG Balance'!C30</f>
        <v>PTTOR</v>
      </c>
      <c r="D29" s="662" t="str">
        <f>'C3LPG Balance'!D30</f>
        <v>PTT TANK</v>
      </c>
      <c r="E29" s="669">
        <f>([1]Act._Delivery!D58+[1]Act._Delivery!D59)/10^6</f>
        <v>0.22512100000000093</v>
      </c>
      <c r="F29" s="669">
        <f>([1]Act._Delivery!E58+[1]Act._Delivery!E59)/10^6</f>
        <v>0</v>
      </c>
      <c r="G29" s="669">
        <f>([1]Act._Delivery!F58+[1]Act._Delivery!F59)/10^6</f>
        <v>1.332765</v>
      </c>
      <c r="H29" s="669">
        <f>([1]Act._Delivery!G58+[1]Act._Delivery!G59)/10^6</f>
        <v>1.2712110000000001</v>
      </c>
      <c r="I29" s="669">
        <f>([1]Act._Delivery!H58+[1]Act._Delivery!H59)/10^6</f>
        <v>2.2604739999999999</v>
      </c>
      <c r="J29" s="669">
        <f>([1]Act._Delivery!I58+[1]Act._Delivery!I59)/10^6</f>
        <v>4.0826900000000004</v>
      </c>
      <c r="K29" s="669">
        <f>([1]Act._Delivery!J58+[1]Act._Delivery!J59)/10^6</f>
        <v>7.7365919999999999</v>
      </c>
      <c r="L29" s="669">
        <f>([1]Act._Delivery!K58+[1]Act._Delivery!K59)/10^6</f>
        <v>14.005959000000001</v>
      </c>
      <c r="M29" s="669">
        <f>([1]Act._Delivery!L58+[1]Act._Delivery!L59)/10^6</f>
        <v>12.006397</v>
      </c>
      <c r="N29" s="669">
        <f>([1]Act._Delivery!M58+[1]Act._Delivery!M59)/10^6</f>
        <v>10.02284</v>
      </c>
      <c r="O29" s="669">
        <f>([1]Act._Delivery!N58+[1]Act._Delivery!N59)/10^6</f>
        <v>9.4342769999999998</v>
      </c>
      <c r="P29" s="669">
        <f>([1]Act._Delivery!O58+[1]Act._Delivery!O59)/10^6</f>
        <v>7.4653739999999997</v>
      </c>
    </row>
    <row r="30" spans="1:16">
      <c r="A30" s="664">
        <v>62</v>
      </c>
      <c r="B30" s="533" t="s">
        <v>318</v>
      </c>
      <c r="C30" s="662" t="str">
        <f>'C3LPG Balance'!C32</f>
        <v>SGP</v>
      </c>
      <c r="D30" s="662" t="str">
        <f>'C3LPG Balance'!D32</f>
        <v>MT</v>
      </c>
      <c r="E30" s="669">
        <f>([1]Act._Delivery!D62)/10^6</f>
        <v>29.497758000000001</v>
      </c>
      <c r="F30" s="669">
        <f>([1]Act._Delivery!E62)/10^6</f>
        <v>31.570091999999999</v>
      </c>
      <c r="G30" s="669">
        <f>([1]Act._Delivery!F62)/10^6</f>
        <v>23.257337</v>
      </c>
      <c r="H30" s="669">
        <f>([1]Act._Delivery!G62)/10^6</f>
        <v>20.016582</v>
      </c>
      <c r="I30" s="669">
        <f>([1]Act._Delivery!H62)/10^6</f>
        <v>19.450810000000001</v>
      </c>
      <c r="J30" s="669">
        <f>([1]Act._Delivery!I62)/10^6</f>
        <v>22.275867000000002</v>
      </c>
      <c r="K30" s="669">
        <f>([1]Act._Delivery!J62)/10^6</f>
        <v>26.718154999999999</v>
      </c>
      <c r="L30" s="669">
        <f>([1]Act._Delivery!K62)/10^6</f>
        <v>26.198924000000002</v>
      </c>
      <c r="M30" s="669">
        <f>([1]Act._Delivery!L62)/10^6</f>
        <v>24.341646999999998</v>
      </c>
      <c r="N30" s="669">
        <f>([1]Act._Delivery!M62)/10^6</f>
        <v>26.099838999999999</v>
      </c>
      <c r="O30" s="669">
        <f>([1]Act._Delivery!N62)/10^6</f>
        <v>23.934218999999999</v>
      </c>
      <c r="P30" s="669">
        <f>([1]Act._Delivery!O62)/10^6</f>
        <v>25.533947999999999</v>
      </c>
    </row>
    <row r="31" spans="1:16">
      <c r="A31" s="664">
        <v>75</v>
      </c>
      <c r="B31" s="533" t="s">
        <v>318</v>
      </c>
      <c r="C31" s="662" t="str">
        <f>'C3LPG Balance'!C33</f>
        <v>UGP</v>
      </c>
      <c r="D31" s="662" t="str">
        <f>'C3LPG Balance'!D33</f>
        <v>MT</v>
      </c>
      <c r="E31" s="669">
        <f>([1]Act._Delivery!D75)/10^6</f>
        <v>14.731081</v>
      </c>
      <c r="F31" s="669">
        <f>([1]Act._Delivery!E75)/10^6</f>
        <v>11.750507000000001</v>
      </c>
      <c r="G31" s="669">
        <f>([1]Act._Delivery!F75)/10^6</f>
        <v>10.696726999999999</v>
      </c>
      <c r="H31" s="669">
        <f>([1]Act._Delivery!G75)/10^6</f>
        <v>10.034333</v>
      </c>
      <c r="I31" s="669">
        <f>([1]Act._Delivery!H75)/10^6</f>
        <v>11.254049999999999</v>
      </c>
      <c r="J31" s="669">
        <f>([1]Act._Delivery!I75)/10^6</f>
        <v>12.288691</v>
      </c>
      <c r="K31" s="669">
        <f>([1]Act._Delivery!J75)/10^6</f>
        <v>12.417439</v>
      </c>
      <c r="L31" s="669">
        <f>([1]Act._Delivery!K75)/10^6</f>
        <v>13.758231</v>
      </c>
      <c r="M31" s="669">
        <f>([1]Act._Delivery!L75)/10^6</f>
        <v>15.959555999999999</v>
      </c>
      <c r="N31" s="669">
        <f>([1]Act._Delivery!M75)/10^6</f>
        <v>17.372675999999998</v>
      </c>
      <c r="O31" s="669">
        <f>([1]Act._Delivery!N75)/10^6</f>
        <v>16.547750000000001</v>
      </c>
      <c r="P31" s="669">
        <f>([1]Act._Delivery!O75)/10^6</f>
        <v>16.794468999999999</v>
      </c>
    </row>
    <row r="32" spans="1:16">
      <c r="A32" s="664">
        <v>69</v>
      </c>
      <c r="B32" s="533" t="s">
        <v>318</v>
      </c>
      <c r="C32" s="662" t="str">
        <f>'C3LPG Balance'!C34</f>
        <v>BCP</v>
      </c>
      <c r="D32" s="662" t="str">
        <f>'C3LPG Balance'!D34</f>
        <v>MT</v>
      </c>
      <c r="E32" s="669">
        <f>([1]Act._Delivery!D69)/10^6</f>
        <v>0</v>
      </c>
      <c r="F32" s="669">
        <f>([1]Act._Delivery!E69)/10^6</f>
        <v>0</v>
      </c>
      <c r="G32" s="669">
        <f>([1]Act._Delivery!F69)/10^6</f>
        <v>0</v>
      </c>
      <c r="H32" s="669">
        <f>([1]Act._Delivery!G69)/10^6</f>
        <v>0</v>
      </c>
      <c r="I32" s="669">
        <f>([1]Act._Delivery!H69)/10^6</f>
        <v>0</v>
      </c>
      <c r="J32" s="669">
        <f>([1]Act._Delivery!I69)/10^6</f>
        <v>0</v>
      </c>
      <c r="K32" s="669">
        <f>([1]Act._Delivery!J69)/10^6</f>
        <v>0</v>
      </c>
      <c r="L32" s="669">
        <f>([1]Act._Delivery!K69)/10^6</f>
        <v>0</v>
      </c>
      <c r="M32" s="669">
        <f>([1]Act._Delivery!L69)/10^6</f>
        <v>0</v>
      </c>
      <c r="N32" s="669">
        <f>([1]Act._Delivery!M69)/10^6</f>
        <v>0</v>
      </c>
      <c r="O32" s="669">
        <f>([1]Act._Delivery!N69)/10^6</f>
        <v>0</v>
      </c>
      <c r="P32" s="669">
        <f>([1]Act._Delivery!O69)/10^6</f>
        <v>0</v>
      </c>
    </row>
    <row r="33" spans="1:16">
      <c r="A33" s="664">
        <v>70</v>
      </c>
      <c r="B33" s="533" t="s">
        <v>318</v>
      </c>
      <c r="C33" s="662" t="str">
        <f>'C3LPG Balance'!C35</f>
        <v>BCP</v>
      </c>
      <c r="D33" s="662" t="str">
        <f>'C3LPG Balance'!D35</f>
        <v>PTT TANK</v>
      </c>
      <c r="E33" s="669">
        <f>([1]Act._Delivery!D70)/10^6</f>
        <v>0</v>
      </c>
      <c r="F33" s="669">
        <f>([1]Act._Delivery!E70)/10^6</f>
        <v>0</v>
      </c>
      <c r="G33" s="669">
        <f>([1]Act._Delivery!F70)/10^6</f>
        <v>0</v>
      </c>
      <c r="H33" s="669">
        <f>([1]Act._Delivery!G70)/10^6</f>
        <v>0</v>
      </c>
      <c r="I33" s="669">
        <f>([1]Act._Delivery!H70)/10^6</f>
        <v>0</v>
      </c>
      <c r="J33" s="669">
        <f>([1]Act._Delivery!I70)/10^6</f>
        <v>0</v>
      </c>
      <c r="K33" s="669">
        <f>([1]Act._Delivery!J70)/10^6</f>
        <v>0</v>
      </c>
      <c r="L33" s="669">
        <f>([1]Act._Delivery!K70)/10^6</f>
        <v>0</v>
      </c>
      <c r="M33" s="669">
        <f>([1]Act._Delivery!L70)/10^6</f>
        <v>0</v>
      </c>
      <c r="N33" s="669">
        <f>([1]Act._Delivery!M70)/10^6</f>
        <v>0</v>
      </c>
      <c r="O33" s="669">
        <f>([1]Act._Delivery!N70)/10^6</f>
        <v>0</v>
      </c>
      <c r="P33" s="669">
        <f>([1]Act._Delivery!O70)/10^6</f>
        <v>0</v>
      </c>
    </row>
    <row r="34" spans="1:16">
      <c r="A34" s="699" t="s">
        <v>357</v>
      </c>
      <c r="B34" s="533" t="s">
        <v>318</v>
      </c>
      <c r="C34" s="662" t="str">
        <f>'C3LPG Balance'!C36</f>
        <v>Big gas</v>
      </c>
      <c r="D34" s="662" t="str">
        <f>'C3LPG Balance'!D36</f>
        <v>MT</v>
      </c>
      <c r="E34" s="669"/>
      <c r="F34" s="669"/>
      <c r="G34" s="669"/>
      <c r="H34" s="669"/>
      <c r="I34" s="669"/>
      <c r="J34" s="669"/>
      <c r="K34" s="669"/>
      <c r="L34" s="669"/>
      <c r="M34" s="669"/>
      <c r="N34" s="669"/>
      <c r="O34" s="669"/>
      <c r="P34" s="669"/>
    </row>
    <row r="35" spans="1:16">
      <c r="A35" s="699" t="s">
        <v>357</v>
      </c>
      <c r="B35" s="533" t="s">
        <v>318</v>
      </c>
      <c r="C35" s="662" t="str">
        <f>'C3LPG Balance'!C37</f>
        <v>Big gas</v>
      </c>
      <c r="D35" s="662" t="str">
        <f>'C3LPG Balance'!D37</f>
        <v>PTT TANK</v>
      </c>
      <c r="E35" s="669"/>
      <c r="F35" s="669"/>
      <c r="G35" s="669"/>
      <c r="H35" s="669"/>
      <c r="I35" s="669"/>
      <c r="J35" s="669"/>
      <c r="K35" s="669"/>
      <c r="L35" s="669"/>
      <c r="M35" s="669"/>
      <c r="N35" s="669"/>
      <c r="O35" s="669"/>
      <c r="P35" s="669"/>
    </row>
    <row r="36" spans="1:16">
      <c r="A36" s="664">
        <v>66</v>
      </c>
      <c r="B36" s="533" t="s">
        <v>318</v>
      </c>
      <c r="C36" s="662" t="str">
        <f>'C3LPG Balance'!C38</f>
        <v>PAP</v>
      </c>
      <c r="D36" s="662" t="str">
        <f>'C3LPG Balance'!D38</f>
        <v>MT</v>
      </c>
      <c r="E36" s="669">
        <f>([1]Act._Delivery!D66)/10^6</f>
        <v>0</v>
      </c>
      <c r="F36" s="669">
        <f>([1]Act._Delivery!E66)/10^6</f>
        <v>0</v>
      </c>
      <c r="G36" s="669">
        <f>([1]Act._Delivery!F66)/10^6</f>
        <v>0</v>
      </c>
      <c r="H36" s="669">
        <f>([1]Act._Delivery!G66)/10^6</f>
        <v>0</v>
      </c>
      <c r="I36" s="669">
        <f>([1]Act._Delivery!H66)/10^6</f>
        <v>0</v>
      </c>
      <c r="J36" s="669">
        <f>([1]Act._Delivery!I66)/10^6</f>
        <v>0</v>
      </c>
      <c r="K36" s="669">
        <f>([1]Act._Delivery!J66)/10^6</f>
        <v>0</v>
      </c>
      <c r="L36" s="669">
        <f>([1]Act._Delivery!K66)/10^6</f>
        <v>0</v>
      </c>
      <c r="M36" s="669">
        <f>([1]Act._Delivery!L66)/10^6</f>
        <v>0</v>
      </c>
      <c r="N36" s="669">
        <f>([1]Act._Delivery!M66)/10^6</f>
        <v>0</v>
      </c>
      <c r="O36" s="669">
        <f>([1]Act._Delivery!N66)/10^6</f>
        <v>0</v>
      </c>
      <c r="P36" s="669">
        <f>([1]Act._Delivery!O66)/10^6</f>
        <v>0</v>
      </c>
    </row>
    <row r="37" spans="1:16">
      <c r="A37" s="664" t="s">
        <v>383</v>
      </c>
      <c r="B37" s="533" t="s">
        <v>318</v>
      </c>
      <c r="C37" s="662" t="str">
        <f>'C3LPG Balance'!C39</f>
        <v>PAP</v>
      </c>
      <c r="D37" s="662" t="str">
        <f>'C3LPG Balance'!D39</f>
        <v>PTT TANK</v>
      </c>
      <c r="E37" s="669">
        <f>([1]Act._Delivery!D67+[1]Act._Delivery!D68)/10^6</f>
        <v>1.4579599999999999</v>
      </c>
      <c r="F37" s="669">
        <f>([1]Act._Delivery!E67+[1]Act._Delivery!E68)/10^6</f>
        <v>0.97957300000000003</v>
      </c>
      <c r="G37" s="669">
        <f>([1]Act._Delivery!F67+[1]Act._Delivery!F68)/10^6</f>
        <v>1.410488</v>
      </c>
      <c r="H37" s="669">
        <f>([1]Act._Delivery!G67+[1]Act._Delivery!G68)/10^6</f>
        <v>1.188275</v>
      </c>
      <c r="I37" s="669">
        <f>([1]Act._Delivery!H67+[1]Act._Delivery!H68)/10^6</f>
        <v>0.72621400000000003</v>
      </c>
      <c r="J37" s="669">
        <f>([1]Act._Delivery!I67+[1]Act._Delivery!I68)/10^6</f>
        <v>1.801771</v>
      </c>
      <c r="K37" s="669">
        <f>([1]Act._Delivery!J67+[1]Act._Delivery!J68)/10^6</f>
        <v>1.7658929999999999</v>
      </c>
      <c r="L37" s="669">
        <f>([1]Act._Delivery!K67+[1]Act._Delivery!K68)/10^6</f>
        <v>1.8197639999999999</v>
      </c>
      <c r="M37" s="669">
        <f>([1]Act._Delivery!L67+[1]Act._Delivery!L68)/10^6</f>
        <v>2.4322400000000002</v>
      </c>
      <c r="N37" s="669">
        <f>([1]Act._Delivery!M67+[1]Act._Delivery!M68)/10^6</f>
        <v>2.631621</v>
      </c>
      <c r="O37" s="669">
        <f>([1]Act._Delivery!N67+[1]Act._Delivery!N68)/10^6</f>
        <v>1.08988</v>
      </c>
      <c r="P37" s="669">
        <f>([1]Act._Delivery!O67+[1]Act._Delivery!O68)/10^6</f>
        <v>1.8400129999999999</v>
      </c>
    </row>
    <row r="38" spans="1:16">
      <c r="A38" s="664">
        <v>64</v>
      </c>
      <c r="B38" s="533" t="s">
        <v>318</v>
      </c>
      <c r="C38" s="662" t="str">
        <f>'C3LPG Balance'!C41</f>
        <v>WP</v>
      </c>
      <c r="D38" s="662" t="str">
        <f>'C3LPG Balance'!D41</f>
        <v>MT</v>
      </c>
      <c r="E38" s="669">
        <f>([1]Act._Delivery!D64)/10^6</f>
        <v>0</v>
      </c>
      <c r="F38" s="669">
        <f>([1]Act._Delivery!E64)/10^6</f>
        <v>0</v>
      </c>
      <c r="G38" s="669">
        <f>([1]Act._Delivery!F64)/10^6</f>
        <v>0</v>
      </c>
      <c r="H38" s="669">
        <f>([1]Act._Delivery!G64)/10^6</f>
        <v>0</v>
      </c>
      <c r="I38" s="669">
        <f>([1]Act._Delivery!H64)/10^6</f>
        <v>0</v>
      </c>
      <c r="J38" s="669">
        <f>([1]Act._Delivery!I64)/10^6</f>
        <v>0</v>
      </c>
      <c r="K38" s="669">
        <f>([1]Act._Delivery!J64)/10^6</f>
        <v>0</v>
      </c>
      <c r="L38" s="669">
        <f>([1]Act._Delivery!K64)/10^6</f>
        <v>0</v>
      </c>
      <c r="M38" s="669">
        <f>([1]Act._Delivery!L64)/10^6</f>
        <v>0</v>
      </c>
      <c r="N38" s="669">
        <f>([1]Act._Delivery!M64)/10^6</f>
        <v>0</v>
      </c>
      <c r="O38" s="669">
        <f>([1]Act._Delivery!N64)/10^6</f>
        <v>0</v>
      </c>
      <c r="P38" s="669">
        <f>([1]Act._Delivery!O64)/10^6</f>
        <v>0</v>
      </c>
    </row>
    <row r="39" spans="1:16">
      <c r="A39" s="664">
        <v>65</v>
      </c>
      <c r="B39" s="533" t="s">
        <v>318</v>
      </c>
      <c r="C39" s="662" t="str">
        <f>'C3LPG Balance'!C42</f>
        <v>WP</v>
      </c>
      <c r="D39" s="662" t="str">
        <f>'C3LPG Balance'!D42</f>
        <v>PTT TANK</v>
      </c>
      <c r="E39" s="669">
        <f>([1]Act._Delivery!D65)/10^6</f>
        <v>0.19671</v>
      </c>
      <c r="F39" s="669">
        <f>([1]Act._Delivery!E65)/10^6</f>
        <v>0.16530500000000001</v>
      </c>
      <c r="G39" s="669">
        <f>([1]Act._Delivery!F65)/10^6</f>
        <v>7.0045149999999996</v>
      </c>
      <c r="H39" s="669">
        <f>([1]Act._Delivery!G65)/10^6</f>
        <v>6.0199590000000001</v>
      </c>
      <c r="I39" s="669">
        <f>([1]Act._Delivery!H65)/10^6</f>
        <v>3.103259</v>
      </c>
      <c r="J39" s="669">
        <f>([1]Act._Delivery!I65)/10^6</f>
        <v>12.323371</v>
      </c>
      <c r="K39" s="669">
        <f>([1]Act._Delivery!J65)/10^6</f>
        <v>9.8904019999999999</v>
      </c>
      <c r="L39" s="669">
        <f>([1]Act._Delivery!K65)/10^6</f>
        <v>14.075812000000001</v>
      </c>
      <c r="M39" s="669">
        <f>([1]Act._Delivery!L65)/10^6</f>
        <v>14.136094999999999</v>
      </c>
      <c r="N39" s="669">
        <f>([1]Act._Delivery!M65)/10^6</f>
        <v>17.244161999999999</v>
      </c>
      <c r="O39" s="669">
        <f>([1]Act._Delivery!N65)/10^6</f>
        <v>8.2468959999999996</v>
      </c>
      <c r="P39" s="669">
        <f>([1]Act._Delivery!O65)/10^6</f>
        <v>9.2384059999999995</v>
      </c>
    </row>
    <row r="40" spans="1:16">
      <c r="B40" s="676" t="s">
        <v>318</v>
      </c>
      <c r="C40" s="775" t="str">
        <f>'C3LPG Balance'!C43</f>
        <v>Chevron</v>
      </c>
      <c r="D40" s="775" t="str">
        <f>'C3LPG Balance'!D43</f>
        <v>PTT TANK</v>
      </c>
      <c r="E40" s="669"/>
      <c r="F40" s="669"/>
      <c r="G40" s="669"/>
      <c r="H40" s="669"/>
      <c r="I40" s="669"/>
      <c r="J40" s="669"/>
      <c r="K40" s="669"/>
      <c r="L40" s="669"/>
      <c r="M40" s="669"/>
      <c r="N40" s="669"/>
      <c r="O40" s="669"/>
      <c r="P40" s="669"/>
    </row>
    <row r="41" spans="1:16">
      <c r="A41" s="664">
        <v>73</v>
      </c>
      <c r="B41" s="533" t="s">
        <v>318</v>
      </c>
      <c r="C41" s="662" t="str">
        <f>'C3LPG Balance'!C44</f>
        <v>IRPC</v>
      </c>
      <c r="D41" s="662" t="str">
        <f>'C3LPG Balance'!D44</f>
        <v>MT</v>
      </c>
      <c r="E41" s="669">
        <f>([1]Act._Delivery!D73)/10^6</f>
        <v>0</v>
      </c>
      <c r="F41" s="669">
        <f>([1]Act._Delivery!E73)/10^6</f>
        <v>0</v>
      </c>
      <c r="G41" s="669">
        <f>([1]Act._Delivery!F73)/10^6</f>
        <v>0</v>
      </c>
      <c r="H41" s="669">
        <f>([1]Act._Delivery!G73)/10^6</f>
        <v>0</v>
      </c>
      <c r="I41" s="669">
        <f>([1]Act._Delivery!H73)/10^6</f>
        <v>0</v>
      </c>
      <c r="J41" s="669">
        <f>([1]Act._Delivery!I73)/10^6</f>
        <v>0</v>
      </c>
      <c r="K41" s="669">
        <f>([1]Act._Delivery!J73)/10^6</f>
        <v>0</v>
      </c>
      <c r="L41" s="669">
        <f>([1]Act._Delivery!K73)/10^6</f>
        <v>0</v>
      </c>
      <c r="M41" s="669">
        <f>([1]Act._Delivery!L73)/10^6</f>
        <v>0</v>
      </c>
      <c r="N41" s="669">
        <f>([1]Act._Delivery!M73)/10^6</f>
        <v>0</v>
      </c>
      <c r="O41" s="669">
        <f>([1]Act._Delivery!N73)/10^6</f>
        <v>0</v>
      </c>
      <c r="P41" s="669">
        <f>([1]Act._Delivery!O73)/10^6</f>
        <v>0</v>
      </c>
    </row>
    <row r="42" spans="1:16">
      <c r="A42" s="664">
        <v>74</v>
      </c>
      <c r="B42" s="533" t="s">
        <v>318</v>
      </c>
      <c r="C42" s="662" t="str">
        <f>'C3LPG Balance'!C45</f>
        <v>IRPC</v>
      </c>
      <c r="D42" s="662" t="str">
        <f>'C3LPG Balance'!D45</f>
        <v>PTT TANK</v>
      </c>
      <c r="E42" s="669">
        <f>([1]Act._Delivery!D74)/10^6</f>
        <v>4.4006000000000003E-2</v>
      </c>
      <c r="F42" s="669">
        <f>([1]Act._Delivery!E74)/10^6</f>
        <v>0</v>
      </c>
      <c r="G42" s="669">
        <f>([1]Act._Delivery!F74)/10^6</f>
        <v>0</v>
      </c>
      <c r="H42" s="669">
        <f>([1]Act._Delivery!G74)/10^6</f>
        <v>0</v>
      </c>
      <c r="I42" s="669">
        <f>([1]Act._Delivery!H74)/10^6</f>
        <v>0</v>
      </c>
      <c r="J42" s="669">
        <f>([1]Act._Delivery!I74)/10^6</f>
        <v>0</v>
      </c>
      <c r="K42" s="669">
        <f>([1]Act._Delivery!J74)/10^6</f>
        <v>0</v>
      </c>
      <c r="L42" s="669">
        <f>([1]Act._Delivery!K74)/10^6</f>
        <v>0</v>
      </c>
      <c r="M42" s="669">
        <f>([1]Act._Delivery!L74)/10^6</f>
        <v>0</v>
      </c>
      <c r="N42" s="669">
        <f>([1]Act._Delivery!M74)/10^6</f>
        <v>1.2093860000000001</v>
      </c>
      <c r="O42" s="669">
        <f>([1]Act._Delivery!N74)/10^6</f>
        <v>0</v>
      </c>
      <c r="P42" s="669">
        <f>([1]Act._Delivery!O74)/10^6</f>
        <v>0</v>
      </c>
    </row>
    <row r="43" spans="1:16">
      <c r="A43" s="664">
        <v>77</v>
      </c>
      <c r="B43" s="533" t="s">
        <v>318</v>
      </c>
      <c r="C43" s="662" t="str">
        <f>'C3LPG Balance'!C46</f>
        <v>Atlas</v>
      </c>
      <c r="D43" s="662" t="str">
        <f>'C3LPG Balance'!D46</f>
        <v>MT</v>
      </c>
      <c r="E43" s="669">
        <f>([1]Act._Delivery!D77)/10^6</f>
        <v>0</v>
      </c>
      <c r="F43" s="669">
        <f>([1]Act._Delivery!E77)/10^6</f>
        <v>0</v>
      </c>
      <c r="G43" s="669">
        <f>([1]Act._Delivery!F77)/10^6</f>
        <v>0</v>
      </c>
      <c r="H43" s="669">
        <f>([1]Act._Delivery!G77)/10^6</f>
        <v>0</v>
      </c>
      <c r="I43" s="669">
        <f>([1]Act._Delivery!H77)/10^6</f>
        <v>0</v>
      </c>
      <c r="J43" s="669">
        <f>([1]Act._Delivery!I77)/10^6</f>
        <v>0</v>
      </c>
      <c r="K43" s="669">
        <f>([1]Act._Delivery!J77)/10^6</f>
        <v>0</v>
      </c>
      <c r="L43" s="669">
        <f>([1]Act._Delivery!K77)/10^6</f>
        <v>0</v>
      </c>
      <c r="M43" s="669">
        <f>([1]Act._Delivery!L77)/10^6</f>
        <v>0</v>
      </c>
      <c r="N43" s="669">
        <f>([1]Act._Delivery!M77)/10^6</f>
        <v>0</v>
      </c>
      <c r="O43" s="669">
        <f>([1]Act._Delivery!N77)/10^6</f>
        <v>0</v>
      </c>
      <c r="P43" s="669">
        <f>([1]Act._Delivery!O77)/10^6</f>
        <v>0</v>
      </c>
    </row>
    <row r="44" spans="1:16">
      <c r="A44" s="664">
        <v>78</v>
      </c>
      <c r="B44" s="533" t="s">
        <v>318</v>
      </c>
      <c r="C44" s="662" t="str">
        <f>'C3LPG Balance'!C47</f>
        <v>Atlas</v>
      </c>
      <c r="D44" s="662" t="str">
        <f>'C3LPG Balance'!D47</f>
        <v>PTT TANK</v>
      </c>
      <c r="E44" s="677">
        <f>([1]Act._Delivery!D78)/10^6</f>
        <v>0</v>
      </c>
      <c r="F44" s="677">
        <f>([1]Act._Delivery!E78)/10^6</f>
        <v>0</v>
      </c>
      <c r="G44" s="677">
        <f>([1]Act._Delivery!F78)/10^6</f>
        <v>0</v>
      </c>
      <c r="H44" s="677">
        <f>([1]Act._Delivery!G78)/10^6</f>
        <v>0.62109999999999999</v>
      </c>
      <c r="I44" s="677">
        <f>([1]Act._Delivery!H78)/10^6</f>
        <v>0</v>
      </c>
      <c r="J44" s="677">
        <f>([1]Act._Delivery!I78)/10^6</f>
        <v>0</v>
      </c>
      <c r="K44" s="677">
        <f>([1]Act._Delivery!J78)/10^6</f>
        <v>0</v>
      </c>
      <c r="L44" s="677">
        <f>([1]Act._Delivery!K78)/10^6</f>
        <v>0</v>
      </c>
      <c r="M44" s="677">
        <f>([1]Act._Delivery!L78)/10^6</f>
        <v>0</v>
      </c>
      <c r="N44" s="677">
        <f>([1]Act._Delivery!M78)/10^6</f>
        <v>0</v>
      </c>
      <c r="O44" s="677">
        <f>([1]Act._Delivery!N78)/10^6</f>
        <v>0</v>
      </c>
      <c r="P44" s="677">
        <f>([1]Act._Delivery!O78)/10^6</f>
        <v>0</v>
      </c>
    </row>
    <row r="45" spans="1:16">
      <c r="A45" s="664">
        <v>71</v>
      </c>
      <c r="B45" s="533" t="s">
        <v>318</v>
      </c>
      <c r="C45" s="662" t="str">
        <f>'C3LPG Balance'!C48</f>
        <v>ESSO</v>
      </c>
      <c r="D45" s="662" t="str">
        <f>'C3LPG Balance'!D48</f>
        <v>MT</v>
      </c>
      <c r="E45" s="669">
        <f>([1]Act._Delivery!D71)/10^6</f>
        <v>0</v>
      </c>
      <c r="F45" s="669">
        <f>([1]Act._Delivery!E71)/10^6</f>
        <v>0</v>
      </c>
      <c r="G45" s="669">
        <f>([1]Act._Delivery!F71)/10^6</f>
        <v>0</v>
      </c>
      <c r="H45" s="669">
        <f>([1]Act._Delivery!G71)/10^6</f>
        <v>0</v>
      </c>
      <c r="I45" s="669">
        <f>([1]Act._Delivery!H71)/10^6</f>
        <v>0</v>
      </c>
      <c r="J45" s="669">
        <f>([1]Act._Delivery!I71)/10^6</f>
        <v>0</v>
      </c>
      <c r="K45" s="669">
        <f>([1]Act._Delivery!J71)/10^6</f>
        <v>0</v>
      </c>
      <c r="L45" s="669">
        <f>([1]Act._Delivery!K71)/10^6</f>
        <v>0</v>
      </c>
      <c r="M45" s="669">
        <f>([1]Act._Delivery!L71)/10^6</f>
        <v>0</v>
      </c>
      <c r="N45" s="669">
        <f>([1]Act._Delivery!M71)/10^6</f>
        <v>0</v>
      </c>
      <c r="O45" s="669">
        <f>([1]Act._Delivery!N71)/10^6</f>
        <v>0</v>
      </c>
      <c r="P45" s="669">
        <f>([1]Act._Delivery!O71)/10^6</f>
        <v>0</v>
      </c>
    </row>
    <row r="46" spans="1:16">
      <c r="A46" s="699" t="s">
        <v>357</v>
      </c>
      <c r="B46" s="533" t="s">
        <v>318</v>
      </c>
      <c r="C46" s="662" t="str">
        <f>'C3LPG Balance'!C49</f>
        <v>ESSO</v>
      </c>
      <c r="D46" s="662" t="str">
        <f>'C3LPG Balance'!D49</f>
        <v xml:space="preserve">BRP </v>
      </c>
      <c r="E46" s="669"/>
      <c r="F46" s="669"/>
      <c r="G46" s="669"/>
      <c r="H46" s="669"/>
      <c r="I46" s="669"/>
      <c r="J46" s="669"/>
      <c r="K46" s="669"/>
      <c r="L46" s="669"/>
      <c r="M46" s="669"/>
      <c r="N46" s="669"/>
      <c r="O46" s="669"/>
      <c r="P46" s="669"/>
    </row>
    <row r="47" spans="1:16">
      <c r="A47" s="664">
        <v>72</v>
      </c>
      <c r="B47" s="533" t="s">
        <v>318</v>
      </c>
      <c r="C47" s="662" t="str">
        <f>'C3LPG Balance'!C50</f>
        <v>ESSO</v>
      </c>
      <c r="D47" s="662" t="str">
        <f>'C3LPG Balance'!D50</f>
        <v>PTT TANK</v>
      </c>
      <c r="E47" s="669">
        <f>([1]Act._Delivery!D72)/10^6</f>
        <v>0</v>
      </c>
      <c r="F47" s="669">
        <f>([1]Act._Delivery!E72)/10^6</f>
        <v>0</v>
      </c>
      <c r="G47" s="669">
        <f>([1]Act._Delivery!F72)/10^6</f>
        <v>0</v>
      </c>
      <c r="H47" s="669">
        <f>([1]Act._Delivery!G72)/10^6</f>
        <v>0</v>
      </c>
      <c r="I47" s="669">
        <f>([1]Act._Delivery!H72)/10^6</f>
        <v>0</v>
      </c>
      <c r="J47" s="669">
        <f>([1]Act._Delivery!I72)/10^6</f>
        <v>0</v>
      </c>
      <c r="K47" s="669">
        <f>([1]Act._Delivery!J72)/10^6</f>
        <v>0</v>
      </c>
      <c r="L47" s="669">
        <f>([1]Act._Delivery!K72)/10^6</f>
        <v>0</v>
      </c>
      <c r="M47" s="669">
        <f>([1]Act._Delivery!L72)/10^6</f>
        <v>0</v>
      </c>
      <c r="N47" s="669">
        <f>([1]Act._Delivery!M72)/10^6</f>
        <v>0</v>
      </c>
      <c r="O47" s="669">
        <f>([1]Act._Delivery!N72)/10^6</f>
        <v>0</v>
      </c>
      <c r="P47" s="669">
        <f>([1]Act._Delivery!O72)/10^6</f>
        <v>0</v>
      </c>
    </row>
    <row r="48" spans="1:16">
      <c r="A48" s="699" t="s">
        <v>357</v>
      </c>
      <c r="B48" s="533" t="s">
        <v>318</v>
      </c>
      <c r="C48" s="662" t="str">
        <f>'C3LPG Balance'!C51</f>
        <v>UNO</v>
      </c>
      <c r="D48" s="662" t="str">
        <f>'C3LPG Balance'!D51</f>
        <v>PTT TANK</v>
      </c>
      <c r="E48" s="669"/>
      <c r="F48" s="669"/>
      <c r="G48" s="669"/>
      <c r="H48" s="669"/>
      <c r="I48" s="669"/>
      <c r="J48" s="669"/>
      <c r="K48" s="669"/>
      <c r="L48" s="669"/>
      <c r="M48" s="669"/>
      <c r="N48" s="669"/>
      <c r="O48" s="669"/>
      <c r="P48" s="669"/>
    </row>
    <row r="49" spans="1:16">
      <c r="A49" s="699" t="s">
        <v>357</v>
      </c>
      <c r="B49" s="533" t="s">
        <v>318</v>
      </c>
      <c r="C49" s="662" t="str">
        <f>'C3LPG Balance'!C52</f>
        <v>Orchid</v>
      </c>
      <c r="D49" s="662" t="str">
        <f>'C3LPG Balance'!D52</f>
        <v>PTT TANK</v>
      </c>
      <c r="E49" s="669"/>
      <c r="F49" s="669"/>
      <c r="G49" s="669"/>
      <c r="H49" s="669"/>
      <c r="I49" s="669"/>
      <c r="J49" s="669"/>
      <c r="K49" s="669"/>
      <c r="L49" s="669"/>
      <c r="M49" s="669"/>
      <c r="N49" s="669"/>
      <c r="O49" s="669"/>
      <c r="P49" s="669"/>
    </row>
    <row r="50" spans="1:16">
      <c r="A50" s="664">
        <v>161</v>
      </c>
      <c r="B50" s="533" t="s">
        <v>313</v>
      </c>
      <c r="C50" s="662" t="str">
        <f>'C3LPG Balance'!C53</f>
        <v>PTTOR</v>
      </c>
      <c r="D50" s="662" t="str">
        <f>'C3LPG Balance'!D53</f>
        <v>IRPC</v>
      </c>
      <c r="E50" s="669">
        <f>([1]Act._Delivery!D161)/10^6</f>
        <v>0</v>
      </c>
      <c r="F50" s="669">
        <f>([1]Act._Delivery!E161)/10^6</f>
        <v>0</v>
      </c>
      <c r="G50" s="669">
        <f>([1]Act._Delivery!F161)/10^6</f>
        <v>0.68149300000000002</v>
      </c>
      <c r="H50" s="669">
        <f>([1]Act._Delivery!G161)/10^6</f>
        <v>0.69258500000000001</v>
      </c>
      <c r="I50" s="669">
        <f>([1]Act._Delivery!H161)/10^6</f>
        <v>0</v>
      </c>
      <c r="J50" s="669">
        <f>([1]Act._Delivery!I161)/10^6</f>
        <v>0</v>
      </c>
      <c r="K50" s="669">
        <f>([1]Act._Delivery!J161)/10^6</f>
        <v>0</v>
      </c>
      <c r="L50" s="669">
        <f>([1]Act._Delivery!K161)/10^6</f>
        <v>0</v>
      </c>
      <c r="M50" s="669">
        <f>([1]Act._Delivery!L161)/10^6</f>
        <v>0</v>
      </c>
      <c r="N50" s="669">
        <f>([1]Act._Delivery!M161)/10^6</f>
        <v>0</v>
      </c>
      <c r="O50" s="669">
        <f>([1]Act._Delivery!N161)/10^6</f>
        <v>0</v>
      </c>
      <c r="P50" s="669">
        <f>([1]Act._Delivery!O161)/10^6</f>
        <v>0.70186499999999996</v>
      </c>
    </row>
    <row r="51" spans="1:16">
      <c r="A51" s="664">
        <v>166</v>
      </c>
      <c r="B51" s="533" t="s">
        <v>313</v>
      </c>
      <c r="C51" s="662" t="str">
        <f>'C3LPG Balance'!C55</f>
        <v>Atlas</v>
      </c>
      <c r="D51" s="662" t="str">
        <f>'C3LPG Balance'!D55</f>
        <v>IRPC</v>
      </c>
      <c r="E51" s="669">
        <f>([1]Act._Delivery!D166)/10^6</f>
        <v>0</v>
      </c>
      <c r="F51" s="669">
        <f>([1]Act._Delivery!E166)/10^6</f>
        <v>0</v>
      </c>
      <c r="G51" s="669">
        <f>([1]Act._Delivery!F166)/10^6</f>
        <v>0</v>
      </c>
      <c r="H51" s="669">
        <f>([1]Act._Delivery!G166)/10^6</f>
        <v>0</v>
      </c>
      <c r="I51" s="669">
        <f>([1]Act._Delivery!H166)/10^6</f>
        <v>0.55080300000000004</v>
      </c>
      <c r="J51" s="669">
        <f>([1]Act._Delivery!I166)/10^6</f>
        <v>0</v>
      </c>
      <c r="K51" s="669">
        <f>([1]Act._Delivery!J166)/10^6</f>
        <v>0.62169799999999997</v>
      </c>
      <c r="L51" s="669">
        <f>([1]Act._Delivery!K166)/10^6</f>
        <v>0.61529</v>
      </c>
      <c r="M51" s="669">
        <f>([1]Act._Delivery!L166)/10^6</f>
        <v>1.2183809999999999</v>
      </c>
      <c r="N51" s="669">
        <f>([1]Act._Delivery!M166)/10^6</f>
        <v>0</v>
      </c>
      <c r="O51" s="669">
        <f>([1]Act._Delivery!N166)/10^6</f>
        <v>0.61750300000000002</v>
      </c>
      <c r="P51" s="669">
        <f>([1]Act._Delivery!O166)/10^6</f>
        <v>1.1967730000000001</v>
      </c>
    </row>
    <row r="52" spans="1:16">
      <c r="A52" s="664">
        <v>157</v>
      </c>
      <c r="B52" s="533" t="s">
        <v>284</v>
      </c>
      <c r="C52" s="662" t="str">
        <f>'C3LPG Balance'!C56</f>
        <v>PTTOR</v>
      </c>
      <c r="D52" s="662" t="str">
        <f>'C3LPG Balance'!D56</f>
        <v>MT</v>
      </c>
      <c r="E52" s="669">
        <f>([1]Act._Delivery!D157)/10^6</f>
        <v>1.0977650000000001</v>
      </c>
      <c r="F52" s="669">
        <f>([1]Act._Delivery!E157)/10^6</f>
        <v>1.9116200000000001</v>
      </c>
      <c r="G52" s="669">
        <f>([1]Act._Delivery!F157)/10^6</f>
        <v>0</v>
      </c>
      <c r="H52" s="669">
        <f>([1]Act._Delivery!G157)/10^6</f>
        <v>0</v>
      </c>
      <c r="I52" s="669">
        <f>([1]Act._Delivery!H157)/10^6</f>
        <v>0</v>
      </c>
      <c r="J52" s="669">
        <f>([1]Act._Delivery!I157)/10^6</f>
        <v>0</v>
      </c>
      <c r="K52" s="669">
        <f>([1]Act._Delivery!J157)/10^6</f>
        <v>0</v>
      </c>
      <c r="L52" s="669">
        <f>([1]Act._Delivery!K157)/10^6</f>
        <v>0</v>
      </c>
      <c r="M52" s="669">
        <f>([1]Act._Delivery!L157)/10^6</f>
        <v>0</v>
      </c>
      <c r="N52" s="669">
        <f>([1]Act._Delivery!M157)/10^6</f>
        <v>0</v>
      </c>
      <c r="O52" s="669">
        <f>([1]Act._Delivery!N157)/10^6</f>
        <v>0</v>
      </c>
      <c r="P52" s="669">
        <f>([1]Act._Delivery!O157)/10^6</f>
        <v>0</v>
      </c>
    </row>
    <row r="53" spans="1:16">
      <c r="A53" s="664">
        <v>158</v>
      </c>
      <c r="B53" s="533" t="s">
        <v>284</v>
      </c>
      <c r="C53" s="662" t="str">
        <f>'C3LPG Balance'!C57</f>
        <v>PTTOR</v>
      </c>
      <c r="D53" s="662" t="str">
        <f>'C3LPG Balance'!D57</f>
        <v>PTT TANK</v>
      </c>
      <c r="E53" s="669">
        <f>([1]Act._Delivery!D158)/10^6</f>
        <v>5.5115899999999991</v>
      </c>
      <c r="F53" s="669">
        <f>([1]Act._Delivery!E158)/10^6</f>
        <v>2.6953990000000001</v>
      </c>
      <c r="G53" s="669">
        <f>([1]Act._Delivery!F158)/10^6</f>
        <v>2.3503820000000002</v>
      </c>
      <c r="H53" s="669">
        <f>([1]Act._Delivery!G158)/10^6</f>
        <v>0</v>
      </c>
      <c r="I53" s="669">
        <f>([1]Act._Delivery!H158)/10^6</f>
        <v>1.6946979999999998</v>
      </c>
      <c r="J53" s="669">
        <f>([1]Act._Delivery!I158)/10^6</f>
        <v>0</v>
      </c>
      <c r="K53" s="669">
        <f>([1]Act._Delivery!J158)/10^6</f>
        <v>2.2379639999999998</v>
      </c>
      <c r="L53" s="669">
        <f>([1]Act._Delivery!K158)/10^6</f>
        <v>1.172982</v>
      </c>
      <c r="M53" s="669">
        <f>([1]Act._Delivery!L158)/10^6</f>
        <v>0</v>
      </c>
      <c r="N53" s="669">
        <f>([1]Act._Delivery!M158)/10^6</f>
        <v>0</v>
      </c>
      <c r="O53" s="669">
        <f>([1]Act._Delivery!N158)/10^6</f>
        <v>4.2064899999999996</v>
      </c>
      <c r="P53" s="669">
        <f>([1]Act._Delivery!O158)/10^6</f>
        <v>5.0375230000000002</v>
      </c>
    </row>
    <row r="54" spans="1:16">
      <c r="A54" s="699" t="s">
        <v>357</v>
      </c>
      <c r="B54" s="533" t="s">
        <v>284</v>
      </c>
      <c r="C54" s="662" t="str">
        <f>'C3LPG Balance'!C58</f>
        <v>PTTOR</v>
      </c>
      <c r="D54" s="662" t="str">
        <f>'C3LPG Balance'!D58</f>
        <v>PTT TANK (Truck)</v>
      </c>
      <c r="E54" s="669"/>
      <c r="F54" s="669"/>
      <c r="G54" s="669"/>
      <c r="H54" s="669"/>
      <c r="I54" s="669"/>
      <c r="J54" s="669"/>
      <c r="K54" s="669"/>
      <c r="L54" s="669"/>
      <c r="M54" s="669"/>
      <c r="N54" s="669"/>
      <c r="O54" s="669"/>
      <c r="P54" s="669"/>
    </row>
    <row r="55" spans="1:16">
      <c r="A55" s="699" t="s">
        <v>357</v>
      </c>
      <c r="B55" s="533" t="s">
        <v>284</v>
      </c>
      <c r="C55" s="662" t="str">
        <f>'C3LPG Balance'!C59</f>
        <v>BCP</v>
      </c>
      <c r="D55" s="662" t="str">
        <f>'C3LPG Balance'!D59</f>
        <v>MT</v>
      </c>
      <c r="E55" s="669"/>
      <c r="F55" s="669"/>
      <c r="G55" s="669"/>
      <c r="H55" s="669"/>
      <c r="I55" s="669"/>
      <c r="J55" s="669"/>
      <c r="K55" s="669"/>
      <c r="L55" s="669"/>
      <c r="M55" s="669"/>
      <c r="N55" s="669"/>
      <c r="O55" s="669"/>
      <c r="P55" s="669"/>
    </row>
    <row r="56" spans="1:16">
      <c r="A56" s="664">
        <v>169</v>
      </c>
      <c r="B56" s="533" t="s">
        <v>284</v>
      </c>
      <c r="C56" s="662" t="str">
        <f>'C3LPG Balance'!C60</f>
        <v>BCP</v>
      </c>
      <c r="D56" s="662" t="str">
        <f>'C3LPG Balance'!D60</f>
        <v>PTT TANK</v>
      </c>
      <c r="E56" s="669">
        <f>([1]Act._Delivery!D169)/10^6</f>
        <v>0</v>
      </c>
      <c r="F56" s="669">
        <f>([1]Act._Delivery!E169)/10^6</f>
        <v>0</v>
      </c>
      <c r="G56" s="669">
        <f>([1]Act._Delivery!F169)/10^6</f>
        <v>0</v>
      </c>
      <c r="H56" s="669">
        <f>([1]Act._Delivery!G169)/10^6</f>
        <v>0</v>
      </c>
      <c r="I56" s="669">
        <f>([1]Act._Delivery!H169)/10^6</f>
        <v>0</v>
      </c>
      <c r="J56" s="669">
        <f>([1]Act._Delivery!I169)/10^6</f>
        <v>0</v>
      </c>
      <c r="K56" s="669">
        <f>([1]Act._Delivery!J169)/10^6</f>
        <v>0</v>
      </c>
      <c r="L56" s="669">
        <f>([1]Act._Delivery!K169)/10^6</f>
        <v>0</v>
      </c>
      <c r="M56" s="669">
        <f>([1]Act._Delivery!L169)/10^6</f>
        <v>0</v>
      </c>
      <c r="N56" s="669">
        <f>([1]Act._Delivery!M169)/10^6</f>
        <v>0</v>
      </c>
      <c r="O56" s="669">
        <f>([1]Act._Delivery!N169)/10^6</f>
        <v>0</v>
      </c>
      <c r="P56" s="669">
        <f>([1]Act._Delivery!O169)/10^6</f>
        <v>0</v>
      </c>
    </row>
    <row r="57" spans="1:16">
      <c r="A57" s="699" t="s">
        <v>357</v>
      </c>
      <c r="B57" s="533" t="s">
        <v>284</v>
      </c>
      <c r="C57" s="662" t="str">
        <f>'C3LPG Balance'!C61</f>
        <v>PAP</v>
      </c>
      <c r="D57" s="662" t="str">
        <f>'C3LPG Balance'!D61</f>
        <v>MT</v>
      </c>
      <c r="E57" s="669"/>
      <c r="F57" s="669"/>
      <c r="G57" s="669"/>
      <c r="H57" s="669"/>
      <c r="I57" s="669"/>
      <c r="J57" s="669"/>
      <c r="K57" s="669"/>
      <c r="L57" s="669"/>
      <c r="M57" s="669"/>
      <c r="N57" s="669"/>
      <c r="O57" s="669"/>
      <c r="P57" s="669"/>
    </row>
    <row r="58" spans="1:16">
      <c r="A58" s="664">
        <v>167</v>
      </c>
      <c r="B58" s="533" t="s">
        <v>284</v>
      </c>
      <c r="C58" s="662" t="str">
        <f>'C3LPG Balance'!C63</f>
        <v>PAP</v>
      </c>
      <c r="D58" s="662" t="str">
        <f>'C3LPG Balance'!D63</f>
        <v>PTT TANK (Truck)</v>
      </c>
      <c r="E58" s="669">
        <f>[1]Act._Delivery!D167/10^6</f>
        <v>2.8525269999999998</v>
      </c>
      <c r="F58" s="669">
        <f>[1]Act._Delivery!E167/10^6</f>
        <v>3.2551299999999999</v>
      </c>
      <c r="G58" s="669">
        <f>[1]Act._Delivery!F167/10^6</f>
        <v>1.5367580000000001</v>
      </c>
      <c r="H58" s="669">
        <f>[1]Act._Delivery!G167/10^6</f>
        <v>0.59924599999999995</v>
      </c>
      <c r="I58" s="669">
        <f>[1]Act._Delivery!H167/10^6</f>
        <v>1.066155</v>
      </c>
      <c r="J58" s="669">
        <f>[1]Act._Delivery!I167/10^6</f>
        <v>0</v>
      </c>
      <c r="K58" s="669">
        <f>[1]Act._Delivery!J167/10^6</f>
        <v>4.0077000000000002E-2</v>
      </c>
      <c r="L58" s="669">
        <f>[1]Act._Delivery!K167/10^6</f>
        <v>0</v>
      </c>
      <c r="M58" s="669">
        <f>[1]Act._Delivery!L167/10^6</f>
        <v>0</v>
      </c>
      <c r="N58" s="669">
        <f>[1]Act._Delivery!M167/10^6</f>
        <v>0</v>
      </c>
      <c r="O58" s="669">
        <f>[1]Act._Delivery!N167/10^6</f>
        <v>3.18655</v>
      </c>
      <c r="P58" s="669">
        <f>[1]Act._Delivery!O167/10^6</f>
        <v>2.4372220000000002</v>
      </c>
    </row>
    <row r="59" spans="1:16">
      <c r="A59" s="699" t="s">
        <v>357</v>
      </c>
      <c r="B59" s="533" t="s">
        <v>284</v>
      </c>
      <c r="C59" s="662" t="str">
        <f>'C3LPG Balance'!C64</f>
        <v>WP</v>
      </c>
      <c r="D59" s="662" t="str">
        <f>'C3LPG Balance'!D64</f>
        <v>MT</v>
      </c>
      <c r="E59" s="669"/>
      <c r="F59" s="669"/>
      <c r="G59" s="669"/>
      <c r="H59" s="669"/>
      <c r="I59" s="669"/>
      <c r="J59" s="669"/>
      <c r="K59" s="669"/>
      <c r="L59" s="669"/>
      <c r="M59" s="669"/>
      <c r="N59" s="669"/>
      <c r="O59" s="669"/>
      <c r="P59" s="669"/>
    </row>
    <row r="60" spans="1:16">
      <c r="A60" s="664" t="s">
        <v>384</v>
      </c>
      <c r="B60" s="533" t="s">
        <v>284</v>
      </c>
      <c r="C60" s="662" t="str">
        <f>'C3LPG Balance'!C65</f>
        <v>WP</v>
      </c>
      <c r="D60" s="662" t="str">
        <f>'C3LPG Balance'!D65</f>
        <v>PTT TANK</v>
      </c>
      <c r="E60" s="669">
        <f>([1]Act._Delivery!D163+[1]Act._Delivery!D164)/10^6</f>
        <v>11.011766</v>
      </c>
      <c r="F60" s="669">
        <f>([1]Act._Delivery!E163+[1]Act._Delivery!E164)/10^6</f>
        <v>10.42112</v>
      </c>
      <c r="G60" s="669">
        <f>([1]Act._Delivery!F163+[1]Act._Delivery!F164)/10^6</f>
        <v>2.6469049999999994</v>
      </c>
      <c r="H60" s="669">
        <f>([1]Act._Delivery!G163+[1]Act._Delivery!G164)/10^6</f>
        <v>1.409672</v>
      </c>
      <c r="I60" s="669">
        <f>([1]Act._Delivery!H163+[1]Act._Delivery!H164)/10^6</f>
        <v>3.2848570000000001</v>
      </c>
      <c r="J60" s="669">
        <f>([1]Act._Delivery!I163+[1]Act._Delivery!I164)/10^6</f>
        <v>0</v>
      </c>
      <c r="K60" s="669">
        <f>([1]Act._Delivery!J163+[1]Act._Delivery!J164)/10^6</f>
        <v>1.428998</v>
      </c>
      <c r="L60" s="669">
        <f>([1]Act._Delivery!K163+[1]Act._Delivery!K164)/10^6</f>
        <v>8.0340000000000012E-3</v>
      </c>
      <c r="M60" s="669">
        <f>([1]Act._Delivery!L163+[1]Act._Delivery!L164)/10^6</f>
        <v>0</v>
      </c>
      <c r="N60" s="669">
        <f>([1]Act._Delivery!M163+[1]Act._Delivery!M164)/10^6</f>
        <v>1.7964180000000001</v>
      </c>
      <c r="O60" s="669">
        <f>([1]Act._Delivery!N163+[1]Act._Delivery!N164)/10^6</f>
        <v>5.8623900000000004</v>
      </c>
      <c r="P60" s="669">
        <f>([1]Act._Delivery!O163+[1]Act._Delivery!O164)/10^6</f>
        <v>3.9206229999999995</v>
      </c>
    </row>
    <row r="61" spans="1:16">
      <c r="A61" s="699" t="s">
        <v>357</v>
      </c>
      <c r="B61" s="533" t="s">
        <v>284</v>
      </c>
      <c r="C61" s="662" t="str">
        <f>'C3LPG Balance'!C66</f>
        <v>IRPC</v>
      </c>
      <c r="D61" s="662" t="str">
        <f>'C3LPG Balance'!D66</f>
        <v>MT</v>
      </c>
      <c r="E61" s="669"/>
      <c r="F61" s="669"/>
      <c r="G61" s="669"/>
      <c r="H61" s="669"/>
      <c r="I61" s="669"/>
      <c r="J61" s="669"/>
      <c r="K61" s="669"/>
      <c r="L61" s="669"/>
      <c r="M61" s="669"/>
      <c r="N61" s="669"/>
      <c r="O61" s="669"/>
      <c r="P61" s="669"/>
    </row>
    <row r="62" spans="1:16">
      <c r="A62" s="664">
        <v>171</v>
      </c>
      <c r="B62" s="533" t="s">
        <v>284</v>
      </c>
      <c r="C62" s="662" t="str">
        <f>'C3LPG Balance'!C67</f>
        <v>IRPC</v>
      </c>
      <c r="D62" s="662" t="str">
        <f>'C3LPG Balance'!D67</f>
        <v>PTT TANK</v>
      </c>
      <c r="E62" s="669">
        <f>([1]Act._Delivery!D171)/10^6</f>
        <v>1.1113170000000001</v>
      </c>
      <c r="F62" s="669">
        <f>([1]Act._Delivery!E171)/10^6</f>
        <v>0</v>
      </c>
      <c r="G62" s="669">
        <f>([1]Act._Delivery!F171)/10^6</f>
        <v>0</v>
      </c>
      <c r="H62" s="669">
        <f>([1]Act._Delivery!G171)/10^6</f>
        <v>0</v>
      </c>
      <c r="I62" s="669">
        <f>([1]Act._Delivery!H171)/10^6</f>
        <v>0</v>
      </c>
      <c r="J62" s="669">
        <f>([1]Act._Delivery!I171)/10^6</f>
        <v>0</v>
      </c>
      <c r="K62" s="669">
        <f>([1]Act._Delivery!J171)/10^6</f>
        <v>0</v>
      </c>
      <c r="L62" s="669">
        <f>([1]Act._Delivery!K171)/10^6</f>
        <v>0</v>
      </c>
      <c r="M62" s="669">
        <f>([1]Act._Delivery!L171)/10^6</f>
        <v>0</v>
      </c>
      <c r="N62" s="669">
        <f>([1]Act._Delivery!M171)/10^6</f>
        <v>0</v>
      </c>
      <c r="O62" s="669">
        <f>([1]Act._Delivery!N171)/10^6</f>
        <v>0</v>
      </c>
      <c r="P62" s="669">
        <f>([1]Act._Delivery!O171)/10^6</f>
        <v>0</v>
      </c>
    </row>
    <row r="63" spans="1:16">
      <c r="A63" s="699" t="s">
        <v>357</v>
      </c>
      <c r="B63" s="533" t="s">
        <v>284</v>
      </c>
      <c r="C63" s="662" t="str">
        <f>'C3LPG Balance'!C68</f>
        <v>Atlas</v>
      </c>
      <c r="D63" s="662" t="str">
        <f>'C3LPG Balance'!D68</f>
        <v>MT</v>
      </c>
      <c r="E63" s="669"/>
      <c r="F63" s="669"/>
      <c r="G63" s="669"/>
      <c r="H63" s="669"/>
      <c r="I63" s="669"/>
      <c r="J63" s="669"/>
      <c r="K63" s="669"/>
      <c r="L63" s="669"/>
      <c r="M63" s="669"/>
      <c r="N63" s="669"/>
      <c r="O63" s="669"/>
      <c r="P63" s="669"/>
    </row>
    <row r="64" spans="1:16">
      <c r="A64" s="664" t="s">
        <v>385</v>
      </c>
      <c r="B64" s="533" t="s">
        <v>284</v>
      </c>
      <c r="C64" s="662" t="str">
        <f>'C3LPG Balance'!C69</f>
        <v>Atlas</v>
      </c>
      <c r="D64" s="662" t="str">
        <f>'C3LPG Balance'!D69</f>
        <v>PTT TANK</v>
      </c>
      <c r="E64" s="669">
        <f>([1]Act._Delivery!D173+[1]Act._Delivery!D174)/10^6</f>
        <v>0</v>
      </c>
      <c r="F64" s="669">
        <f>([1]Act._Delivery!E173+[1]Act._Delivery!E174)/10^6</f>
        <v>0</v>
      </c>
      <c r="G64" s="669">
        <f>([1]Act._Delivery!F173+[1]Act._Delivery!F174)/10^6</f>
        <v>0</v>
      </c>
      <c r="H64" s="669">
        <f>([1]Act._Delivery!G173+[1]Act._Delivery!G174)/10^6</f>
        <v>0</v>
      </c>
      <c r="I64" s="669">
        <f>([1]Act._Delivery!H173+[1]Act._Delivery!H174)/10^6</f>
        <v>0</v>
      </c>
      <c r="J64" s="669">
        <f>([1]Act._Delivery!I173+[1]Act._Delivery!I174)/10^6</f>
        <v>0</v>
      </c>
      <c r="K64" s="669">
        <f>([1]Act._Delivery!J173+[1]Act._Delivery!J174)/10^6</f>
        <v>0</v>
      </c>
      <c r="L64" s="669">
        <f>([1]Act._Delivery!K173+[1]Act._Delivery!K174)/10^6</f>
        <v>0</v>
      </c>
      <c r="M64" s="669">
        <f>([1]Act._Delivery!L173+[1]Act._Delivery!L174)/10^6</f>
        <v>0</v>
      </c>
      <c r="N64" s="669">
        <f>([1]Act._Delivery!M173+[1]Act._Delivery!M174)/10^6</f>
        <v>0</v>
      </c>
      <c r="O64" s="669">
        <f>([1]Act._Delivery!N173+[1]Act._Delivery!N174)/10^6</f>
        <v>0</v>
      </c>
      <c r="P64" s="669">
        <f>([1]Act._Delivery!O173+[1]Act._Delivery!O174)/10^6</f>
        <v>0</v>
      </c>
    </row>
    <row r="65" spans="1:16">
      <c r="A65" s="699" t="s">
        <v>357</v>
      </c>
      <c r="B65" s="533" t="s">
        <v>284</v>
      </c>
      <c r="C65" s="662" t="str">
        <f>'C3LPG Balance'!C70</f>
        <v>ESSO</v>
      </c>
      <c r="D65" s="662" t="str">
        <f>'C3LPG Balance'!D70</f>
        <v>MT</v>
      </c>
      <c r="E65" s="669"/>
      <c r="F65" s="669"/>
      <c r="G65" s="669"/>
      <c r="H65" s="669"/>
      <c r="I65" s="669"/>
      <c r="J65" s="669"/>
      <c r="K65" s="669"/>
      <c r="L65" s="669"/>
      <c r="M65" s="669"/>
      <c r="N65" s="669"/>
      <c r="O65" s="669"/>
      <c r="P65" s="669"/>
    </row>
    <row r="66" spans="1:16">
      <c r="A66" s="664">
        <v>170</v>
      </c>
      <c r="B66" s="533" t="s">
        <v>284</v>
      </c>
      <c r="C66" s="662" t="str">
        <f>'C3LPG Balance'!C71</f>
        <v>ESSO</v>
      </c>
      <c r="D66" s="662" t="str">
        <f>'C3LPG Balance'!D71</f>
        <v>PTT TANK</v>
      </c>
      <c r="E66" s="669">
        <f>([1]Act._Delivery!D170)/10^6</f>
        <v>0</v>
      </c>
      <c r="F66" s="669">
        <f>([1]Act._Delivery!E170)/10^6</f>
        <v>0</v>
      </c>
      <c r="G66" s="669">
        <f>([1]Act._Delivery!F170)/10^6</f>
        <v>0</v>
      </c>
      <c r="H66" s="669">
        <f>([1]Act._Delivery!G170)/10^6</f>
        <v>0</v>
      </c>
      <c r="I66" s="669">
        <f>([1]Act._Delivery!H170)/10^6</f>
        <v>0</v>
      </c>
      <c r="J66" s="669">
        <f>([1]Act._Delivery!I170)/10^6</f>
        <v>0</v>
      </c>
      <c r="K66" s="669">
        <f>([1]Act._Delivery!J170)/10^6</f>
        <v>0</v>
      </c>
      <c r="L66" s="669">
        <f>([1]Act._Delivery!K170)/10^6</f>
        <v>0</v>
      </c>
      <c r="M66" s="669">
        <f>([1]Act._Delivery!L170)/10^6</f>
        <v>0</v>
      </c>
      <c r="N66" s="669">
        <f>([1]Act._Delivery!M170)/10^6</f>
        <v>0</v>
      </c>
      <c r="O66" s="669">
        <f>([1]Act._Delivery!N170)/10^6</f>
        <v>0</v>
      </c>
      <c r="P66" s="669">
        <f>([1]Act._Delivery!O170)/10^6</f>
        <v>0</v>
      </c>
    </row>
    <row r="67" spans="1:16">
      <c r="A67" s="699" t="s">
        <v>357</v>
      </c>
      <c r="B67" s="533" t="s">
        <v>284</v>
      </c>
      <c r="C67" s="662" t="str">
        <f>'C3LPG Balance'!C72</f>
        <v>Orchid</v>
      </c>
      <c r="D67" s="662" t="str">
        <f>'C3LPG Balance'!D72</f>
        <v>PTT TANK</v>
      </c>
      <c r="E67" s="669"/>
      <c r="F67" s="669"/>
      <c r="G67" s="669"/>
      <c r="H67" s="669"/>
      <c r="I67" s="669"/>
      <c r="J67" s="669"/>
      <c r="K67" s="669"/>
      <c r="L67" s="669"/>
      <c r="M67" s="669"/>
      <c r="N67" s="669"/>
      <c r="O67" s="669"/>
      <c r="P67" s="669"/>
    </row>
    <row r="68" spans="1:16">
      <c r="A68" s="664">
        <v>159</v>
      </c>
      <c r="B68" s="533" t="s">
        <v>314</v>
      </c>
      <c r="C68" s="662" t="str">
        <f>'C3LPG Balance'!C74</f>
        <v>PTTOR</v>
      </c>
      <c r="D68" s="662" t="str">
        <f>'C3LPG Balance'!D74</f>
        <v xml:space="preserve">SPRC </v>
      </c>
      <c r="E68" s="669">
        <f>([1]Act._Delivery!D159)/10^6</f>
        <v>2.7483369999999998</v>
      </c>
      <c r="F68" s="669">
        <f>([1]Act._Delivery!E159)/10^6</f>
        <v>2.1076730000000001</v>
      </c>
      <c r="G68" s="669">
        <f>([1]Act._Delivery!F159)/10^6</f>
        <v>2.0184389999999999</v>
      </c>
      <c r="H68" s="669">
        <f>([1]Act._Delivery!G159)/10^6</f>
        <v>1.4059360000000001</v>
      </c>
      <c r="I68" s="669">
        <f>([1]Act._Delivery!H159)/10^6</f>
        <v>0</v>
      </c>
      <c r="J68" s="669">
        <f>([1]Act._Delivery!I159)/10^6</f>
        <v>0</v>
      </c>
      <c r="K68" s="669">
        <f>([1]Act._Delivery!J159)/10^6</f>
        <v>0</v>
      </c>
      <c r="L68" s="669">
        <f>([1]Act._Delivery!K159)/10^6</f>
        <v>3.0408529999999998</v>
      </c>
      <c r="M68" s="669">
        <f>([1]Act._Delivery!L159)/10^6</f>
        <v>2.9785659999999998</v>
      </c>
      <c r="N68" s="669">
        <f>([1]Act._Delivery!M159)/10^6</f>
        <v>6.7982089999999999</v>
      </c>
      <c r="O68" s="669">
        <f>([1]Act._Delivery!N159)/10^6</f>
        <v>6.054532</v>
      </c>
      <c r="P68" s="669">
        <f>([1]Act._Delivery!O159)/10^6</f>
        <v>6.2734730000000001</v>
      </c>
    </row>
    <row r="69" spans="1:16">
      <c r="A69" s="699" t="s">
        <v>357</v>
      </c>
      <c r="B69" s="533" t="s">
        <v>314</v>
      </c>
      <c r="C69" s="662" t="str">
        <f>'C3LPG Balance'!C75</f>
        <v>PAP</v>
      </c>
      <c r="D69" s="662" t="str">
        <f>'C3LPG Balance'!D75</f>
        <v xml:space="preserve">SPRC </v>
      </c>
      <c r="E69" s="669"/>
      <c r="F69" s="669"/>
      <c r="G69" s="669"/>
      <c r="H69" s="669"/>
      <c r="I69" s="669"/>
      <c r="J69" s="669"/>
      <c r="K69" s="669"/>
      <c r="L69" s="669"/>
      <c r="M69" s="669"/>
      <c r="N69" s="669"/>
      <c r="O69" s="669"/>
      <c r="P69" s="669"/>
    </row>
    <row r="70" spans="1:16">
      <c r="A70" s="664">
        <v>165</v>
      </c>
      <c r="B70" s="533" t="s">
        <v>314</v>
      </c>
      <c r="C70" s="662" t="str">
        <f>'C3LPG Balance'!C76</f>
        <v>WP</v>
      </c>
      <c r="D70" s="662" t="str">
        <f>'C3LPG Balance'!D76</f>
        <v xml:space="preserve">SPRC </v>
      </c>
      <c r="E70" s="669">
        <f>([1]Act._Delivery!D165)/10^6</f>
        <v>3.6892399999999999</v>
      </c>
      <c r="F70" s="669">
        <f>([1]Act._Delivery!E165)/10^6</f>
        <v>4.0523160000000003</v>
      </c>
      <c r="G70" s="669">
        <f>([1]Act._Delivery!F165)/10^6</f>
        <v>3.1051950000000001</v>
      </c>
      <c r="H70" s="669">
        <f>([1]Act._Delivery!G165)/10^6</f>
        <v>2.9915989999999999</v>
      </c>
      <c r="I70" s="669">
        <f>([1]Act._Delivery!H165)/10^6</f>
        <v>2.9853879999999999</v>
      </c>
      <c r="J70" s="669">
        <f>([1]Act._Delivery!I165)/10^6</f>
        <v>3.0657719999999999</v>
      </c>
      <c r="K70" s="669">
        <f>([1]Act._Delivery!J165)/10^6</f>
        <v>2.933897</v>
      </c>
      <c r="L70" s="669">
        <f>([1]Act._Delivery!K165)/10^6</f>
        <v>0.55043699999999995</v>
      </c>
      <c r="M70" s="669">
        <f>([1]Act._Delivery!L165)/10^6</f>
        <v>0.70157499999999995</v>
      </c>
      <c r="N70" s="669">
        <f>([1]Act._Delivery!M165)/10^6</f>
        <v>0</v>
      </c>
      <c r="O70" s="669">
        <f>([1]Act._Delivery!N165)/10^6</f>
        <v>0</v>
      </c>
      <c r="P70" s="669">
        <f>([1]Act._Delivery!O165)/10^6</f>
        <v>0.62681600000000004</v>
      </c>
    </row>
    <row r="71" spans="1:16">
      <c r="B71" s="676" t="s">
        <v>314</v>
      </c>
      <c r="C71" s="775" t="s">
        <v>420</v>
      </c>
      <c r="D71" s="775" t="str">
        <f>'C3LPG Balance'!D77</f>
        <v xml:space="preserve">SPRC </v>
      </c>
      <c r="E71" s="669"/>
      <c r="F71" s="669"/>
      <c r="G71" s="669"/>
      <c r="H71" s="669"/>
      <c r="I71" s="669"/>
      <c r="J71" s="669"/>
      <c r="K71" s="669"/>
      <c r="L71" s="669"/>
      <c r="M71" s="669"/>
      <c r="N71" s="669"/>
      <c r="O71" s="669"/>
      <c r="P71" s="669"/>
    </row>
    <row r="72" spans="1:16">
      <c r="A72" s="664">
        <v>160</v>
      </c>
      <c r="B72" s="533" t="s">
        <v>315</v>
      </c>
      <c r="C72" s="662" t="str">
        <f>'C3LPG Balance'!C78</f>
        <v>PTTOR</v>
      </c>
      <c r="D72" s="662" t="str">
        <f>'C3LPG Balance'!D78</f>
        <v>PTTEP/LKB (Truck)</v>
      </c>
      <c r="E72" s="669">
        <f>([1]Act._Delivery!D160)/10^6</f>
        <v>6.0710600000000001</v>
      </c>
      <c r="F72" s="669">
        <f>([1]Act._Delivery!E160)/10^6</f>
        <v>5.7067899999999998</v>
      </c>
      <c r="G72" s="669">
        <f>([1]Act._Delivery!F160)/10^6</f>
        <v>5.9017400000000002</v>
      </c>
      <c r="H72" s="669">
        <f>([1]Act._Delivery!G160)/10^6</f>
        <v>5.0721800000000004</v>
      </c>
      <c r="I72" s="669">
        <f>([1]Act._Delivery!H160)/10^6</f>
        <v>4.5669899999999997</v>
      </c>
      <c r="J72" s="669">
        <f>([1]Act._Delivery!I160)/10^6</f>
        <v>5.7282000000000002</v>
      </c>
      <c r="K72" s="669">
        <f>([1]Act._Delivery!J160)/10^6</f>
        <v>5.7390299999999996</v>
      </c>
      <c r="L72" s="669">
        <f>([1]Act._Delivery!K160)/10^6</f>
        <v>5.68248</v>
      </c>
      <c r="M72" s="669">
        <f>([1]Act._Delivery!L160)/10^6</f>
        <v>5.4051</v>
      </c>
      <c r="N72" s="669">
        <f>([1]Act._Delivery!M160)/10^6</f>
        <v>5.8003600000000004</v>
      </c>
      <c r="O72" s="669">
        <f>([1]Act._Delivery!N160)/10^6</f>
        <v>5.3937799999999996</v>
      </c>
      <c r="P72" s="669">
        <f>([1]Act._Delivery!O160)/10^6</f>
        <v>5.5037500000000001</v>
      </c>
    </row>
    <row r="73" spans="1:16">
      <c r="A73" s="664">
        <v>60</v>
      </c>
      <c r="B73" s="533" t="s">
        <v>316</v>
      </c>
      <c r="C73" s="662" t="str">
        <f>'C3LPG Balance'!C79</f>
        <v>PTTOR</v>
      </c>
      <c r="D73" s="662" t="str">
        <f>'C3LPG Balance'!D79</f>
        <v>GSP KHM</v>
      </c>
      <c r="E73" s="674">
        <f>([1]Act._Delivery!D60)/10^6</f>
        <v>16.284862</v>
      </c>
      <c r="F73" s="674">
        <f>([1]Act._Delivery!E60)/10^6</f>
        <v>16.831575000000001</v>
      </c>
      <c r="G73" s="674">
        <f>([1]Act._Delivery!F60)/10^6</f>
        <v>15.513927000000001</v>
      </c>
      <c r="H73" s="674">
        <f>([1]Act._Delivery!G60)/10^6</f>
        <v>16.815650999999999</v>
      </c>
      <c r="I73" s="674">
        <f>([1]Act._Delivery!H60)/10^6</f>
        <v>14.826064000000001</v>
      </c>
      <c r="J73" s="674">
        <f>([1]Act._Delivery!I60)/10^6</f>
        <v>14.470219</v>
      </c>
      <c r="K73" s="674">
        <f>([1]Act._Delivery!J60)/10^6</f>
        <v>15.430139</v>
      </c>
      <c r="L73" s="674">
        <f>([1]Act._Delivery!K60)/10^6</f>
        <v>12.869884000000001</v>
      </c>
      <c r="M73" s="674">
        <f>([1]Act._Delivery!L60)/10^6</f>
        <v>17.281838</v>
      </c>
      <c r="N73" s="674">
        <f>([1]Act._Delivery!M60)/10^6</f>
        <v>15.372172000000001</v>
      </c>
      <c r="O73" s="674">
        <f>([1]Act._Delivery!N60)/10^6</f>
        <v>15.939005999999999</v>
      </c>
      <c r="P73" s="674">
        <f>([1]Act._Delivery!O60)/10^6</f>
        <v>15.287896</v>
      </c>
    </row>
    <row r="74" spans="1:16">
      <c r="B74" s="941" t="s">
        <v>16</v>
      </c>
      <c r="C74" s="939"/>
      <c r="D74" s="940"/>
      <c r="E74" s="678">
        <f t="shared" ref="E74:L74" si="5">SUM(E24:E73)</f>
        <v>228.74119300000001</v>
      </c>
      <c r="F74" s="678">
        <f t="shared" si="5"/>
        <v>216.04212999999999</v>
      </c>
      <c r="G74" s="678">
        <f t="shared" si="5"/>
        <v>202.96488499999995</v>
      </c>
      <c r="H74" s="678">
        <f t="shared" si="5"/>
        <v>168.27808100000001</v>
      </c>
      <c r="I74" s="678">
        <f t="shared" si="5"/>
        <v>170.68007200000002</v>
      </c>
      <c r="J74" s="678">
        <f t="shared" si="5"/>
        <v>183.768576</v>
      </c>
      <c r="K74" s="678">
        <f t="shared" si="5"/>
        <v>202.976428</v>
      </c>
      <c r="L74" s="678">
        <f t="shared" si="5"/>
        <v>214.58361199999999</v>
      </c>
      <c r="M74" s="678">
        <f>SUM(M24:M73)</f>
        <v>214.036317</v>
      </c>
      <c r="N74" s="678">
        <f>SUM(N24:N73)</f>
        <v>228.75775299999995</v>
      </c>
      <c r="O74" s="678">
        <f>SUM(O24:O73)</f>
        <v>218.596632</v>
      </c>
      <c r="P74" s="678">
        <f>SUM(P24:P73)</f>
        <v>220.25736699999996</v>
      </c>
    </row>
    <row r="75" spans="1:16">
      <c r="B75" s="941" t="s">
        <v>342</v>
      </c>
      <c r="C75" s="939"/>
      <c r="D75" s="940"/>
      <c r="E75" s="672">
        <f t="shared" ref="E75:K75" si="6">SUM(E52:E67)</f>
        <v>21.584964999999997</v>
      </c>
      <c r="F75" s="672">
        <f t="shared" si="6"/>
        <v>18.283269000000001</v>
      </c>
      <c r="G75" s="672">
        <f t="shared" si="6"/>
        <v>6.5340449999999999</v>
      </c>
      <c r="H75" s="672">
        <f t="shared" si="6"/>
        <v>2.008918</v>
      </c>
      <c r="I75" s="672">
        <f t="shared" si="6"/>
        <v>6.0457099999999997</v>
      </c>
      <c r="J75" s="672">
        <f t="shared" si="6"/>
        <v>0</v>
      </c>
      <c r="K75" s="672">
        <f t="shared" si="6"/>
        <v>3.707039</v>
      </c>
      <c r="L75" s="672">
        <f>SUM(L52:L67)</f>
        <v>1.1810160000000001</v>
      </c>
      <c r="M75" s="672">
        <f>SUM(M52:M67)</f>
        <v>0</v>
      </c>
      <c r="N75" s="672">
        <f>SUM(N52:N67)</f>
        <v>1.7964180000000001</v>
      </c>
      <c r="O75" s="672">
        <f>SUM(O52:O67)</f>
        <v>13.25543</v>
      </c>
      <c r="P75" s="672">
        <f>SUM(P52:P67)</f>
        <v>11.395367999999999</v>
      </c>
    </row>
    <row r="76" spans="1:16">
      <c r="B76" s="942" t="s">
        <v>322</v>
      </c>
      <c r="C76" s="943"/>
      <c r="D76" s="943"/>
      <c r="E76" s="587"/>
      <c r="F76" s="587"/>
      <c r="G76" s="587"/>
      <c r="H76" s="587"/>
      <c r="I76" s="587"/>
      <c r="J76" s="587"/>
      <c r="K76" s="587"/>
      <c r="L76" s="587"/>
      <c r="M76" s="587"/>
      <c r="N76" s="587"/>
      <c r="O76" s="587"/>
      <c r="P76" s="587"/>
    </row>
    <row r="77" spans="1:16">
      <c r="B77" s="921" t="s">
        <v>108</v>
      </c>
      <c r="C77" s="919"/>
      <c r="D77" s="920"/>
      <c r="E77" s="510" t="str">
        <f t="shared" ref="E77:K77" si="7">E9</f>
        <v>Actual</v>
      </c>
      <c r="F77" s="510" t="str">
        <f t="shared" si="7"/>
        <v>Actual</v>
      </c>
      <c r="G77" s="510" t="str">
        <f t="shared" si="7"/>
        <v>Actual</v>
      </c>
      <c r="H77" s="510" t="str">
        <f t="shared" si="7"/>
        <v>Actual</v>
      </c>
      <c r="I77" s="510" t="str">
        <f t="shared" si="7"/>
        <v>Actual</v>
      </c>
      <c r="J77" s="510" t="str">
        <f t="shared" si="7"/>
        <v>Actual</v>
      </c>
      <c r="K77" s="510" t="str">
        <f t="shared" si="7"/>
        <v>Actual</v>
      </c>
      <c r="L77" s="510" t="str">
        <f>L9</f>
        <v>Actual</v>
      </c>
      <c r="M77" s="510" t="str">
        <f>M9</f>
        <v>Actual</v>
      </c>
      <c r="N77" s="510" t="str">
        <f>N9</f>
        <v>Actual</v>
      </c>
      <c r="O77" s="510" t="str">
        <f>O9</f>
        <v>Actual</v>
      </c>
      <c r="P77" s="510" t="str">
        <f>P9</f>
        <v>Actual</v>
      </c>
    </row>
    <row r="78" spans="1:16">
      <c r="A78" s="664" t="s">
        <v>360</v>
      </c>
      <c r="B78" s="543" t="s">
        <v>241</v>
      </c>
      <c r="C78" s="544"/>
      <c r="D78" s="544"/>
      <c r="E78" s="667">
        <f>([1]Act._Delivery!D110+[1]Act._Delivery!D111)/1000</f>
        <v>29.436259999999997</v>
      </c>
      <c r="F78" s="667">
        <f>([1]Act._Delivery!E110+[1]Act._Delivery!E111)/1000</f>
        <v>8.7486800000000002</v>
      </c>
      <c r="G78" s="667">
        <f>([1]Act._Delivery!F110+[1]Act._Delivery!F111)/1000</f>
        <v>38.765879999999996</v>
      </c>
      <c r="H78" s="667">
        <f>([1]Act._Delivery!G110+[1]Act._Delivery!G111)/1000</f>
        <v>23.233540000000001</v>
      </c>
      <c r="I78" s="667">
        <f>([1]Act._Delivery!H110+[1]Act._Delivery!H111)/1000</f>
        <v>14.00665</v>
      </c>
      <c r="J78" s="667">
        <f>([1]Act._Delivery!I110+[1]Act._Delivery!I111)/1000</f>
        <v>8.3686299999999996</v>
      </c>
      <c r="K78" s="667">
        <f>([1]Act._Delivery!J110+[1]Act._Delivery!J111)/1000</f>
        <v>8.2647600000000008</v>
      </c>
      <c r="L78" s="667">
        <f>([1]Act._Delivery!K110+[1]Act._Delivery!K111)/1000</f>
        <v>23.34806</v>
      </c>
      <c r="M78" s="667">
        <f>([1]Act._Delivery!L110+[1]Act._Delivery!L111)/1000</f>
        <v>36.255429999999997</v>
      </c>
      <c r="N78" s="667">
        <f>([1]Act._Delivery!M110+[1]Act._Delivery!M111)/1000</f>
        <v>39.682099999999998</v>
      </c>
      <c r="O78" s="667">
        <f>([1]Act._Delivery!N110+[1]Act._Delivery!N111)/1000</f>
        <v>30.94012</v>
      </c>
      <c r="P78" s="667">
        <f>([1]Act._Delivery!O110+[1]Act._Delivery!O111)/1000</f>
        <v>34.742570000000001</v>
      </c>
    </row>
    <row r="79" spans="1:16">
      <c r="A79" s="664" t="s">
        <v>361</v>
      </c>
      <c r="B79" s="936" t="s">
        <v>339</v>
      </c>
      <c r="C79" s="937"/>
      <c r="D79" s="546"/>
      <c r="E79" s="670">
        <f>([1]Act._Delivery!D112+[1]Act._Delivery!D113+[1]Act._Delivery!D114+[1]Act._Delivery!D115)/1000</f>
        <v>55.090894999999996</v>
      </c>
      <c r="F79" s="670">
        <f>([1]Act._Delivery!E112+[1]Act._Delivery!E113+[1]Act._Delivery!E114+[1]Act._Delivery!E115)/1000</f>
        <v>51.577088000000003</v>
      </c>
      <c r="G79" s="670">
        <f>([1]Act._Delivery!F112+[1]Act._Delivery!F113+[1]Act._Delivery!F114+[1]Act._Delivery!F115)/1000</f>
        <v>43.957801999999994</v>
      </c>
      <c r="H79" s="670">
        <f>([1]Act._Delivery!G112+[1]Act._Delivery!G113+[1]Act._Delivery!G114+[1]Act._Delivery!G115)/1000</f>
        <v>41.762485999999996</v>
      </c>
      <c r="I79" s="670">
        <f>([1]Act._Delivery!H112+[1]Act._Delivery!H113+[1]Act._Delivery!H114+[1]Act._Delivery!H115)/1000</f>
        <v>41.648755999999999</v>
      </c>
      <c r="J79" s="670">
        <f>([1]Act._Delivery!I112+[1]Act._Delivery!I113+[1]Act._Delivery!I114+[1]Act._Delivery!I115)/1000</f>
        <v>52.467993</v>
      </c>
      <c r="K79" s="670">
        <f>([1]Act._Delivery!J112+[1]Act._Delivery!J113+[1]Act._Delivery!J114+[1]Act._Delivery!J115)/1000</f>
        <v>59.427618000000002</v>
      </c>
      <c r="L79" s="670">
        <f>([1]Act._Delivery!K112+[1]Act._Delivery!K113+[1]Act._Delivery!K114+[1]Act._Delivery!K115)/1000</f>
        <v>54.710695000000001</v>
      </c>
      <c r="M79" s="670">
        <f>([1]Act._Delivery!L112+[1]Act._Delivery!L113+[1]Act._Delivery!L114+[1]Act._Delivery!L115)/1000</f>
        <v>41.984422000000002</v>
      </c>
      <c r="N79" s="670">
        <f>([1]Act._Delivery!M112+[1]Act._Delivery!M113+[1]Act._Delivery!M114+[1]Act._Delivery!M115)/1000</f>
        <v>43.990217999999992</v>
      </c>
      <c r="O79" s="670">
        <f>([1]Act._Delivery!N112+[1]Act._Delivery!N113+[1]Act._Delivery!N114+[1]Act._Delivery!N115)/1000</f>
        <v>40.445591999999998</v>
      </c>
      <c r="P79" s="670">
        <f>([1]Act._Delivery!O112+[1]Act._Delivery!O113+[1]Act._Delivery!O114+[1]Act._Delivery!O115)/1000</f>
        <v>42.477402999999995</v>
      </c>
    </row>
    <row r="80" spans="1:16">
      <c r="A80" s="699" t="s">
        <v>357</v>
      </c>
      <c r="B80" s="661" t="s">
        <v>124</v>
      </c>
      <c r="C80" s="546"/>
      <c r="D80" s="546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0"/>
      <c r="P80" s="670"/>
    </row>
    <row r="81" spans="1:16">
      <c r="A81" s="664">
        <v>117</v>
      </c>
      <c r="B81" s="545" t="s">
        <v>192</v>
      </c>
      <c r="C81" s="546"/>
      <c r="D81" s="546"/>
      <c r="E81" s="670">
        <f>([1]Act._Delivery!D117)/1000</f>
        <v>0</v>
      </c>
      <c r="F81" s="670">
        <f>([1]Act._Delivery!E117)/1000</f>
        <v>0</v>
      </c>
      <c r="G81" s="670">
        <f>([1]Act._Delivery!F117)/1000</f>
        <v>0</v>
      </c>
      <c r="H81" s="670">
        <f>([1]Act._Delivery!G117)/1000</f>
        <v>0</v>
      </c>
      <c r="I81" s="670">
        <f>([1]Act._Delivery!H117)/1000</f>
        <v>0</v>
      </c>
      <c r="J81" s="670">
        <f>([1]Act._Delivery!I117)/1000</f>
        <v>0</v>
      </c>
      <c r="K81" s="670">
        <f>([1]Act._Delivery!J117)/1000</f>
        <v>0</v>
      </c>
      <c r="L81" s="670">
        <f>([1]Act._Delivery!K117)/1000</f>
        <v>0</v>
      </c>
      <c r="M81" s="670">
        <f>([1]Act._Delivery!L117)/1000</f>
        <v>0</v>
      </c>
      <c r="N81" s="670">
        <f>([1]Act._Delivery!M117)/1000</f>
        <v>0</v>
      </c>
      <c r="O81" s="670">
        <f>([1]Act._Delivery!N117)/1000</f>
        <v>0</v>
      </c>
      <c r="P81" s="670">
        <f>([1]Act._Delivery!O117)/1000</f>
        <v>1.952815</v>
      </c>
    </row>
    <row r="82" spans="1:16">
      <c r="A82" s="664">
        <v>118</v>
      </c>
      <c r="B82" s="545" t="s">
        <v>320</v>
      </c>
      <c r="C82" s="546"/>
      <c r="D82" s="546"/>
      <c r="E82" s="670">
        <f>([1]Act._Delivery!D118)/1000</f>
        <v>0</v>
      </c>
      <c r="F82" s="670">
        <f>([1]Act._Delivery!E118)/1000</f>
        <v>0</v>
      </c>
      <c r="G82" s="670">
        <f>([1]Act._Delivery!F118)/1000</f>
        <v>1.9017639999999998</v>
      </c>
      <c r="H82" s="670">
        <f>([1]Act._Delivery!G118)/1000</f>
        <v>0</v>
      </c>
      <c r="I82" s="670">
        <f>([1]Act._Delivery!H118)/1000</f>
        <v>0</v>
      </c>
      <c r="J82" s="670">
        <f>([1]Act._Delivery!I118)/1000</f>
        <v>0</v>
      </c>
      <c r="K82" s="670">
        <f>([1]Act._Delivery!J118)/1000</f>
        <v>0</v>
      </c>
      <c r="L82" s="670">
        <f>([1]Act._Delivery!K118)/1000</f>
        <v>0</v>
      </c>
      <c r="M82" s="670">
        <f>([1]Act._Delivery!L118)/1000</f>
        <v>0</v>
      </c>
      <c r="N82" s="670">
        <f>([1]Act._Delivery!M118)/1000</f>
        <v>0</v>
      </c>
      <c r="O82" s="670">
        <f>([1]Act._Delivery!N118)/1000</f>
        <v>0</v>
      </c>
      <c r="P82" s="670">
        <f>([1]Act._Delivery!O118)/1000</f>
        <v>0</v>
      </c>
    </row>
    <row r="83" spans="1:16">
      <c r="A83" s="664">
        <v>119</v>
      </c>
      <c r="B83" s="543" t="s">
        <v>125</v>
      </c>
      <c r="C83" s="477"/>
      <c r="D83" s="477"/>
      <c r="E83" s="668">
        <f>([1]Act._Delivery!D119)/1000</f>
        <v>5.514869</v>
      </c>
      <c r="F83" s="668">
        <f>([1]Act._Delivery!E119)/1000</f>
        <v>5.5157970000000001</v>
      </c>
      <c r="G83" s="668">
        <f>([1]Act._Delivery!F119)/1000</f>
        <v>5.5213289999999997</v>
      </c>
      <c r="H83" s="668">
        <f>([1]Act._Delivery!G119)/1000</f>
        <v>5.5213289999999997</v>
      </c>
      <c r="I83" s="668">
        <f>([1]Act._Delivery!H119)/1000</f>
        <v>5.5198369999999999</v>
      </c>
      <c r="J83" s="668">
        <f>([1]Act._Delivery!I119)/1000</f>
        <v>3.6760709999999999</v>
      </c>
      <c r="K83" s="668">
        <f>([1]Act._Delivery!J119)/1000</f>
        <v>5.5183670000000005</v>
      </c>
      <c r="L83" s="668">
        <f>([1]Act._Delivery!K119)/1000</f>
        <v>5.5131439999999996</v>
      </c>
      <c r="M83" s="668">
        <f>([1]Act._Delivery!L119)/1000</f>
        <v>5.5289910000000013</v>
      </c>
      <c r="N83" s="668">
        <f>([1]Act._Delivery!M119)/1000</f>
        <v>5.5157090000000002</v>
      </c>
      <c r="O83" s="668">
        <f>([1]Act._Delivery!N119)/1000</f>
        <v>3.6494870000000001</v>
      </c>
      <c r="P83" s="668">
        <f>([1]Act._Delivery!O119)/1000</f>
        <v>3.6783940000000004</v>
      </c>
    </row>
    <row r="84" spans="1:16">
      <c r="A84" s="664">
        <v>116</v>
      </c>
      <c r="B84" s="560" t="s">
        <v>126</v>
      </c>
      <c r="C84" s="503"/>
      <c r="D84" s="503"/>
      <c r="E84" s="671">
        <f>([1]Act._Delivery!D116)/1000</f>
        <v>0</v>
      </c>
      <c r="F84" s="671">
        <f>([1]Act._Delivery!E116)/1000</f>
        <v>0</v>
      </c>
      <c r="G84" s="671">
        <f>([1]Act._Delivery!F116)/1000</f>
        <v>0</v>
      </c>
      <c r="H84" s="671">
        <f>([1]Act._Delivery!G116)/1000</f>
        <v>0</v>
      </c>
      <c r="I84" s="671">
        <f>([1]Act._Delivery!H116)/1000</f>
        <v>0</v>
      </c>
      <c r="J84" s="671">
        <f>([1]Act._Delivery!I116)/1000</f>
        <v>0</v>
      </c>
      <c r="K84" s="671">
        <f>([1]Act._Delivery!J116)/1000</f>
        <v>0</v>
      </c>
      <c r="L84" s="671">
        <f>([1]Act._Delivery!K116)/1000</f>
        <v>0</v>
      </c>
      <c r="M84" s="671">
        <f>([1]Act._Delivery!L116)/1000</f>
        <v>0</v>
      </c>
      <c r="N84" s="671">
        <f>([1]Act._Delivery!M116)/1000</f>
        <v>0</v>
      </c>
      <c r="O84" s="671">
        <f>([1]Act._Delivery!N116)/1000</f>
        <v>0</v>
      </c>
      <c r="P84" s="671">
        <f>([1]Act._Delivery!O116)/1000</f>
        <v>1.8389329999999999</v>
      </c>
    </row>
    <row r="85" spans="1:16">
      <c r="B85" s="941" t="s">
        <v>16</v>
      </c>
      <c r="C85" s="939"/>
      <c r="D85" s="940"/>
      <c r="E85" s="679">
        <f t="shared" ref="E85:P85" si="8">SUM(E78:E84)</f>
        <v>90.042023999999998</v>
      </c>
      <c r="F85" s="679">
        <f t="shared" si="8"/>
        <v>65.841565000000003</v>
      </c>
      <c r="G85" s="679">
        <f t="shared" si="8"/>
        <v>90.146774999999991</v>
      </c>
      <c r="H85" s="679">
        <f t="shared" si="8"/>
        <v>70.517354999999995</v>
      </c>
      <c r="I85" s="679">
        <f t="shared" si="8"/>
        <v>61.175243000000002</v>
      </c>
      <c r="J85" s="679">
        <f t="shared" si="8"/>
        <v>64.512693999999996</v>
      </c>
      <c r="K85" s="679">
        <f t="shared" si="8"/>
        <v>73.210745000000003</v>
      </c>
      <c r="L85" s="679">
        <f t="shared" si="8"/>
        <v>83.571899000000002</v>
      </c>
      <c r="M85" s="679">
        <f t="shared" si="8"/>
        <v>83.768843000000004</v>
      </c>
      <c r="N85" s="679">
        <f t="shared" si="8"/>
        <v>89.188026999999991</v>
      </c>
      <c r="O85" s="679">
        <f t="shared" si="8"/>
        <v>75.035198999999992</v>
      </c>
      <c r="P85" s="679">
        <f t="shared" si="8"/>
        <v>84.690114999999992</v>
      </c>
    </row>
    <row r="86" spans="1:16">
      <c r="B86" s="949" t="s">
        <v>255</v>
      </c>
      <c r="C86" s="950"/>
      <c r="D86" s="950"/>
      <c r="E86" s="488"/>
      <c r="F86" s="488"/>
      <c r="G86" s="488"/>
      <c r="H86" s="488"/>
      <c r="I86" s="488"/>
      <c r="J86" s="488"/>
      <c r="K86" s="488"/>
      <c r="L86" s="488"/>
      <c r="M86" s="488"/>
      <c r="N86" s="488"/>
      <c r="O86" s="488"/>
      <c r="P86" s="488"/>
    </row>
    <row r="87" spans="1:16">
      <c r="B87" s="921" t="s">
        <v>108</v>
      </c>
      <c r="C87" s="919"/>
      <c r="D87" s="920"/>
      <c r="E87" s="660" t="str">
        <f t="shared" ref="E87:P87" si="9">E77</f>
        <v>Actual</v>
      </c>
      <c r="F87" s="660" t="str">
        <f t="shared" si="9"/>
        <v>Actual</v>
      </c>
      <c r="G87" s="660" t="str">
        <f t="shared" si="9"/>
        <v>Actual</v>
      </c>
      <c r="H87" s="660" t="str">
        <f t="shared" si="9"/>
        <v>Actual</v>
      </c>
      <c r="I87" s="663" t="str">
        <f t="shared" si="9"/>
        <v>Actual</v>
      </c>
      <c r="J87" s="723" t="str">
        <f t="shared" si="9"/>
        <v>Actual</v>
      </c>
      <c r="K87" s="759" t="str">
        <f t="shared" si="9"/>
        <v>Actual</v>
      </c>
      <c r="L87" s="770" t="str">
        <f t="shared" si="9"/>
        <v>Actual</v>
      </c>
      <c r="M87" s="779" t="str">
        <f t="shared" si="9"/>
        <v>Actual</v>
      </c>
      <c r="N87" s="794" t="str">
        <f t="shared" si="9"/>
        <v>Actual</v>
      </c>
      <c r="O87" s="821" t="str">
        <f t="shared" si="9"/>
        <v>Actual</v>
      </c>
      <c r="P87" s="845" t="str">
        <f t="shared" si="9"/>
        <v>Actual</v>
      </c>
    </row>
    <row r="88" spans="1:16">
      <c r="A88" s="664" t="s">
        <v>362</v>
      </c>
      <c r="B88" s="543" t="s">
        <v>88</v>
      </c>
      <c r="C88" s="544"/>
      <c r="D88" s="544"/>
      <c r="E88" s="668">
        <f>([1]Act._Delivery!D134+[1]Act._Delivery!D135+[1]Act._Delivery!D136)/1000</f>
        <v>4.3183129999999998</v>
      </c>
      <c r="F88" s="668">
        <f>([1]Act._Delivery!E135)/1000</f>
        <v>4.101013</v>
      </c>
      <c r="G88" s="668">
        <f>([1]Act._Delivery!F135)/1000</f>
        <v>4.3294560000000004</v>
      </c>
      <c r="H88" s="668">
        <f>([1]Act._Delivery!G135)/1000</f>
        <v>4.480639</v>
      </c>
      <c r="I88" s="668">
        <f>([1]Act._Delivery!H135)/1000</f>
        <v>4.5302259999999999</v>
      </c>
      <c r="J88" s="668">
        <f>([1]Act._Delivery!I135)/1000</f>
        <v>2.181721</v>
      </c>
      <c r="K88" s="668">
        <f>([1]Act._Delivery!J135)/1000</f>
        <v>2.2257130000000003</v>
      </c>
      <c r="L88" s="668">
        <f>([1]Act._Delivery!K135)/1000</f>
        <v>2.2215349999999998</v>
      </c>
      <c r="M88" s="668">
        <f>([1]Act._Delivery!L135)/1000</f>
        <v>2.1512159999999998</v>
      </c>
      <c r="N88" s="668">
        <f>([1]Act._Delivery!M135)/1000</f>
        <v>2.2261990000000003</v>
      </c>
      <c r="O88" s="668">
        <f>([1]Act._Delivery!N135)/1000</f>
        <v>2.1629999999999998</v>
      </c>
      <c r="P88" s="668">
        <f>([1]Act._Delivery!O135)/1000</f>
        <v>2.2318470000000001</v>
      </c>
    </row>
    <row r="89" spans="1:16">
      <c r="B89" s="941" t="s">
        <v>16</v>
      </c>
      <c r="C89" s="939"/>
      <c r="D89" s="940"/>
      <c r="E89" s="679">
        <f t="shared" ref="E89:P89" si="10">SUM(E88)</f>
        <v>4.3183129999999998</v>
      </c>
      <c r="F89" s="679">
        <f t="shared" si="10"/>
        <v>4.101013</v>
      </c>
      <c r="G89" s="679">
        <f t="shared" si="10"/>
        <v>4.3294560000000004</v>
      </c>
      <c r="H89" s="679">
        <f t="shared" si="10"/>
        <v>4.480639</v>
      </c>
      <c r="I89" s="679">
        <f t="shared" si="10"/>
        <v>4.5302259999999999</v>
      </c>
      <c r="J89" s="679">
        <f t="shared" si="10"/>
        <v>2.181721</v>
      </c>
      <c r="K89" s="679">
        <f t="shared" si="10"/>
        <v>2.2257130000000003</v>
      </c>
      <c r="L89" s="679">
        <f t="shared" si="10"/>
        <v>2.2215349999999998</v>
      </c>
      <c r="M89" s="679">
        <f t="shared" si="10"/>
        <v>2.1512159999999998</v>
      </c>
      <c r="N89" s="679">
        <f t="shared" si="10"/>
        <v>2.2261990000000003</v>
      </c>
      <c r="O89" s="679">
        <f t="shared" si="10"/>
        <v>2.1629999999999998</v>
      </c>
      <c r="P89" s="679">
        <f t="shared" si="10"/>
        <v>2.2318470000000001</v>
      </c>
    </row>
    <row r="93" spans="1:16">
      <c r="D93" s="768" t="s">
        <v>417</v>
      </c>
      <c r="E93" s="666">
        <v>43831</v>
      </c>
      <c r="F93" s="666">
        <v>43862</v>
      </c>
      <c r="G93" s="666">
        <v>43891</v>
      </c>
      <c r="H93" s="666">
        <v>43922</v>
      </c>
      <c r="I93" s="666">
        <v>43952</v>
      </c>
      <c r="J93" s="666">
        <v>43983</v>
      </c>
      <c r="K93" s="666">
        <v>44013</v>
      </c>
      <c r="L93" s="666">
        <v>44044</v>
      </c>
      <c r="M93" s="666">
        <v>44075</v>
      </c>
      <c r="N93" s="666">
        <v>44105</v>
      </c>
      <c r="O93" s="666">
        <v>44136</v>
      </c>
      <c r="P93" s="666">
        <v>44166</v>
      </c>
    </row>
    <row r="94" spans="1:16">
      <c r="D94" s="768" t="s">
        <v>416</v>
      </c>
      <c r="E94" s="767" t="e">
        <f>E29+E33+E35+E37+E39+E42+E44+E47+E48+E49+E53+E54+E56+#REF!+E58+E60+E62+E64+E66+E67</f>
        <v>#REF!</v>
      </c>
      <c r="F94" s="767" t="e">
        <f>F29+F33+F35+F37+F39+F42+F44+F47+F48+F49+F53+F54+F56+#REF!+F58+F60+F62+F64+F66+F67</f>
        <v>#REF!</v>
      </c>
      <c r="G94" s="767" t="e">
        <f>G29+G33+G35+G37+G39+G42+G44+G47+G48+G49+G53+G54+G56+#REF!+G58+G60+G62+G64+G66+G67</f>
        <v>#REF!</v>
      </c>
      <c r="H94" s="767" t="e">
        <f>H29+H33+H35+H37+H39+H42+H44+H47+H48+H49+H53+H54+H56+#REF!+H58+H60+H62+H64+H66+H67</f>
        <v>#REF!</v>
      </c>
      <c r="I94" s="767" t="e">
        <f>I29+I33+I35+I37+I39+I42+I44+I47+I48+I49+I53+I54+I56+#REF!+I58+I60+I62+I64+I66+I67</f>
        <v>#REF!</v>
      </c>
      <c r="J94" s="767" t="e">
        <f>J29+J33+J35+J37+J39+J42+J44+J47+J48+J49+J53+J54+J56+#REF!+J58+J60+J62+J64+J66+J67</f>
        <v>#REF!</v>
      </c>
      <c r="K94" s="767" t="e">
        <f>K29+K33+K35+K37+K39+K42+K44+K47+K48+K49+K53+K54+K56+#REF!+K58+K60+K62+K64+K66+K67</f>
        <v>#REF!</v>
      </c>
      <c r="L94" s="174">
        <v>31.1</v>
      </c>
      <c r="M94" s="174">
        <v>28.200000000000003</v>
      </c>
      <c r="N94" s="174">
        <v>28.8</v>
      </c>
      <c r="O94" s="174">
        <v>28.8</v>
      </c>
      <c r="P94" s="174">
        <v>28.8</v>
      </c>
    </row>
  </sheetData>
  <mergeCells count="23">
    <mergeCell ref="B79:C79"/>
    <mergeCell ref="B85:D85"/>
    <mergeCell ref="B86:D86"/>
    <mergeCell ref="B87:D87"/>
    <mergeCell ref="B89:D89"/>
    <mergeCell ref="B77:D77"/>
    <mergeCell ref="C16:D16"/>
    <mergeCell ref="C17:D17"/>
    <mergeCell ref="C18:D18"/>
    <mergeCell ref="C19:D19"/>
    <mergeCell ref="C20:D20"/>
    <mergeCell ref="C21:D21"/>
    <mergeCell ref="B22:D22"/>
    <mergeCell ref="B23:D23"/>
    <mergeCell ref="B74:D74"/>
    <mergeCell ref="B75:D75"/>
    <mergeCell ref="B76:D76"/>
    <mergeCell ref="B15:D15"/>
    <mergeCell ref="B9:D9"/>
    <mergeCell ref="C10:D10"/>
    <mergeCell ref="C11:D11"/>
    <mergeCell ref="C12:D12"/>
    <mergeCell ref="B13:D1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Ability</vt:lpstr>
      <vt:lpstr>Ethane Balance</vt:lpstr>
      <vt:lpstr>C3LPG Balance</vt:lpstr>
      <vt:lpstr>NGL Balance</vt:lpstr>
      <vt:lpstr>Pentane Balance</vt:lpstr>
      <vt:lpstr>แผนจำหน่าย ธ.ค. 63</vt:lpstr>
      <vt:lpstr>ปรับแผนจำหน่าย ธ.ค. 63</vt:lpstr>
      <vt:lpstr>ปรับแผนจำหน่าย ธ.ค. 63 (2)</vt:lpstr>
      <vt:lpstr>Link</vt:lpstr>
      <vt:lpstr>สรุปแผนจำหน่าย ธ.ค. 63 (Final)</vt:lpstr>
      <vt:lpstr>แผนจำหน่าย ม.ค. 64</vt:lpstr>
      <vt:lpstr>ปรับแผนจำหน่าย ม.ค. 64</vt:lpstr>
      <vt:lpstr>สรุปแผนจำหน่าย ม.ค. 63 (Final)</vt:lpstr>
      <vt:lpstr>แผนจำหน่าย เดือน ปี</vt:lpstr>
      <vt:lpstr>ปรับแผนจำหน่าย  เดือน ปี</vt:lpstr>
      <vt:lpstr>Form แผนจำหน่าย</vt:lpstr>
      <vt:lpstr>Form ปรับแผนจำหน่าย</vt:lpstr>
      <vt:lpstr>'Form ปรับแผนจำหน่าย'!Print_Area</vt:lpstr>
      <vt:lpstr>'Form แผนจำหน่าย'!Print_Area</vt:lpstr>
      <vt:lpstr>'ปรับแผนจำหน่าย  เดือน ปี'!Print_Area</vt:lpstr>
      <vt:lpstr>'ปรับแผนจำหน่าย ธ.ค. 63'!Print_Area</vt:lpstr>
      <vt:lpstr>'ปรับแผนจำหน่าย ธ.ค. 63 (2)'!Print_Area</vt:lpstr>
      <vt:lpstr>'ปรับแผนจำหน่าย ม.ค. 64'!Print_Area</vt:lpstr>
      <vt:lpstr>'แผนจำหน่าย เดือน ปี'!Print_Area</vt:lpstr>
      <vt:lpstr>'แผนจำหน่าย ธ.ค. 63'!Print_Area</vt:lpstr>
      <vt:lpstr>'แผนจำหน่าย ม.ค. 64'!Print_Area</vt:lpstr>
      <vt:lpstr>'สรุปแผนจำหน่าย ธ.ค. 63 (Final)'!Print_Area</vt:lpstr>
      <vt:lpstr>'สรุปแผนจำหน่าย ม.ค. 63 (Final)'!Print_Area</vt:lpstr>
    </vt:vector>
  </TitlesOfParts>
  <Company>PTTPLC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SAOWANI DETJAREANSRI</dc:creator>
  <cp:lastModifiedBy>Windows User</cp:lastModifiedBy>
  <cp:lastPrinted>2021-01-22T02:37:32Z</cp:lastPrinted>
  <dcterms:created xsi:type="dcterms:W3CDTF">2017-03-23T03:24:20Z</dcterms:created>
  <dcterms:modified xsi:type="dcterms:W3CDTF">2021-02-15T09:35:00Z</dcterms:modified>
</cp:coreProperties>
</file>