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longkot.b\OneDrive - PTT GROUP\Notebooks\PTT-GSP Allocation\MostUpdated\"/>
    </mc:Choice>
  </mc:AlternateContent>
  <xr:revisionPtr revIDLastSave="6" documentId="11_41C195AC74A9E2B621713FE954B00CAEFAFCE711" xr6:coauthVersionLast="41" xr6:coauthVersionMax="45" xr10:uidLastSave="{AA4BF252-D56F-40B8-BC05-88802CFD0C20}"/>
  <bookViews>
    <workbookView xWindow="-110" yWindow="-110" windowWidth="19420" windowHeight="10420" xr2:uid="{00000000-000D-0000-FFFF-FFFF00000000}"/>
  </bookViews>
  <sheets>
    <sheet name="Full Cost" sheetId="1" r:id="rId1"/>
    <sheet name="Selling Price" sheetId="2" r:id="rId2"/>
    <sheet name="Volume (KT)" sheetId="3" r:id="rId3"/>
    <sheet name="Revenue (MB)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_123Graph_ACHART1" localSheetId="0" hidden="1">#REF!</definedName>
    <definedName name="__123Graph_ACHART1" localSheetId="3" hidden="1">#REF!</definedName>
    <definedName name="__123Graph_ACHART1" localSheetId="1" hidden="1">#REF!</definedName>
    <definedName name="__123Graph_ACHART1" localSheetId="2" hidden="1">#REF!</definedName>
    <definedName name="__123Graph_ACHART1" hidden="1">#REF!</definedName>
    <definedName name="__123Graph_ACHART10" localSheetId="0" hidden="1">#REF!</definedName>
    <definedName name="__123Graph_ACHART10" localSheetId="3" hidden="1">#REF!</definedName>
    <definedName name="__123Graph_ACHART10" localSheetId="1" hidden="1">#REF!</definedName>
    <definedName name="__123Graph_ACHART10" localSheetId="2" hidden="1">#REF!</definedName>
    <definedName name="__123Graph_ACHART10" hidden="1">#REF!</definedName>
    <definedName name="__123Graph_ACHART11" localSheetId="0" hidden="1">#REF!</definedName>
    <definedName name="__123Graph_ACHART11" localSheetId="3" hidden="1">#REF!</definedName>
    <definedName name="__123Graph_ACHART11" localSheetId="1" hidden="1">#REF!</definedName>
    <definedName name="__123Graph_ACHART11" localSheetId="2" hidden="1">#REF!</definedName>
    <definedName name="__123Graph_ACHART11" hidden="1">#REF!</definedName>
    <definedName name="__123Graph_ACHART12" localSheetId="0" hidden="1">#REF!</definedName>
    <definedName name="__123Graph_ACHART12" localSheetId="3" hidden="1">#REF!</definedName>
    <definedName name="__123Graph_ACHART12" localSheetId="1" hidden="1">#REF!</definedName>
    <definedName name="__123Graph_ACHART12" localSheetId="2" hidden="1">#REF!</definedName>
    <definedName name="__123Graph_ACHART12" hidden="1">#REF!</definedName>
    <definedName name="__123Graph_ACHART13" localSheetId="0" hidden="1">#REF!</definedName>
    <definedName name="__123Graph_ACHART13" localSheetId="3" hidden="1">#REF!</definedName>
    <definedName name="__123Graph_ACHART13" localSheetId="1" hidden="1">#REF!</definedName>
    <definedName name="__123Graph_ACHART13" localSheetId="2" hidden="1">#REF!</definedName>
    <definedName name="__123Graph_ACHART13" hidden="1">#REF!</definedName>
    <definedName name="__123Graph_ACHART14" localSheetId="0" hidden="1">#REF!</definedName>
    <definedName name="__123Graph_ACHART14" localSheetId="3" hidden="1">#REF!</definedName>
    <definedName name="__123Graph_ACHART14" localSheetId="1" hidden="1">#REF!</definedName>
    <definedName name="__123Graph_ACHART14" localSheetId="2" hidden="1">#REF!</definedName>
    <definedName name="__123Graph_ACHART14" hidden="1">#REF!</definedName>
    <definedName name="__123Graph_ACHART15" localSheetId="0" hidden="1">#REF!</definedName>
    <definedName name="__123Graph_ACHART15" localSheetId="3" hidden="1">#REF!</definedName>
    <definedName name="__123Graph_ACHART15" localSheetId="1" hidden="1">#REF!</definedName>
    <definedName name="__123Graph_ACHART15" localSheetId="2" hidden="1">#REF!</definedName>
    <definedName name="__123Graph_ACHART15" hidden="1">#REF!</definedName>
    <definedName name="__123Graph_ACHART16" localSheetId="0" hidden="1">#REF!</definedName>
    <definedName name="__123Graph_ACHART16" localSheetId="3" hidden="1">#REF!</definedName>
    <definedName name="__123Graph_ACHART16" localSheetId="1" hidden="1">#REF!</definedName>
    <definedName name="__123Graph_ACHART16" localSheetId="2" hidden="1">#REF!</definedName>
    <definedName name="__123Graph_ACHART16" hidden="1">#REF!</definedName>
    <definedName name="__123Graph_ACHART17" localSheetId="0" hidden="1">#REF!</definedName>
    <definedName name="__123Graph_ACHART17" localSheetId="3" hidden="1">#REF!</definedName>
    <definedName name="__123Graph_ACHART17" localSheetId="1" hidden="1">#REF!</definedName>
    <definedName name="__123Graph_ACHART17" localSheetId="2" hidden="1">#REF!</definedName>
    <definedName name="__123Graph_ACHART17" hidden="1">#REF!</definedName>
    <definedName name="__123Graph_ACHART18" localSheetId="0" hidden="1">#REF!</definedName>
    <definedName name="__123Graph_ACHART18" localSheetId="3" hidden="1">#REF!</definedName>
    <definedName name="__123Graph_ACHART18" localSheetId="1" hidden="1">#REF!</definedName>
    <definedName name="__123Graph_ACHART18" localSheetId="2" hidden="1">#REF!</definedName>
    <definedName name="__123Graph_ACHART18" hidden="1">#REF!</definedName>
    <definedName name="__123Graph_ACHART19" localSheetId="0" hidden="1">#REF!</definedName>
    <definedName name="__123Graph_ACHART19" localSheetId="3" hidden="1">#REF!</definedName>
    <definedName name="__123Graph_ACHART19" localSheetId="1" hidden="1">#REF!</definedName>
    <definedName name="__123Graph_ACHART19" localSheetId="2" hidden="1">#REF!</definedName>
    <definedName name="__123Graph_ACHART19" hidden="1">#REF!</definedName>
    <definedName name="__123Graph_ACHART2" localSheetId="0" hidden="1">#REF!</definedName>
    <definedName name="__123Graph_ACHART2" localSheetId="3" hidden="1">#REF!</definedName>
    <definedName name="__123Graph_ACHART2" localSheetId="1" hidden="1">#REF!</definedName>
    <definedName name="__123Graph_ACHART2" localSheetId="2" hidden="1">#REF!</definedName>
    <definedName name="__123Graph_ACHART2" hidden="1">#REF!</definedName>
    <definedName name="__123Graph_ACHART20" localSheetId="0" hidden="1">#REF!</definedName>
    <definedName name="__123Graph_ACHART20" localSheetId="3" hidden="1">#REF!</definedName>
    <definedName name="__123Graph_ACHART20" localSheetId="1" hidden="1">#REF!</definedName>
    <definedName name="__123Graph_ACHART20" localSheetId="2" hidden="1">#REF!</definedName>
    <definedName name="__123Graph_ACHART20" hidden="1">#REF!</definedName>
    <definedName name="__123Graph_ACHART21" localSheetId="0" hidden="1">#REF!</definedName>
    <definedName name="__123Graph_ACHART21" localSheetId="3" hidden="1">#REF!</definedName>
    <definedName name="__123Graph_ACHART21" localSheetId="1" hidden="1">#REF!</definedName>
    <definedName name="__123Graph_ACHART21" localSheetId="2" hidden="1">#REF!</definedName>
    <definedName name="__123Graph_ACHART21" hidden="1">#REF!</definedName>
    <definedName name="__123Graph_ACHART22" localSheetId="0" hidden="1">#REF!</definedName>
    <definedName name="__123Graph_ACHART22" localSheetId="3" hidden="1">#REF!</definedName>
    <definedName name="__123Graph_ACHART22" localSheetId="1" hidden="1">#REF!</definedName>
    <definedName name="__123Graph_ACHART22" localSheetId="2" hidden="1">#REF!</definedName>
    <definedName name="__123Graph_ACHART22" hidden="1">#REF!</definedName>
    <definedName name="__123Graph_ACHART3" localSheetId="0" hidden="1">#REF!</definedName>
    <definedName name="__123Graph_ACHART3" localSheetId="3" hidden="1">#REF!</definedName>
    <definedName name="__123Graph_ACHART3" localSheetId="1" hidden="1">#REF!</definedName>
    <definedName name="__123Graph_ACHART3" localSheetId="2" hidden="1">#REF!</definedName>
    <definedName name="__123Graph_ACHART3" hidden="1">#REF!</definedName>
    <definedName name="__123Graph_ACHART4" localSheetId="0" hidden="1">#REF!</definedName>
    <definedName name="__123Graph_ACHART4" localSheetId="3" hidden="1">#REF!</definedName>
    <definedName name="__123Graph_ACHART4" localSheetId="1" hidden="1">#REF!</definedName>
    <definedName name="__123Graph_ACHART4" localSheetId="2" hidden="1">#REF!</definedName>
    <definedName name="__123Graph_ACHART4" hidden="1">#REF!</definedName>
    <definedName name="__123Graph_ACHART5" localSheetId="0" hidden="1">#REF!</definedName>
    <definedName name="__123Graph_ACHART5" localSheetId="3" hidden="1">#REF!</definedName>
    <definedName name="__123Graph_ACHART5" localSheetId="1" hidden="1">#REF!</definedName>
    <definedName name="__123Graph_ACHART5" localSheetId="2" hidden="1">#REF!</definedName>
    <definedName name="__123Graph_ACHART5" hidden="1">#REF!</definedName>
    <definedName name="__123Graph_ACHART6" localSheetId="0" hidden="1">#REF!</definedName>
    <definedName name="__123Graph_ACHART6" localSheetId="3" hidden="1">#REF!</definedName>
    <definedName name="__123Graph_ACHART6" localSheetId="1" hidden="1">#REF!</definedName>
    <definedName name="__123Graph_ACHART6" localSheetId="2" hidden="1">#REF!</definedName>
    <definedName name="__123Graph_ACHART6" hidden="1">#REF!</definedName>
    <definedName name="__123Graph_ACHART7" localSheetId="0" hidden="1">#REF!</definedName>
    <definedName name="__123Graph_ACHART7" localSheetId="3" hidden="1">#REF!</definedName>
    <definedName name="__123Graph_ACHART7" localSheetId="1" hidden="1">#REF!</definedName>
    <definedName name="__123Graph_ACHART7" localSheetId="2" hidden="1">#REF!</definedName>
    <definedName name="__123Graph_ACHART7" hidden="1">#REF!</definedName>
    <definedName name="__123Graph_ACHART8" localSheetId="0" hidden="1">#REF!</definedName>
    <definedName name="__123Graph_ACHART8" localSheetId="3" hidden="1">#REF!</definedName>
    <definedName name="__123Graph_ACHART8" localSheetId="1" hidden="1">#REF!</definedName>
    <definedName name="__123Graph_ACHART8" localSheetId="2" hidden="1">#REF!</definedName>
    <definedName name="__123Graph_ACHART8" hidden="1">#REF!</definedName>
    <definedName name="__123Graph_ACHART9" localSheetId="0" hidden="1">#REF!</definedName>
    <definedName name="__123Graph_ACHART9" localSheetId="3" hidden="1">#REF!</definedName>
    <definedName name="__123Graph_ACHART9" localSheetId="1" hidden="1">#REF!</definedName>
    <definedName name="__123Graph_ACHART9" localSheetId="2" hidden="1">#REF!</definedName>
    <definedName name="__123Graph_ACHART9" hidden="1">#REF!</definedName>
    <definedName name="__123Graph_ASLIDE17" localSheetId="0" hidden="1">#REF!</definedName>
    <definedName name="__123Graph_ASLIDE17" localSheetId="3" hidden="1">#REF!</definedName>
    <definedName name="__123Graph_ASLIDE17" localSheetId="1" hidden="1">#REF!</definedName>
    <definedName name="__123Graph_ASLIDE17" localSheetId="2" hidden="1">#REF!</definedName>
    <definedName name="__123Graph_ASLIDE17" hidden="1">#REF!</definedName>
    <definedName name="__123Graph_ASLIDEIII15" localSheetId="0" hidden="1">#REF!</definedName>
    <definedName name="__123Graph_ASLIDEIII15" localSheetId="3" hidden="1">#REF!</definedName>
    <definedName name="__123Graph_ASLIDEIII15" localSheetId="1" hidden="1">#REF!</definedName>
    <definedName name="__123Graph_ASLIDEIII15" localSheetId="2" hidden="1">#REF!</definedName>
    <definedName name="__123Graph_ASLIDEIII15" hidden="1">#REF!</definedName>
    <definedName name="__123Graph_ASLIDEIII25" localSheetId="0" hidden="1">#REF!</definedName>
    <definedName name="__123Graph_ASLIDEIII25" localSheetId="3" hidden="1">#REF!</definedName>
    <definedName name="__123Graph_ASLIDEIII25" localSheetId="1" hidden="1">#REF!</definedName>
    <definedName name="__123Graph_ASLIDEIII25" localSheetId="2" hidden="1">#REF!</definedName>
    <definedName name="__123Graph_ASLIDEIII25" hidden="1">#REF!</definedName>
    <definedName name="__123Graph_ASLIDEIII26" localSheetId="0" hidden="1">#REF!</definedName>
    <definedName name="__123Graph_ASLIDEIII26" localSheetId="3" hidden="1">#REF!</definedName>
    <definedName name="__123Graph_ASLIDEIII26" localSheetId="1" hidden="1">#REF!</definedName>
    <definedName name="__123Graph_ASLIDEIII26" localSheetId="2" hidden="1">#REF!</definedName>
    <definedName name="__123Graph_ASLIDEIII26" hidden="1">#REF!</definedName>
    <definedName name="__123Graph_BCHART1" localSheetId="0" hidden="1">#REF!</definedName>
    <definedName name="__123Graph_BCHART1" localSheetId="3" hidden="1">#REF!</definedName>
    <definedName name="__123Graph_BCHART1" localSheetId="1" hidden="1">#REF!</definedName>
    <definedName name="__123Graph_BCHART1" localSheetId="2" hidden="1">#REF!</definedName>
    <definedName name="__123Graph_BCHART1" hidden="1">#REF!</definedName>
    <definedName name="__123Graph_BCHART10" localSheetId="0" hidden="1">#REF!</definedName>
    <definedName name="__123Graph_BCHART10" localSheetId="3" hidden="1">#REF!</definedName>
    <definedName name="__123Graph_BCHART10" localSheetId="1" hidden="1">#REF!</definedName>
    <definedName name="__123Graph_BCHART10" localSheetId="2" hidden="1">#REF!</definedName>
    <definedName name="__123Graph_BCHART10" hidden="1">#REF!</definedName>
    <definedName name="__123Graph_BCHART11" localSheetId="0" hidden="1">#REF!</definedName>
    <definedName name="__123Graph_BCHART11" localSheetId="3" hidden="1">#REF!</definedName>
    <definedName name="__123Graph_BCHART11" localSheetId="1" hidden="1">#REF!</definedName>
    <definedName name="__123Graph_BCHART11" localSheetId="2" hidden="1">#REF!</definedName>
    <definedName name="__123Graph_BCHART11" hidden="1">#REF!</definedName>
    <definedName name="__123Graph_BCHART12" localSheetId="0" hidden="1">#REF!</definedName>
    <definedName name="__123Graph_BCHART12" localSheetId="3" hidden="1">#REF!</definedName>
    <definedName name="__123Graph_BCHART12" localSheetId="1" hidden="1">#REF!</definedName>
    <definedName name="__123Graph_BCHART12" localSheetId="2" hidden="1">#REF!</definedName>
    <definedName name="__123Graph_BCHART12" hidden="1">#REF!</definedName>
    <definedName name="__123Graph_BCHART13" localSheetId="0" hidden="1">#REF!</definedName>
    <definedName name="__123Graph_BCHART13" localSheetId="3" hidden="1">#REF!</definedName>
    <definedName name="__123Graph_BCHART13" localSheetId="1" hidden="1">#REF!</definedName>
    <definedName name="__123Graph_BCHART13" localSheetId="2" hidden="1">#REF!</definedName>
    <definedName name="__123Graph_BCHART13" hidden="1">#REF!</definedName>
    <definedName name="__123Graph_BCHART14" localSheetId="0" hidden="1">#REF!</definedName>
    <definedName name="__123Graph_BCHART14" localSheetId="3" hidden="1">#REF!</definedName>
    <definedName name="__123Graph_BCHART14" localSheetId="1" hidden="1">#REF!</definedName>
    <definedName name="__123Graph_BCHART14" localSheetId="2" hidden="1">#REF!</definedName>
    <definedName name="__123Graph_BCHART14" hidden="1">#REF!</definedName>
    <definedName name="__123Graph_BCHART15" localSheetId="0" hidden="1">#REF!</definedName>
    <definedName name="__123Graph_BCHART15" localSheetId="3" hidden="1">#REF!</definedName>
    <definedName name="__123Graph_BCHART15" localSheetId="1" hidden="1">#REF!</definedName>
    <definedName name="__123Graph_BCHART15" localSheetId="2" hidden="1">#REF!</definedName>
    <definedName name="__123Graph_BCHART15" hidden="1">#REF!</definedName>
    <definedName name="__123Graph_BCHART16" localSheetId="0" hidden="1">#REF!</definedName>
    <definedName name="__123Graph_BCHART16" localSheetId="3" hidden="1">#REF!</definedName>
    <definedName name="__123Graph_BCHART16" localSheetId="1" hidden="1">#REF!</definedName>
    <definedName name="__123Graph_BCHART16" localSheetId="2" hidden="1">#REF!</definedName>
    <definedName name="__123Graph_BCHART16" hidden="1">#REF!</definedName>
    <definedName name="__123Graph_BCHART17" localSheetId="0" hidden="1">#REF!</definedName>
    <definedName name="__123Graph_BCHART17" localSheetId="3" hidden="1">#REF!</definedName>
    <definedName name="__123Graph_BCHART17" localSheetId="1" hidden="1">#REF!</definedName>
    <definedName name="__123Graph_BCHART17" localSheetId="2" hidden="1">#REF!</definedName>
    <definedName name="__123Graph_BCHART17" hidden="1">#REF!</definedName>
    <definedName name="__123Graph_BCHART18" localSheetId="0" hidden="1">#REF!</definedName>
    <definedName name="__123Graph_BCHART18" localSheetId="3" hidden="1">#REF!</definedName>
    <definedName name="__123Graph_BCHART18" localSheetId="1" hidden="1">#REF!</definedName>
    <definedName name="__123Graph_BCHART18" localSheetId="2" hidden="1">#REF!</definedName>
    <definedName name="__123Graph_BCHART18" hidden="1">#REF!</definedName>
    <definedName name="__123Graph_BCHART19" localSheetId="0" hidden="1">#REF!</definedName>
    <definedName name="__123Graph_BCHART19" localSheetId="3" hidden="1">#REF!</definedName>
    <definedName name="__123Graph_BCHART19" localSheetId="1" hidden="1">#REF!</definedName>
    <definedName name="__123Graph_BCHART19" localSheetId="2" hidden="1">#REF!</definedName>
    <definedName name="__123Graph_BCHART19" hidden="1">#REF!</definedName>
    <definedName name="__123Graph_BCHART2" localSheetId="0" hidden="1">#REF!</definedName>
    <definedName name="__123Graph_BCHART2" localSheetId="3" hidden="1">#REF!</definedName>
    <definedName name="__123Graph_BCHART2" localSheetId="1" hidden="1">#REF!</definedName>
    <definedName name="__123Graph_BCHART2" localSheetId="2" hidden="1">#REF!</definedName>
    <definedName name="__123Graph_BCHART2" hidden="1">#REF!</definedName>
    <definedName name="__123Graph_BCHART20" localSheetId="0" hidden="1">#REF!</definedName>
    <definedName name="__123Graph_BCHART20" localSheetId="3" hidden="1">#REF!</definedName>
    <definedName name="__123Graph_BCHART20" localSheetId="1" hidden="1">#REF!</definedName>
    <definedName name="__123Graph_BCHART20" localSheetId="2" hidden="1">#REF!</definedName>
    <definedName name="__123Graph_BCHART20" hidden="1">#REF!</definedName>
    <definedName name="__123Graph_BCHART22" localSheetId="0" hidden="1">#REF!</definedName>
    <definedName name="__123Graph_BCHART22" localSheetId="3" hidden="1">#REF!</definedName>
    <definedName name="__123Graph_BCHART22" localSheetId="1" hidden="1">#REF!</definedName>
    <definedName name="__123Graph_BCHART22" localSheetId="2" hidden="1">#REF!</definedName>
    <definedName name="__123Graph_BCHART22" hidden="1">#REF!</definedName>
    <definedName name="__123Graph_BCHART3" localSheetId="0" hidden="1">#REF!</definedName>
    <definedName name="__123Graph_BCHART3" localSheetId="3" hidden="1">#REF!</definedName>
    <definedName name="__123Graph_BCHART3" localSheetId="1" hidden="1">#REF!</definedName>
    <definedName name="__123Graph_BCHART3" localSheetId="2" hidden="1">#REF!</definedName>
    <definedName name="__123Graph_BCHART3" hidden="1">#REF!</definedName>
    <definedName name="__123Graph_BCHART4" localSheetId="0" hidden="1">#REF!</definedName>
    <definedName name="__123Graph_BCHART4" localSheetId="3" hidden="1">#REF!</definedName>
    <definedName name="__123Graph_BCHART4" localSheetId="1" hidden="1">#REF!</definedName>
    <definedName name="__123Graph_BCHART4" localSheetId="2" hidden="1">#REF!</definedName>
    <definedName name="__123Graph_BCHART4" hidden="1">#REF!</definedName>
    <definedName name="__123Graph_BCHART6" localSheetId="0" hidden="1">#REF!</definedName>
    <definedName name="__123Graph_BCHART6" localSheetId="3" hidden="1">#REF!</definedName>
    <definedName name="__123Graph_BCHART6" localSheetId="1" hidden="1">#REF!</definedName>
    <definedName name="__123Graph_BCHART6" localSheetId="2" hidden="1">#REF!</definedName>
    <definedName name="__123Graph_BCHART6" hidden="1">#REF!</definedName>
    <definedName name="__123Graph_BCHART7" localSheetId="0" hidden="1">#REF!</definedName>
    <definedName name="__123Graph_BCHART7" localSheetId="3" hidden="1">#REF!</definedName>
    <definedName name="__123Graph_BCHART7" localSheetId="1" hidden="1">#REF!</definedName>
    <definedName name="__123Graph_BCHART7" localSheetId="2" hidden="1">#REF!</definedName>
    <definedName name="__123Graph_BCHART7" hidden="1">#REF!</definedName>
    <definedName name="__123Graph_BCHART8" localSheetId="0" hidden="1">#REF!</definedName>
    <definedName name="__123Graph_BCHART8" localSheetId="3" hidden="1">#REF!</definedName>
    <definedName name="__123Graph_BCHART8" localSheetId="1" hidden="1">#REF!</definedName>
    <definedName name="__123Graph_BCHART8" localSheetId="2" hidden="1">#REF!</definedName>
    <definedName name="__123Graph_BCHART8" hidden="1">#REF!</definedName>
    <definedName name="__123Graph_BCHART9" localSheetId="0" hidden="1">#REF!</definedName>
    <definedName name="__123Graph_BCHART9" localSheetId="3" hidden="1">#REF!</definedName>
    <definedName name="__123Graph_BCHART9" localSheetId="1" hidden="1">#REF!</definedName>
    <definedName name="__123Graph_BCHART9" localSheetId="2" hidden="1">#REF!</definedName>
    <definedName name="__123Graph_BCHART9" hidden="1">#REF!</definedName>
    <definedName name="__123Graph_BSLIDE17" localSheetId="0" hidden="1">#REF!</definedName>
    <definedName name="__123Graph_BSLIDE17" localSheetId="3" hidden="1">#REF!</definedName>
    <definedName name="__123Graph_BSLIDE17" localSheetId="1" hidden="1">#REF!</definedName>
    <definedName name="__123Graph_BSLIDE17" localSheetId="2" hidden="1">#REF!</definedName>
    <definedName name="__123Graph_BSLIDE17" hidden="1">#REF!</definedName>
    <definedName name="__123Graph_BSLIDEIII15" localSheetId="0" hidden="1">#REF!</definedName>
    <definedName name="__123Graph_BSLIDEIII15" localSheetId="3" hidden="1">#REF!</definedName>
    <definedName name="__123Graph_BSLIDEIII15" localSheetId="1" hidden="1">#REF!</definedName>
    <definedName name="__123Graph_BSLIDEIII15" localSheetId="2" hidden="1">#REF!</definedName>
    <definedName name="__123Graph_BSLIDEIII15" hidden="1">#REF!</definedName>
    <definedName name="__123Graph_BSLIDEIII25" localSheetId="0" hidden="1">#REF!</definedName>
    <definedName name="__123Graph_BSLIDEIII25" localSheetId="3" hidden="1">#REF!</definedName>
    <definedName name="__123Graph_BSLIDEIII25" localSheetId="1" hidden="1">#REF!</definedName>
    <definedName name="__123Graph_BSLIDEIII25" localSheetId="2" hidden="1">#REF!</definedName>
    <definedName name="__123Graph_BSLIDEIII25" hidden="1">#REF!</definedName>
    <definedName name="__123Graph_BSLIDEIII26" localSheetId="0" hidden="1">#REF!</definedName>
    <definedName name="__123Graph_BSLIDEIII26" localSheetId="3" hidden="1">#REF!</definedName>
    <definedName name="__123Graph_BSLIDEIII26" localSheetId="1" hidden="1">#REF!</definedName>
    <definedName name="__123Graph_BSLIDEIII26" localSheetId="2" hidden="1">#REF!</definedName>
    <definedName name="__123Graph_BSLIDEIII26" hidden="1">#REF!</definedName>
    <definedName name="__123Graph_CCHART1" localSheetId="0" hidden="1">#REF!</definedName>
    <definedName name="__123Graph_CCHART1" localSheetId="3" hidden="1">#REF!</definedName>
    <definedName name="__123Graph_CCHART1" localSheetId="1" hidden="1">#REF!</definedName>
    <definedName name="__123Graph_CCHART1" localSheetId="2" hidden="1">#REF!</definedName>
    <definedName name="__123Graph_CCHART1" hidden="1">#REF!</definedName>
    <definedName name="__123Graph_CCHART10" localSheetId="0" hidden="1">#REF!</definedName>
    <definedName name="__123Graph_CCHART10" localSheetId="3" hidden="1">#REF!</definedName>
    <definedName name="__123Graph_CCHART10" localSheetId="1" hidden="1">#REF!</definedName>
    <definedName name="__123Graph_CCHART10" localSheetId="2" hidden="1">#REF!</definedName>
    <definedName name="__123Graph_CCHART10" hidden="1">#REF!</definedName>
    <definedName name="__123Graph_CCHART11" localSheetId="0" hidden="1">#REF!</definedName>
    <definedName name="__123Graph_CCHART11" localSheetId="3" hidden="1">#REF!</definedName>
    <definedName name="__123Graph_CCHART11" localSheetId="1" hidden="1">#REF!</definedName>
    <definedName name="__123Graph_CCHART11" localSheetId="2" hidden="1">#REF!</definedName>
    <definedName name="__123Graph_CCHART11" hidden="1">#REF!</definedName>
    <definedName name="__123Graph_CCHART14" localSheetId="0" hidden="1">#REF!</definedName>
    <definedName name="__123Graph_CCHART14" localSheetId="3" hidden="1">#REF!</definedName>
    <definedName name="__123Graph_CCHART14" localSheetId="1" hidden="1">#REF!</definedName>
    <definedName name="__123Graph_CCHART14" localSheetId="2" hidden="1">#REF!</definedName>
    <definedName name="__123Graph_CCHART14" hidden="1">#REF!</definedName>
    <definedName name="__123Graph_CCHART15" localSheetId="0" hidden="1">#REF!</definedName>
    <definedName name="__123Graph_CCHART15" localSheetId="3" hidden="1">#REF!</definedName>
    <definedName name="__123Graph_CCHART15" localSheetId="1" hidden="1">#REF!</definedName>
    <definedName name="__123Graph_CCHART15" localSheetId="2" hidden="1">#REF!</definedName>
    <definedName name="__123Graph_CCHART15" hidden="1">#REF!</definedName>
    <definedName name="__123Graph_CCHART2" localSheetId="0" hidden="1">#REF!</definedName>
    <definedName name="__123Graph_CCHART2" localSheetId="3" hidden="1">#REF!</definedName>
    <definedName name="__123Graph_CCHART2" localSheetId="1" hidden="1">#REF!</definedName>
    <definedName name="__123Graph_CCHART2" localSheetId="2" hidden="1">#REF!</definedName>
    <definedName name="__123Graph_CCHART2" hidden="1">#REF!</definedName>
    <definedName name="__123Graph_CCHART22" localSheetId="0" hidden="1">#REF!</definedName>
    <definedName name="__123Graph_CCHART22" localSheetId="3" hidden="1">#REF!</definedName>
    <definedName name="__123Graph_CCHART22" localSheetId="1" hidden="1">#REF!</definedName>
    <definedName name="__123Graph_CCHART22" localSheetId="2" hidden="1">#REF!</definedName>
    <definedName name="__123Graph_CCHART22" hidden="1">#REF!</definedName>
    <definedName name="__123Graph_CCHART3" localSheetId="0" hidden="1">#REF!</definedName>
    <definedName name="__123Graph_CCHART3" localSheetId="3" hidden="1">#REF!</definedName>
    <definedName name="__123Graph_CCHART3" localSheetId="1" hidden="1">#REF!</definedName>
    <definedName name="__123Graph_CCHART3" localSheetId="2" hidden="1">#REF!</definedName>
    <definedName name="__123Graph_CCHART3" hidden="1">#REF!</definedName>
    <definedName name="__123Graph_CCHART6" localSheetId="0" hidden="1">#REF!</definedName>
    <definedName name="__123Graph_CCHART6" localSheetId="3" hidden="1">#REF!</definedName>
    <definedName name="__123Graph_CCHART6" localSheetId="1" hidden="1">#REF!</definedName>
    <definedName name="__123Graph_CCHART6" localSheetId="2" hidden="1">#REF!</definedName>
    <definedName name="__123Graph_CCHART6" hidden="1">#REF!</definedName>
    <definedName name="__123Graph_CCHART7" localSheetId="0" hidden="1">#REF!</definedName>
    <definedName name="__123Graph_CCHART7" localSheetId="3" hidden="1">#REF!</definedName>
    <definedName name="__123Graph_CCHART7" localSheetId="1" hidden="1">#REF!</definedName>
    <definedName name="__123Graph_CCHART7" localSheetId="2" hidden="1">#REF!</definedName>
    <definedName name="__123Graph_CCHART7" hidden="1">#REF!</definedName>
    <definedName name="__123Graph_CCHART8" localSheetId="0" hidden="1">#REF!</definedName>
    <definedName name="__123Graph_CCHART8" localSheetId="3" hidden="1">#REF!</definedName>
    <definedName name="__123Graph_CCHART8" localSheetId="1" hidden="1">#REF!</definedName>
    <definedName name="__123Graph_CCHART8" localSheetId="2" hidden="1">#REF!</definedName>
    <definedName name="__123Graph_CCHART8" hidden="1">#REF!</definedName>
    <definedName name="__123Graph_CSLIDEIII25" localSheetId="0" hidden="1">#REF!</definedName>
    <definedName name="__123Graph_CSLIDEIII25" localSheetId="3" hidden="1">#REF!</definedName>
    <definedName name="__123Graph_CSLIDEIII25" localSheetId="1" hidden="1">#REF!</definedName>
    <definedName name="__123Graph_CSLIDEIII25" localSheetId="2" hidden="1">#REF!</definedName>
    <definedName name="__123Graph_CSLIDEIII25" hidden="1">#REF!</definedName>
    <definedName name="__123Graph_CSLIDEIII26" localSheetId="0" hidden="1">#REF!</definedName>
    <definedName name="__123Graph_CSLIDEIII26" localSheetId="3" hidden="1">#REF!</definedName>
    <definedName name="__123Graph_CSLIDEIII26" localSheetId="1" hidden="1">#REF!</definedName>
    <definedName name="__123Graph_CSLIDEIII26" localSheetId="2" hidden="1">#REF!</definedName>
    <definedName name="__123Graph_CSLIDEIII26" hidden="1">#REF!</definedName>
    <definedName name="__123Graph_DCHART10" localSheetId="0" hidden="1">#REF!</definedName>
    <definedName name="__123Graph_DCHART10" localSheetId="3" hidden="1">#REF!</definedName>
    <definedName name="__123Graph_DCHART10" localSheetId="1" hidden="1">#REF!</definedName>
    <definedName name="__123Graph_DCHART10" localSheetId="2" hidden="1">#REF!</definedName>
    <definedName name="__123Graph_DCHART10" hidden="1">#REF!</definedName>
    <definedName name="__123Graph_DCHART14" localSheetId="0" hidden="1">#REF!</definedName>
    <definedName name="__123Graph_DCHART14" localSheetId="3" hidden="1">#REF!</definedName>
    <definedName name="__123Graph_DCHART14" localSheetId="1" hidden="1">#REF!</definedName>
    <definedName name="__123Graph_DCHART14" localSheetId="2" hidden="1">#REF!</definedName>
    <definedName name="__123Graph_DCHART14" hidden="1">#REF!</definedName>
    <definedName name="__123Graph_DSLIDEIII25" localSheetId="0" hidden="1">#REF!</definedName>
    <definedName name="__123Graph_DSLIDEIII25" localSheetId="3" hidden="1">#REF!</definedName>
    <definedName name="__123Graph_DSLIDEIII25" localSheetId="1" hidden="1">#REF!</definedName>
    <definedName name="__123Graph_DSLIDEIII25" localSheetId="2" hidden="1">#REF!</definedName>
    <definedName name="__123Graph_DSLIDEIII25" hidden="1">#REF!</definedName>
    <definedName name="__123Graph_LBL_CCHART22" localSheetId="0" hidden="1">#REF!</definedName>
    <definedName name="__123Graph_LBL_CCHART22" localSheetId="3" hidden="1">#REF!</definedName>
    <definedName name="__123Graph_LBL_CCHART22" localSheetId="1" hidden="1">#REF!</definedName>
    <definedName name="__123Graph_LBL_CCHART22" localSheetId="2" hidden="1">#REF!</definedName>
    <definedName name="__123Graph_LBL_CCHART22" hidden="1">#REF!</definedName>
    <definedName name="__123Graph_XCHART1" localSheetId="0" hidden="1">#REF!</definedName>
    <definedName name="__123Graph_XCHART1" localSheetId="3" hidden="1">#REF!</definedName>
    <definedName name="__123Graph_XCHART1" localSheetId="1" hidden="1">#REF!</definedName>
    <definedName name="__123Graph_XCHART1" localSheetId="2" hidden="1">#REF!</definedName>
    <definedName name="__123Graph_XCHART1" hidden="1">#REF!</definedName>
    <definedName name="__123Graph_XCHART10" localSheetId="0" hidden="1">#REF!</definedName>
    <definedName name="__123Graph_XCHART10" localSheetId="3" hidden="1">#REF!</definedName>
    <definedName name="__123Graph_XCHART10" localSheetId="1" hidden="1">#REF!</definedName>
    <definedName name="__123Graph_XCHART10" localSheetId="2" hidden="1">#REF!</definedName>
    <definedName name="__123Graph_XCHART10" hidden="1">#REF!</definedName>
    <definedName name="__123Graph_XCHART11" localSheetId="0" hidden="1">#REF!</definedName>
    <definedName name="__123Graph_XCHART11" localSheetId="3" hidden="1">#REF!</definedName>
    <definedName name="__123Graph_XCHART11" localSheetId="1" hidden="1">#REF!</definedName>
    <definedName name="__123Graph_XCHART11" localSheetId="2" hidden="1">#REF!</definedName>
    <definedName name="__123Graph_XCHART11" hidden="1">#REF!</definedName>
    <definedName name="__123Graph_XCHART12" localSheetId="0" hidden="1">#REF!</definedName>
    <definedName name="__123Graph_XCHART12" localSheetId="3" hidden="1">#REF!</definedName>
    <definedName name="__123Graph_XCHART12" localSheetId="1" hidden="1">#REF!</definedName>
    <definedName name="__123Graph_XCHART12" localSheetId="2" hidden="1">#REF!</definedName>
    <definedName name="__123Graph_XCHART12" hidden="1">#REF!</definedName>
    <definedName name="__123Graph_XCHART13" localSheetId="0" hidden="1">#REF!</definedName>
    <definedName name="__123Graph_XCHART13" localSheetId="3" hidden="1">#REF!</definedName>
    <definedName name="__123Graph_XCHART13" localSheetId="1" hidden="1">#REF!</definedName>
    <definedName name="__123Graph_XCHART13" localSheetId="2" hidden="1">#REF!</definedName>
    <definedName name="__123Graph_XCHART13" hidden="1">#REF!</definedName>
    <definedName name="__123Graph_XCHART14" localSheetId="0" hidden="1">#REF!</definedName>
    <definedName name="__123Graph_XCHART14" localSheetId="3" hidden="1">#REF!</definedName>
    <definedName name="__123Graph_XCHART14" localSheetId="1" hidden="1">#REF!</definedName>
    <definedName name="__123Graph_XCHART14" localSheetId="2" hidden="1">#REF!</definedName>
    <definedName name="__123Graph_XCHART14" hidden="1">#REF!</definedName>
    <definedName name="__123Graph_XCHART15" localSheetId="0" hidden="1">#REF!</definedName>
    <definedName name="__123Graph_XCHART15" localSheetId="3" hidden="1">#REF!</definedName>
    <definedName name="__123Graph_XCHART15" localSheetId="1" hidden="1">#REF!</definedName>
    <definedName name="__123Graph_XCHART15" localSheetId="2" hidden="1">#REF!</definedName>
    <definedName name="__123Graph_XCHART15" hidden="1">#REF!</definedName>
    <definedName name="__123Graph_XCHART16" localSheetId="0" hidden="1">#REF!</definedName>
    <definedName name="__123Graph_XCHART16" localSheetId="3" hidden="1">#REF!</definedName>
    <definedName name="__123Graph_XCHART16" localSheetId="1" hidden="1">#REF!</definedName>
    <definedName name="__123Graph_XCHART16" localSheetId="2" hidden="1">#REF!</definedName>
    <definedName name="__123Graph_XCHART16" hidden="1">#REF!</definedName>
    <definedName name="__123Graph_XCHART17" localSheetId="0" hidden="1">#REF!</definedName>
    <definedName name="__123Graph_XCHART17" localSheetId="3" hidden="1">#REF!</definedName>
    <definedName name="__123Graph_XCHART17" localSheetId="1" hidden="1">#REF!</definedName>
    <definedName name="__123Graph_XCHART17" localSheetId="2" hidden="1">#REF!</definedName>
    <definedName name="__123Graph_XCHART17" hidden="1">#REF!</definedName>
    <definedName name="__123Graph_XCHART18" localSheetId="0" hidden="1">#REF!</definedName>
    <definedName name="__123Graph_XCHART18" localSheetId="3" hidden="1">#REF!</definedName>
    <definedName name="__123Graph_XCHART18" localSheetId="1" hidden="1">#REF!</definedName>
    <definedName name="__123Graph_XCHART18" localSheetId="2" hidden="1">#REF!</definedName>
    <definedName name="__123Graph_XCHART18" hidden="1">#REF!</definedName>
    <definedName name="__123Graph_XCHART19" localSheetId="0" hidden="1">#REF!</definedName>
    <definedName name="__123Graph_XCHART19" localSheetId="3" hidden="1">#REF!</definedName>
    <definedName name="__123Graph_XCHART19" localSheetId="1" hidden="1">#REF!</definedName>
    <definedName name="__123Graph_XCHART19" localSheetId="2" hidden="1">#REF!</definedName>
    <definedName name="__123Graph_XCHART19" hidden="1">#REF!</definedName>
    <definedName name="__123Graph_XCHART2" localSheetId="0" hidden="1">#REF!</definedName>
    <definedName name="__123Graph_XCHART2" localSheetId="3" hidden="1">#REF!</definedName>
    <definedName name="__123Graph_XCHART2" localSheetId="1" hidden="1">#REF!</definedName>
    <definedName name="__123Graph_XCHART2" localSheetId="2" hidden="1">#REF!</definedName>
    <definedName name="__123Graph_XCHART2" hidden="1">#REF!</definedName>
    <definedName name="__123Graph_XCHART20" localSheetId="0" hidden="1">#REF!</definedName>
    <definedName name="__123Graph_XCHART20" localSheetId="3" hidden="1">#REF!</definedName>
    <definedName name="__123Graph_XCHART20" localSheetId="1" hidden="1">#REF!</definedName>
    <definedName name="__123Graph_XCHART20" localSheetId="2" hidden="1">#REF!</definedName>
    <definedName name="__123Graph_XCHART20" hidden="1">#REF!</definedName>
    <definedName name="__123Graph_XCHART21" localSheetId="0" hidden="1">#REF!</definedName>
    <definedName name="__123Graph_XCHART21" localSheetId="3" hidden="1">#REF!</definedName>
    <definedName name="__123Graph_XCHART21" localSheetId="1" hidden="1">#REF!</definedName>
    <definedName name="__123Graph_XCHART21" localSheetId="2" hidden="1">#REF!</definedName>
    <definedName name="__123Graph_XCHART21" hidden="1">#REF!</definedName>
    <definedName name="__123Graph_XCHART22" localSheetId="0" hidden="1">#REF!</definedName>
    <definedName name="__123Graph_XCHART22" localSheetId="3" hidden="1">#REF!</definedName>
    <definedName name="__123Graph_XCHART22" localSheetId="1" hidden="1">#REF!</definedName>
    <definedName name="__123Graph_XCHART22" localSheetId="2" hidden="1">#REF!</definedName>
    <definedName name="__123Graph_XCHART22" hidden="1">#REF!</definedName>
    <definedName name="__123Graph_XCHART3" localSheetId="0" hidden="1">#REF!</definedName>
    <definedName name="__123Graph_XCHART3" localSheetId="3" hidden="1">#REF!</definedName>
    <definedName name="__123Graph_XCHART3" localSheetId="1" hidden="1">#REF!</definedName>
    <definedName name="__123Graph_XCHART3" localSheetId="2" hidden="1">#REF!</definedName>
    <definedName name="__123Graph_XCHART3" hidden="1">#REF!</definedName>
    <definedName name="__123Graph_XCHART4" localSheetId="0" hidden="1">#REF!</definedName>
    <definedName name="__123Graph_XCHART4" localSheetId="3" hidden="1">#REF!</definedName>
    <definedName name="__123Graph_XCHART4" localSheetId="1" hidden="1">#REF!</definedName>
    <definedName name="__123Graph_XCHART4" localSheetId="2" hidden="1">#REF!</definedName>
    <definedName name="__123Graph_XCHART4" hidden="1">#REF!</definedName>
    <definedName name="__123Graph_XCHART5" localSheetId="0" hidden="1">#REF!</definedName>
    <definedName name="__123Graph_XCHART5" localSheetId="3" hidden="1">#REF!</definedName>
    <definedName name="__123Graph_XCHART5" localSheetId="1" hidden="1">#REF!</definedName>
    <definedName name="__123Graph_XCHART5" localSheetId="2" hidden="1">#REF!</definedName>
    <definedName name="__123Graph_XCHART5" hidden="1">#REF!</definedName>
    <definedName name="__123Graph_XCHART6" localSheetId="0" hidden="1">#REF!</definedName>
    <definedName name="__123Graph_XCHART6" localSheetId="3" hidden="1">#REF!</definedName>
    <definedName name="__123Graph_XCHART6" localSheetId="1" hidden="1">#REF!</definedName>
    <definedName name="__123Graph_XCHART6" localSheetId="2" hidden="1">#REF!</definedName>
    <definedName name="__123Graph_XCHART6" hidden="1">#REF!</definedName>
    <definedName name="__123Graph_XCHART7" localSheetId="0" hidden="1">#REF!</definedName>
    <definedName name="__123Graph_XCHART7" localSheetId="3" hidden="1">#REF!</definedName>
    <definedName name="__123Graph_XCHART7" localSheetId="1" hidden="1">#REF!</definedName>
    <definedName name="__123Graph_XCHART7" localSheetId="2" hidden="1">#REF!</definedName>
    <definedName name="__123Graph_XCHART7" hidden="1">#REF!</definedName>
    <definedName name="__123Graph_XCHART8" localSheetId="0" hidden="1">#REF!</definedName>
    <definedName name="__123Graph_XCHART8" localSheetId="3" hidden="1">#REF!</definedName>
    <definedName name="__123Graph_XCHART8" localSheetId="1" hidden="1">#REF!</definedName>
    <definedName name="__123Graph_XCHART8" localSheetId="2" hidden="1">#REF!</definedName>
    <definedName name="__123Graph_XCHART8" hidden="1">#REF!</definedName>
    <definedName name="__123Graph_XCHART9" localSheetId="0" hidden="1">#REF!</definedName>
    <definedName name="__123Graph_XCHART9" localSheetId="3" hidden="1">#REF!</definedName>
    <definedName name="__123Graph_XCHART9" localSheetId="1" hidden="1">#REF!</definedName>
    <definedName name="__123Graph_XCHART9" localSheetId="2" hidden="1">#REF!</definedName>
    <definedName name="__123Graph_XCHART9" hidden="1">#REF!</definedName>
    <definedName name="__123Graph_XSLIDE17" localSheetId="0" hidden="1">#REF!</definedName>
    <definedName name="__123Graph_XSLIDE17" localSheetId="3" hidden="1">#REF!</definedName>
    <definedName name="__123Graph_XSLIDE17" localSheetId="1" hidden="1">#REF!</definedName>
    <definedName name="__123Graph_XSLIDE17" localSheetId="2" hidden="1">#REF!</definedName>
    <definedName name="__123Graph_XSLIDE17" hidden="1">#REF!</definedName>
    <definedName name="__123Graph_XSLIDEIII15" localSheetId="0" hidden="1">#REF!</definedName>
    <definedName name="__123Graph_XSLIDEIII15" localSheetId="3" hidden="1">#REF!</definedName>
    <definedName name="__123Graph_XSLIDEIII15" localSheetId="1" hidden="1">#REF!</definedName>
    <definedName name="__123Graph_XSLIDEIII15" localSheetId="2" hidden="1">#REF!</definedName>
    <definedName name="__123Graph_XSLIDEIII15" hidden="1">#REF!</definedName>
    <definedName name="__123Graph_XSLIDEIII25" localSheetId="0" hidden="1">#REF!</definedName>
    <definedName name="__123Graph_XSLIDEIII25" localSheetId="3" hidden="1">#REF!</definedName>
    <definedName name="__123Graph_XSLIDEIII25" localSheetId="1" hidden="1">#REF!</definedName>
    <definedName name="__123Graph_XSLIDEIII25" localSheetId="2" hidden="1">#REF!</definedName>
    <definedName name="__123Graph_XSLIDEIII25" hidden="1">#REF!</definedName>
    <definedName name="__123Graph_XSLIDEIII26" localSheetId="0" hidden="1">#REF!</definedName>
    <definedName name="__123Graph_XSLIDEIII26" localSheetId="3" hidden="1">#REF!</definedName>
    <definedName name="__123Graph_XSLIDEIII26" localSheetId="1" hidden="1">#REF!</definedName>
    <definedName name="__123Graph_XSLIDEIII26" localSheetId="2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7" i="4" l="1"/>
  <c r="O137" i="4"/>
  <c r="N137" i="4"/>
  <c r="M137" i="4"/>
  <c r="L137" i="4"/>
  <c r="K137" i="4"/>
  <c r="J137" i="4"/>
  <c r="I137" i="4"/>
  <c r="H137" i="4"/>
  <c r="G137" i="4"/>
  <c r="F137" i="4"/>
  <c r="E137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P146" i="3"/>
  <c r="O146" i="3"/>
  <c r="N146" i="3"/>
  <c r="M146" i="3"/>
  <c r="J146" i="3"/>
  <c r="I146" i="3"/>
  <c r="H146" i="3"/>
  <c r="G146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P132" i="3"/>
  <c r="P133" i="3" s="1"/>
  <c r="O132" i="3"/>
  <c r="O133" i="3" s="1"/>
  <c r="N132" i="3"/>
  <c r="N133" i="3" s="1"/>
  <c r="M132" i="3"/>
  <c r="M133" i="3" s="1"/>
  <c r="L132" i="3"/>
  <c r="L133" i="3" s="1"/>
  <c r="K132" i="3"/>
  <c r="K133" i="3" s="1"/>
  <c r="J132" i="3"/>
  <c r="J133" i="3" s="1"/>
  <c r="I132" i="3"/>
  <c r="I133" i="3" s="1"/>
  <c r="H132" i="3"/>
  <c r="H133" i="3" s="1"/>
  <c r="G132" i="3"/>
  <c r="G133" i="3" s="1"/>
  <c r="F132" i="3"/>
  <c r="F133" i="3" s="1"/>
  <c r="E132" i="3"/>
  <c r="E133" i="3" s="1"/>
  <c r="P128" i="3"/>
  <c r="O128" i="3"/>
  <c r="N128" i="3"/>
  <c r="M128" i="3"/>
  <c r="L128" i="3"/>
  <c r="K128" i="3"/>
  <c r="J128" i="3"/>
  <c r="I128" i="3"/>
  <c r="H128" i="3"/>
  <c r="G128" i="3"/>
  <c r="F128" i="3"/>
  <c r="E128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P126" i="3"/>
  <c r="O126" i="3"/>
  <c r="N126" i="3"/>
  <c r="M126" i="3"/>
  <c r="L126" i="3"/>
  <c r="K126" i="3"/>
  <c r="J126" i="3"/>
  <c r="I126" i="3"/>
  <c r="H126" i="3"/>
  <c r="G126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P124" i="3"/>
  <c r="P129" i="3" s="1"/>
  <c r="O124" i="3"/>
  <c r="N124" i="3"/>
  <c r="M124" i="3"/>
  <c r="M129" i="3" s="1"/>
  <c r="L124" i="3"/>
  <c r="K124" i="3"/>
  <c r="J124" i="3"/>
  <c r="I124" i="3"/>
  <c r="H124" i="3"/>
  <c r="H129" i="3" s="1"/>
  <c r="G124" i="3"/>
  <c r="F124" i="3"/>
  <c r="E124" i="3"/>
  <c r="E129" i="3" s="1"/>
  <c r="P120" i="3"/>
  <c r="O120" i="3"/>
  <c r="N120" i="3"/>
  <c r="M120" i="3"/>
  <c r="L120" i="3"/>
  <c r="K120" i="3"/>
  <c r="J120" i="3"/>
  <c r="I120" i="3"/>
  <c r="H120" i="3"/>
  <c r="G120" i="3"/>
  <c r="F120" i="3"/>
  <c r="E120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P99" i="3"/>
  <c r="O99" i="3"/>
  <c r="N99" i="3"/>
  <c r="M99" i="3"/>
  <c r="L99" i="3"/>
  <c r="K99" i="3"/>
  <c r="J99" i="3"/>
  <c r="I99" i="3"/>
  <c r="H99" i="3"/>
  <c r="G99" i="3"/>
  <c r="F99" i="3"/>
  <c r="E99" i="3"/>
  <c r="P98" i="3"/>
  <c r="O98" i="3"/>
  <c r="N98" i="3"/>
  <c r="M98" i="3"/>
  <c r="L98" i="3"/>
  <c r="K98" i="3"/>
  <c r="J98" i="3"/>
  <c r="I98" i="3"/>
  <c r="H98" i="3"/>
  <c r="G98" i="3"/>
  <c r="F98" i="3"/>
  <c r="E98" i="3"/>
  <c r="P97" i="3"/>
  <c r="O97" i="3"/>
  <c r="N97" i="3"/>
  <c r="M97" i="3"/>
  <c r="L97" i="3"/>
  <c r="K97" i="3"/>
  <c r="J97" i="3"/>
  <c r="I97" i="3"/>
  <c r="H97" i="3"/>
  <c r="G97" i="3"/>
  <c r="F97" i="3"/>
  <c r="E97" i="3"/>
  <c r="P96" i="3"/>
  <c r="O96" i="3"/>
  <c r="N96" i="3"/>
  <c r="M96" i="3"/>
  <c r="L96" i="3"/>
  <c r="K96" i="3"/>
  <c r="J96" i="3"/>
  <c r="I96" i="3"/>
  <c r="H96" i="3"/>
  <c r="G96" i="3"/>
  <c r="F96" i="3"/>
  <c r="E96" i="3"/>
  <c r="P95" i="3"/>
  <c r="O95" i="3"/>
  <c r="N95" i="3"/>
  <c r="M95" i="3"/>
  <c r="L95" i="3"/>
  <c r="K95" i="3"/>
  <c r="J95" i="3"/>
  <c r="I95" i="3"/>
  <c r="H95" i="3"/>
  <c r="G95" i="3"/>
  <c r="F95" i="3"/>
  <c r="E95" i="3"/>
  <c r="P94" i="3"/>
  <c r="O94" i="3"/>
  <c r="N94" i="3"/>
  <c r="M94" i="3"/>
  <c r="L94" i="3"/>
  <c r="K94" i="3"/>
  <c r="J94" i="3"/>
  <c r="I94" i="3"/>
  <c r="H94" i="3"/>
  <c r="G94" i="3"/>
  <c r="F94" i="3"/>
  <c r="E94" i="3"/>
  <c r="P93" i="3"/>
  <c r="O93" i="3"/>
  <c r="N93" i="3"/>
  <c r="M93" i="3"/>
  <c r="L93" i="3"/>
  <c r="K93" i="3"/>
  <c r="J93" i="3"/>
  <c r="I93" i="3"/>
  <c r="H93" i="3"/>
  <c r="G93" i="3"/>
  <c r="F93" i="3"/>
  <c r="E93" i="3"/>
  <c r="P92" i="3"/>
  <c r="O92" i="3"/>
  <c r="N92" i="3"/>
  <c r="M92" i="3"/>
  <c r="L92" i="3"/>
  <c r="K92" i="3"/>
  <c r="J92" i="3"/>
  <c r="I92" i="3"/>
  <c r="H92" i="3"/>
  <c r="G92" i="3"/>
  <c r="F92" i="3"/>
  <c r="E92" i="3"/>
  <c r="P91" i="3"/>
  <c r="O91" i="3"/>
  <c r="N91" i="3"/>
  <c r="M91" i="3"/>
  <c r="L91" i="3"/>
  <c r="K91" i="3"/>
  <c r="J91" i="3"/>
  <c r="I91" i="3"/>
  <c r="H91" i="3"/>
  <c r="G91" i="3"/>
  <c r="F91" i="3"/>
  <c r="E91" i="3"/>
  <c r="P90" i="3"/>
  <c r="O90" i="3"/>
  <c r="N90" i="3"/>
  <c r="M90" i="3"/>
  <c r="L90" i="3"/>
  <c r="K90" i="3"/>
  <c r="J90" i="3"/>
  <c r="I90" i="3"/>
  <c r="H90" i="3"/>
  <c r="G90" i="3"/>
  <c r="F90" i="3"/>
  <c r="E90" i="3"/>
  <c r="P89" i="3"/>
  <c r="O89" i="3"/>
  <c r="N89" i="3"/>
  <c r="M89" i="3"/>
  <c r="L89" i="3"/>
  <c r="K89" i="3"/>
  <c r="J89" i="3"/>
  <c r="I89" i="3"/>
  <c r="H89" i="3"/>
  <c r="G89" i="3"/>
  <c r="F89" i="3"/>
  <c r="E89" i="3"/>
  <c r="P88" i="3"/>
  <c r="O88" i="3"/>
  <c r="N88" i="3"/>
  <c r="M88" i="3"/>
  <c r="L88" i="3"/>
  <c r="K88" i="3"/>
  <c r="J88" i="3"/>
  <c r="I88" i="3"/>
  <c r="H88" i="3"/>
  <c r="G88" i="3"/>
  <c r="F88" i="3"/>
  <c r="E88" i="3"/>
  <c r="P87" i="3"/>
  <c r="O87" i="3"/>
  <c r="N87" i="3"/>
  <c r="M87" i="3"/>
  <c r="L87" i="3"/>
  <c r="K87" i="3"/>
  <c r="J87" i="3"/>
  <c r="I87" i="3"/>
  <c r="H87" i="3"/>
  <c r="G87" i="3"/>
  <c r="F87" i="3"/>
  <c r="E87" i="3"/>
  <c r="P86" i="3"/>
  <c r="O86" i="3"/>
  <c r="N86" i="3"/>
  <c r="M86" i="3"/>
  <c r="L86" i="3"/>
  <c r="K86" i="3"/>
  <c r="J86" i="3"/>
  <c r="I86" i="3"/>
  <c r="H86" i="3"/>
  <c r="G86" i="3"/>
  <c r="F86" i="3"/>
  <c r="E86" i="3"/>
  <c r="P85" i="3"/>
  <c r="O85" i="3"/>
  <c r="N85" i="3"/>
  <c r="M85" i="3"/>
  <c r="L85" i="3"/>
  <c r="K85" i="3"/>
  <c r="J85" i="3"/>
  <c r="I85" i="3"/>
  <c r="H85" i="3"/>
  <c r="G85" i="3"/>
  <c r="F85" i="3"/>
  <c r="E85" i="3"/>
  <c r="P84" i="3"/>
  <c r="O84" i="3"/>
  <c r="N84" i="3"/>
  <c r="M84" i="3"/>
  <c r="L84" i="3"/>
  <c r="K84" i="3"/>
  <c r="J84" i="3"/>
  <c r="I84" i="3"/>
  <c r="H84" i="3"/>
  <c r="G84" i="3"/>
  <c r="F84" i="3"/>
  <c r="E84" i="3"/>
  <c r="P83" i="3"/>
  <c r="O83" i="3"/>
  <c r="N83" i="3"/>
  <c r="M83" i="3"/>
  <c r="L83" i="3"/>
  <c r="K83" i="3"/>
  <c r="J83" i="3"/>
  <c r="I83" i="3"/>
  <c r="H83" i="3"/>
  <c r="G83" i="3"/>
  <c r="F83" i="3"/>
  <c r="E83" i="3"/>
  <c r="P82" i="3"/>
  <c r="O82" i="3"/>
  <c r="N82" i="3"/>
  <c r="M82" i="3"/>
  <c r="L82" i="3"/>
  <c r="K82" i="3"/>
  <c r="J82" i="3"/>
  <c r="I82" i="3"/>
  <c r="H82" i="3"/>
  <c r="G82" i="3"/>
  <c r="F82" i="3"/>
  <c r="E82" i="3"/>
  <c r="P81" i="3"/>
  <c r="O81" i="3"/>
  <c r="N81" i="3"/>
  <c r="M81" i="3"/>
  <c r="L81" i="3"/>
  <c r="K81" i="3"/>
  <c r="J81" i="3"/>
  <c r="I81" i="3"/>
  <c r="H81" i="3"/>
  <c r="G81" i="3"/>
  <c r="F81" i="3"/>
  <c r="E81" i="3"/>
  <c r="P80" i="3"/>
  <c r="O80" i="3"/>
  <c r="N80" i="3"/>
  <c r="M80" i="3"/>
  <c r="L80" i="3"/>
  <c r="K80" i="3"/>
  <c r="J80" i="3"/>
  <c r="I80" i="3"/>
  <c r="H80" i="3"/>
  <c r="G80" i="3"/>
  <c r="F80" i="3"/>
  <c r="E80" i="3"/>
  <c r="P79" i="3"/>
  <c r="O79" i="3"/>
  <c r="N79" i="3"/>
  <c r="M79" i="3"/>
  <c r="L79" i="3"/>
  <c r="K79" i="3"/>
  <c r="J79" i="3"/>
  <c r="I79" i="3"/>
  <c r="H79" i="3"/>
  <c r="G79" i="3"/>
  <c r="F79" i="3"/>
  <c r="E79" i="3"/>
  <c r="P78" i="3"/>
  <c r="O78" i="3"/>
  <c r="N78" i="3"/>
  <c r="M78" i="3"/>
  <c r="L78" i="3"/>
  <c r="K78" i="3"/>
  <c r="J78" i="3"/>
  <c r="I78" i="3"/>
  <c r="H78" i="3"/>
  <c r="G78" i="3"/>
  <c r="F78" i="3"/>
  <c r="E78" i="3"/>
  <c r="P77" i="3"/>
  <c r="O77" i="3"/>
  <c r="N77" i="3"/>
  <c r="M77" i="3"/>
  <c r="L77" i="3"/>
  <c r="K77" i="3"/>
  <c r="J77" i="3"/>
  <c r="I77" i="3"/>
  <c r="H77" i="3"/>
  <c r="G77" i="3"/>
  <c r="F77" i="3"/>
  <c r="E77" i="3"/>
  <c r="P76" i="3"/>
  <c r="O76" i="3"/>
  <c r="N76" i="3"/>
  <c r="M76" i="3"/>
  <c r="L76" i="3"/>
  <c r="K76" i="3"/>
  <c r="J76" i="3"/>
  <c r="I76" i="3"/>
  <c r="H76" i="3"/>
  <c r="G76" i="3"/>
  <c r="F76" i="3"/>
  <c r="E76" i="3"/>
  <c r="P75" i="3"/>
  <c r="O75" i="3"/>
  <c r="N75" i="3"/>
  <c r="M75" i="3"/>
  <c r="L75" i="3"/>
  <c r="K75" i="3"/>
  <c r="J75" i="3"/>
  <c r="I75" i="3"/>
  <c r="H75" i="3"/>
  <c r="G75" i="3"/>
  <c r="F75" i="3"/>
  <c r="E75" i="3"/>
  <c r="P74" i="3"/>
  <c r="O74" i="3"/>
  <c r="N74" i="3"/>
  <c r="M74" i="3"/>
  <c r="L74" i="3"/>
  <c r="K74" i="3"/>
  <c r="J74" i="3"/>
  <c r="I74" i="3"/>
  <c r="H74" i="3"/>
  <c r="G74" i="3"/>
  <c r="F74" i="3"/>
  <c r="E74" i="3"/>
  <c r="P73" i="3"/>
  <c r="O73" i="3"/>
  <c r="N73" i="3"/>
  <c r="M73" i="3"/>
  <c r="L73" i="3"/>
  <c r="K73" i="3"/>
  <c r="J73" i="3"/>
  <c r="I73" i="3"/>
  <c r="H73" i="3"/>
  <c r="G73" i="3"/>
  <c r="F73" i="3"/>
  <c r="E73" i="3"/>
  <c r="P72" i="3"/>
  <c r="O72" i="3"/>
  <c r="N72" i="3"/>
  <c r="M72" i="3"/>
  <c r="L72" i="3"/>
  <c r="K72" i="3"/>
  <c r="J72" i="3"/>
  <c r="I72" i="3"/>
  <c r="H72" i="3"/>
  <c r="G72" i="3"/>
  <c r="F72" i="3"/>
  <c r="E72" i="3"/>
  <c r="P71" i="3"/>
  <c r="O71" i="3"/>
  <c r="N71" i="3"/>
  <c r="M71" i="3"/>
  <c r="L71" i="3"/>
  <c r="K71" i="3"/>
  <c r="J71" i="3"/>
  <c r="I71" i="3"/>
  <c r="H71" i="3"/>
  <c r="G71" i="3"/>
  <c r="F71" i="3"/>
  <c r="E71" i="3"/>
  <c r="P70" i="3"/>
  <c r="O70" i="3"/>
  <c r="O10" i="3" s="1"/>
  <c r="N70" i="3"/>
  <c r="M70" i="3"/>
  <c r="L70" i="3"/>
  <c r="L10" i="3" s="1"/>
  <c r="K70" i="3"/>
  <c r="J70" i="3"/>
  <c r="I70" i="3"/>
  <c r="I10" i="3" s="1"/>
  <c r="H70" i="3"/>
  <c r="G70" i="3"/>
  <c r="G10" i="3" s="1"/>
  <c r="F70" i="3"/>
  <c r="E70" i="3"/>
  <c r="P69" i="3"/>
  <c r="O69" i="3"/>
  <c r="N69" i="3"/>
  <c r="M69" i="3"/>
  <c r="L69" i="3"/>
  <c r="K69" i="3"/>
  <c r="J69" i="3"/>
  <c r="I69" i="3"/>
  <c r="H69" i="3"/>
  <c r="G69" i="3"/>
  <c r="F69" i="3"/>
  <c r="E69" i="3"/>
  <c r="P68" i="3"/>
  <c r="O68" i="3"/>
  <c r="N68" i="3"/>
  <c r="M68" i="3"/>
  <c r="L68" i="3"/>
  <c r="K68" i="3"/>
  <c r="J68" i="3"/>
  <c r="I68" i="3"/>
  <c r="H68" i="3"/>
  <c r="G68" i="3"/>
  <c r="F68" i="3"/>
  <c r="E68" i="3"/>
  <c r="P67" i="3"/>
  <c r="O67" i="3"/>
  <c r="N67" i="3"/>
  <c r="M67" i="3"/>
  <c r="L67" i="3"/>
  <c r="K67" i="3"/>
  <c r="J67" i="3"/>
  <c r="I67" i="3"/>
  <c r="H67" i="3"/>
  <c r="G67" i="3"/>
  <c r="F67" i="3"/>
  <c r="E67" i="3"/>
  <c r="P66" i="3"/>
  <c r="O66" i="3"/>
  <c r="N66" i="3"/>
  <c r="M66" i="3"/>
  <c r="L66" i="3"/>
  <c r="K66" i="3"/>
  <c r="J66" i="3"/>
  <c r="I66" i="3"/>
  <c r="H66" i="3"/>
  <c r="G66" i="3"/>
  <c r="F66" i="3"/>
  <c r="E66" i="3"/>
  <c r="P64" i="3"/>
  <c r="P9" i="3" s="1"/>
  <c r="O64" i="3"/>
  <c r="N64" i="3"/>
  <c r="M64" i="3"/>
  <c r="M9" i="3" s="1"/>
  <c r="L64" i="3"/>
  <c r="K64" i="3"/>
  <c r="K9" i="3" s="1"/>
  <c r="J64" i="3"/>
  <c r="I64" i="3"/>
  <c r="H64" i="3"/>
  <c r="H9" i="3" s="1"/>
  <c r="G64" i="3"/>
  <c r="F64" i="3"/>
  <c r="E64" i="3"/>
  <c r="E9" i="3" s="1"/>
  <c r="P60" i="3"/>
  <c r="O60" i="3"/>
  <c r="O8" i="3" s="1"/>
  <c r="N60" i="3"/>
  <c r="M60" i="3"/>
  <c r="L60" i="3"/>
  <c r="L8" i="3" s="1"/>
  <c r="K60" i="3"/>
  <c r="J60" i="3"/>
  <c r="I60" i="3"/>
  <c r="I8" i="3" s="1"/>
  <c r="H60" i="3"/>
  <c r="G60" i="3"/>
  <c r="G8" i="3" s="1"/>
  <c r="F60" i="3"/>
  <c r="E60" i="3"/>
  <c r="P57" i="3"/>
  <c r="P121" i="3" s="1"/>
  <c r="O57" i="3"/>
  <c r="N57" i="3"/>
  <c r="N121" i="3" s="1"/>
  <c r="M57" i="3"/>
  <c r="M121" i="3" s="1"/>
  <c r="L57" i="3"/>
  <c r="K57" i="3"/>
  <c r="K121" i="3" s="1"/>
  <c r="J57" i="3"/>
  <c r="J121" i="3" s="1"/>
  <c r="I57" i="3"/>
  <c r="H57" i="3"/>
  <c r="H121" i="3" s="1"/>
  <c r="G57" i="3"/>
  <c r="F57" i="3"/>
  <c r="F121" i="3" s="1"/>
  <c r="E57" i="3"/>
  <c r="E121" i="3" s="1"/>
  <c r="P52" i="3"/>
  <c r="O52" i="3"/>
  <c r="N52" i="3"/>
  <c r="M52" i="3"/>
  <c r="L52" i="3"/>
  <c r="K52" i="3"/>
  <c r="J52" i="3"/>
  <c r="I52" i="3"/>
  <c r="H52" i="3"/>
  <c r="G52" i="3"/>
  <c r="F52" i="3"/>
  <c r="E52" i="3"/>
  <c r="P50" i="3"/>
  <c r="O50" i="3"/>
  <c r="N50" i="3"/>
  <c r="M50" i="3"/>
  <c r="L50" i="3"/>
  <c r="K50" i="3"/>
  <c r="J50" i="3"/>
  <c r="I50" i="3"/>
  <c r="H50" i="3"/>
  <c r="G50" i="3"/>
  <c r="F50" i="3"/>
  <c r="E50" i="3"/>
  <c r="P46" i="3"/>
  <c r="O46" i="3"/>
  <c r="N46" i="3"/>
  <c r="M46" i="3"/>
  <c r="L46" i="3"/>
  <c r="K46" i="3"/>
  <c r="J46" i="3"/>
  <c r="I46" i="3"/>
  <c r="H46" i="3"/>
  <c r="G46" i="3"/>
  <c r="F46" i="3"/>
  <c r="E46" i="3"/>
  <c r="P44" i="3"/>
  <c r="O44" i="3"/>
  <c r="N44" i="3"/>
  <c r="M44" i="3"/>
  <c r="L44" i="3"/>
  <c r="K44" i="3"/>
  <c r="J44" i="3"/>
  <c r="I44" i="3"/>
  <c r="H44" i="3"/>
  <c r="G44" i="3"/>
  <c r="F44" i="3"/>
  <c r="E44" i="3"/>
  <c r="P42" i="3"/>
  <c r="O42" i="3"/>
  <c r="N42" i="3"/>
  <c r="M42" i="3"/>
  <c r="L42" i="3"/>
  <c r="K42" i="3"/>
  <c r="J42" i="3"/>
  <c r="I42" i="3"/>
  <c r="H42" i="3"/>
  <c r="G42" i="3"/>
  <c r="F42" i="3"/>
  <c r="E42" i="3"/>
  <c r="P39" i="3"/>
  <c r="O39" i="3"/>
  <c r="N39" i="3"/>
  <c r="M39" i="3"/>
  <c r="L39" i="3"/>
  <c r="K39" i="3"/>
  <c r="J39" i="3"/>
  <c r="I39" i="3"/>
  <c r="H39" i="3"/>
  <c r="G39" i="3"/>
  <c r="F39" i="3"/>
  <c r="E39" i="3"/>
  <c r="P36" i="3"/>
  <c r="O36" i="3"/>
  <c r="O53" i="3" s="1"/>
  <c r="N36" i="3"/>
  <c r="M36" i="3"/>
  <c r="L36" i="3"/>
  <c r="L53" i="3" s="1"/>
  <c r="K36" i="3"/>
  <c r="J36" i="3"/>
  <c r="J53" i="3" s="1"/>
  <c r="I36" i="3"/>
  <c r="I53" i="3" s="1"/>
  <c r="H36" i="3"/>
  <c r="G36" i="3"/>
  <c r="G53" i="3" s="1"/>
  <c r="F36" i="3"/>
  <c r="F53" i="3" s="1"/>
  <c r="E36" i="3"/>
  <c r="P31" i="3"/>
  <c r="O31" i="3"/>
  <c r="N31" i="3"/>
  <c r="M31" i="3"/>
  <c r="L31" i="3"/>
  <c r="K31" i="3"/>
  <c r="J31" i="3"/>
  <c r="I31" i="3"/>
  <c r="H31" i="3"/>
  <c r="G31" i="3"/>
  <c r="F31" i="3"/>
  <c r="E31" i="3"/>
  <c r="P30" i="3"/>
  <c r="O30" i="3"/>
  <c r="N30" i="3"/>
  <c r="M30" i="3"/>
  <c r="L30" i="3"/>
  <c r="K30" i="3"/>
  <c r="J30" i="3"/>
  <c r="I30" i="3"/>
  <c r="H30" i="3"/>
  <c r="G30" i="3"/>
  <c r="F30" i="3"/>
  <c r="E30" i="3"/>
  <c r="P26" i="3"/>
  <c r="O26" i="3"/>
  <c r="N26" i="3"/>
  <c r="M26" i="3"/>
  <c r="L26" i="3"/>
  <c r="K26" i="3"/>
  <c r="J26" i="3"/>
  <c r="I26" i="3"/>
  <c r="H26" i="3"/>
  <c r="G26" i="3"/>
  <c r="F26" i="3"/>
  <c r="E26" i="3"/>
  <c r="P25" i="3"/>
  <c r="O25" i="3"/>
  <c r="N25" i="3"/>
  <c r="M25" i="3"/>
  <c r="L25" i="3"/>
  <c r="K25" i="3"/>
  <c r="J25" i="3"/>
  <c r="I25" i="3"/>
  <c r="H25" i="3"/>
  <c r="G25" i="3"/>
  <c r="F25" i="3"/>
  <c r="E25" i="3"/>
  <c r="P22" i="3"/>
  <c r="O22" i="3"/>
  <c r="N22" i="3"/>
  <c r="M22" i="3"/>
  <c r="L22" i="3"/>
  <c r="K22" i="3"/>
  <c r="J22" i="3"/>
  <c r="I22" i="3"/>
  <c r="H22" i="3"/>
  <c r="G22" i="3"/>
  <c r="F22" i="3"/>
  <c r="E22" i="3"/>
  <c r="P19" i="3"/>
  <c r="O19" i="3"/>
  <c r="O27" i="3" s="1"/>
  <c r="N19" i="3"/>
  <c r="N27" i="3" s="1"/>
  <c r="M19" i="3"/>
  <c r="L19" i="3"/>
  <c r="L27" i="3" s="1"/>
  <c r="K19" i="3"/>
  <c r="J19" i="3"/>
  <c r="J27" i="3" s="1"/>
  <c r="I19" i="3"/>
  <c r="I27" i="3" s="1"/>
  <c r="H19" i="3"/>
  <c r="G19" i="3"/>
  <c r="G27" i="3" s="1"/>
  <c r="F19" i="3"/>
  <c r="F27" i="3" s="1"/>
  <c r="E19" i="3"/>
  <c r="P10" i="3"/>
  <c r="N10" i="3"/>
  <c r="M10" i="3"/>
  <c r="K10" i="3"/>
  <c r="J10" i="3"/>
  <c r="H10" i="3"/>
  <c r="F10" i="3"/>
  <c r="E10" i="3"/>
  <c r="O9" i="3"/>
  <c r="N9" i="3"/>
  <c r="L9" i="3"/>
  <c r="J9" i="3"/>
  <c r="I9" i="3"/>
  <c r="G9" i="3"/>
  <c r="F9" i="3"/>
  <c r="P8" i="3"/>
  <c r="N8" i="3"/>
  <c r="M8" i="3"/>
  <c r="K8" i="3"/>
  <c r="J8" i="3"/>
  <c r="H8" i="3"/>
  <c r="F8" i="3"/>
  <c r="E8" i="3"/>
  <c r="B148" i="2"/>
  <c r="B149" i="2" s="1"/>
  <c r="D146" i="2"/>
  <c r="B144" i="2"/>
  <c r="B145" i="2" s="1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P15" i="2"/>
  <c r="O15" i="2"/>
  <c r="P43" i="2" s="1"/>
  <c r="N15" i="2"/>
  <c r="O43" i="2" s="1"/>
  <c r="O43" i="4" s="1"/>
  <c r="M15" i="2"/>
  <c r="N43" i="2" s="1"/>
  <c r="L15" i="2"/>
  <c r="K15" i="2"/>
  <c r="L43" i="2" s="1"/>
  <c r="J15" i="2"/>
  <c r="K43" i="2" s="1"/>
  <c r="I15" i="2"/>
  <c r="J43" i="2" s="1"/>
  <c r="H15" i="2"/>
  <c r="G15" i="2"/>
  <c r="H43" i="2" s="1"/>
  <c r="F15" i="2"/>
  <c r="G43" i="2" s="1"/>
  <c r="G43" i="4" s="1"/>
  <c r="E15" i="2"/>
  <c r="F43" i="2" s="1"/>
  <c r="D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P10" i="2"/>
  <c r="O10" i="2"/>
  <c r="O51" i="2" s="1"/>
  <c r="O51" i="4" s="1"/>
  <c r="N10" i="2"/>
  <c r="M10" i="2"/>
  <c r="L10" i="2"/>
  <c r="K10" i="2"/>
  <c r="J10" i="2"/>
  <c r="I10" i="2"/>
  <c r="H10" i="2"/>
  <c r="G10" i="2"/>
  <c r="G51" i="2" s="1"/>
  <c r="G51" i="4" s="1"/>
  <c r="F10" i="2"/>
  <c r="E10" i="2"/>
  <c r="D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P8" i="2"/>
  <c r="O8" i="2"/>
  <c r="N8" i="2"/>
  <c r="M8" i="2"/>
  <c r="L8" i="2"/>
  <c r="K8" i="2"/>
  <c r="J8" i="2"/>
  <c r="I8" i="2"/>
  <c r="H8" i="2"/>
  <c r="G8" i="2"/>
  <c r="F8" i="2"/>
  <c r="E8" i="2"/>
  <c r="D8" i="2"/>
  <c r="P7" i="2"/>
  <c r="O7" i="2"/>
  <c r="N7" i="2"/>
  <c r="M7" i="2"/>
  <c r="L7" i="2"/>
  <c r="K7" i="2"/>
  <c r="J7" i="2"/>
  <c r="I7" i="2"/>
  <c r="H7" i="2"/>
  <c r="G7" i="2"/>
  <c r="F7" i="2"/>
  <c r="E7" i="2"/>
  <c r="D7" i="2"/>
  <c r="P6" i="2"/>
  <c r="O6" i="2"/>
  <c r="N6" i="2"/>
  <c r="M6" i="2"/>
  <c r="L6" i="2"/>
  <c r="K6" i="2"/>
  <c r="J6" i="2"/>
  <c r="I6" i="2"/>
  <c r="H6" i="2"/>
  <c r="G6" i="2"/>
  <c r="F6" i="2"/>
  <c r="E6" i="2"/>
  <c r="D6" i="2"/>
  <c r="P5" i="2"/>
  <c r="P31" i="2" s="1"/>
  <c r="P31" i="4" s="1"/>
  <c r="O5" i="2"/>
  <c r="N5" i="2"/>
  <c r="M5" i="2"/>
  <c r="M31" i="2" s="1"/>
  <c r="L5" i="2"/>
  <c r="L31" i="2" s="1"/>
  <c r="K5" i="2"/>
  <c r="J5" i="2"/>
  <c r="I5" i="2"/>
  <c r="I31" i="2" s="1"/>
  <c r="I31" i="4" s="1"/>
  <c r="H5" i="2"/>
  <c r="H31" i="2" s="1"/>
  <c r="H31" i="4" s="1"/>
  <c r="G5" i="2"/>
  <c r="F5" i="2"/>
  <c r="E5" i="2"/>
  <c r="E31" i="2" s="1"/>
  <c r="D5" i="2"/>
  <c r="P4" i="2"/>
  <c r="O4" i="2"/>
  <c r="N4" i="2"/>
  <c r="M4" i="2"/>
  <c r="L4" i="2"/>
  <c r="K4" i="2"/>
  <c r="J4" i="2"/>
  <c r="I4" i="2"/>
  <c r="H4" i="2"/>
  <c r="G4" i="2"/>
  <c r="F4" i="2"/>
  <c r="E4" i="2"/>
  <c r="D4" i="2"/>
  <c r="P132" i="1"/>
  <c r="O132" i="1"/>
  <c r="N132" i="1"/>
  <c r="M132" i="1"/>
  <c r="L132" i="1"/>
  <c r="K132" i="1"/>
  <c r="J132" i="1"/>
  <c r="I132" i="1"/>
  <c r="H132" i="1"/>
  <c r="G132" i="1"/>
  <c r="F132" i="1"/>
  <c r="E132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P90" i="1"/>
  <c r="O90" i="1"/>
  <c r="N90" i="1"/>
  <c r="M90" i="1"/>
  <c r="L90" i="1"/>
  <c r="K90" i="1"/>
  <c r="J90" i="1"/>
  <c r="I90" i="1"/>
  <c r="H90" i="1"/>
  <c r="G90" i="1"/>
  <c r="F90" i="1"/>
  <c r="E90" i="1"/>
  <c r="P89" i="1"/>
  <c r="O89" i="1"/>
  <c r="N89" i="1"/>
  <c r="M89" i="1"/>
  <c r="L89" i="1"/>
  <c r="K89" i="1"/>
  <c r="J89" i="1"/>
  <c r="I89" i="1"/>
  <c r="H89" i="1"/>
  <c r="G89" i="1"/>
  <c r="F89" i="1"/>
  <c r="E89" i="1"/>
  <c r="H88" i="1"/>
  <c r="P87" i="1"/>
  <c r="O87" i="1"/>
  <c r="N87" i="1"/>
  <c r="M87" i="1"/>
  <c r="L87" i="1"/>
  <c r="K87" i="1"/>
  <c r="J87" i="1"/>
  <c r="I87" i="1"/>
  <c r="H87" i="1"/>
  <c r="G87" i="1"/>
  <c r="F87" i="1"/>
  <c r="E87" i="1"/>
  <c r="P85" i="1"/>
  <c r="O85" i="1"/>
  <c r="N85" i="1"/>
  <c r="M85" i="1"/>
  <c r="L85" i="1"/>
  <c r="K85" i="1"/>
  <c r="J85" i="1"/>
  <c r="I85" i="1"/>
  <c r="H85" i="1"/>
  <c r="G85" i="1"/>
  <c r="F85" i="1"/>
  <c r="E85" i="1"/>
  <c r="P82" i="1"/>
  <c r="O82" i="1"/>
  <c r="N82" i="1"/>
  <c r="M82" i="1"/>
  <c r="L82" i="1"/>
  <c r="K82" i="1"/>
  <c r="J82" i="1"/>
  <c r="I82" i="1"/>
  <c r="H82" i="1"/>
  <c r="G82" i="1"/>
  <c r="F82" i="1"/>
  <c r="E82" i="1"/>
  <c r="O80" i="1"/>
  <c r="P79" i="1"/>
  <c r="O79" i="1"/>
  <c r="N79" i="1"/>
  <c r="M79" i="1"/>
  <c r="L79" i="1"/>
  <c r="K79" i="1"/>
  <c r="J79" i="1"/>
  <c r="I79" i="1"/>
  <c r="H79" i="1"/>
  <c r="G79" i="1"/>
  <c r="F79" i="1"/>
  <c r="E79" i="1"/>
  <c r="K78" i="1"/>
  <c r="P77" i="1"/>
  <c r="O77" i="1"/>
  <c r="N77" i="1"/>
  <c r="M77" i="1"/>
  <c r="L77" i="1"/>
  <c r="K77" i="1"/>
  <c r="J77" i="1"/>
  <c r="I77" i="1"/>
  <c r="H77" i="1"/>
  <c r="G77" i="1"/>
  <c r="F77" i="1"/>
  <c r="E77" i="1"/>
  <c r="K76" i="1"/>
  <c r="G76" i="1"/>
  <c r="P75" i="1"/>
  <c r="O75" i="1"/>
  <c r="N75" i="1"/>
  <c r="M75" i="1"/>
  <c r="L75" i="1"/>
  <c r="K75" i="1"/>
  <c r="J75" i="1"/>
  <c r="I75" i="1"/>
  <c r="H75" i="1"/>
  <c r="G75" i="1"/>
  <c r="F75" i="1"/>
  <c r="E75" i="1"/>
  <c r="P74" i="1"/>
  <c r="O74" i="1"/>
  <c r="N74" i="1"/>
  <c r="M74" i="1"/>
  <c r="L74" i="1"/>
  <c r="K74" i="1"/>
  <c r="J74" i="1"/>
  <c r="I74" i="1"/>
  <c r="H74" i="1"/>
  <c r="G74" i="1"/>
  <c r="F74" i="1"/>
  <c r="E74" i="1"/>
  <c r="P73" i="1"/>
  <c r="O73" i="1"/>
  <c r="N73" i="1"/>
  <c r="M73" i="1"/>
  <c r="L73" i="1"/>
  <c r="K73" i="1"/>
  <c r="J73" i="1"/>
  <c r="I73" i="1"/>
  <c r="H73" i="1"/>
  <c r="G73" i="1"/>
  <c r="F73" i="1"/>
  <c r="E73" i="1"/>
  <c r="P72" i="1"/>
  <c r="K72" i="1"/>
  <c r="G71" i="1"/>
  <c r="P70" i="1"/>
  <c r="O70" i="1"/>
  <c r="N70" i="1"/>
  <c r="M70" i="1"/>
  <c r="L70" i="1"/>
  <c r="K70" i="1"/>
  <c r="J70" i="1"/>
  <c r="I70" i="1"/>
  <c r="H70" i="1"/>
  <c r="G70" i="1"/>
  <c r="F70" i="1"/>
  <c r="E70" i="1"/>
  <c r="P69" i="1"/>
  <c r="O69" i="1"/>
  <c r="N69" i="1"/>
  <c r="M69" i="1"/>
  <c r="L69" i="1"/>
  <c r="K69" i="1"/>
  <c r="J69" i="1"/>
  <c r="I69" i="1"/>
  <c r="H69" i="1"/>
  <c r="G69" i="1"/>
  <c r="F69" i="1"/>
  <c r="E69" i="1"/>
  <c r="G68" i="1"/>
  <c r="G66" i="1"/>
  <c r="G67" i="1" s="1"/>
  <c r="F66" i="1"/>
  <c r="F68" i="1" s="1"/>
  <c r="E66" i="1"/>
  <c r="E68" i="1" s="1"/>
  <c r="P65" i="1"/>
  <c r="O65" i="1"/>
  <c r="N65" i="1"/>
  <c r="M65" i="1"/>
  <c r="L65" i="1"/>
  <c r="K65" i="1"/>
  <c r="J65" i="1"/>
  <c r="I65" i="1"/>
  <c r="H65" i="1"/>
  <c r="G65" i="1"/>
  <c r="F65" i="1"/>
  <c r="E65" i="1"/>
  <c r="P62" i="1"/>
  <c r="O62" i="1"/>
  <c r="N62" i="1"/>
  <c r="M62" i="1"/>
  <c r="L62" i="1"/>
  <c r="K62" i="1"/>
  <c r="J62" i="1"/>
  <c r="I62" i="1"/>
  <c r="H62" i="1"/>
  <c r="G62" i="1"/>
  <c r="F62" i="1"/>
  <c r="E62" i="1"/>
  <c r="P61" i="1"/>
  <c r="O61" i="1"/>
  <c r="N61" i="1"/>
  <c r="M61" i="1"/>
  <c r="L61" i="1"/>
  <c r="K61" i="1"/>
  <c r="J61" i="1"/>
  <c r="I61" i="1"/>
  <c r="H61" i="1"/>
  <c r="G61" i="1"/>
  <c r="F61" i="1"/>
  <c r="E61" i="1"/>
  <c r="P60" i="1"/>
  <c r="O60" i="1"/>
  <c r="N60" i="1"/>
  <c r="M60" i="1"/>
  <c r="L60" i="1"/>
  <c r="K60" i="1"/>
  <c r="J60" i="1"/>
  <c r="I60" i="1"/>
  <c r="H60" i="1"/>
  <c r="G60" i="1"/>
  <c r="F60" i="1"/>
  <c r="E60" i="1"/>
  <c r="G58" i="1"/>
  <c r="F58" i="1"/>
  <c r="P57" i="1"/>
  <c r="O57" i="1"/>
  <c r="N57" i="1"/>
  <c r="M57" i="1"/>
  <c r="L57" i="1"/>
  <c r="K57" i="1"/>
  <c r="J57" i="1"/>
  <c r="I57" i="1"/>
  <c r="H57" i="1"/>
  <c r="G57" i="1"/>
  <c r="F57" i="1"/>
  <c r="E57" i="1"/>
  <c r="P52" i="1"/>
  <c r="O52" i="1"/>
  <c r="N52" i="1"/>
  <c r="M52" i="1"/>
  <c r="L52" i="1"/>
  <c r="K52" i="1"/>
  <c r="J52" i="1"/>
  <c r="I52" i="1"/>
  <c r="H52" i="1"/>
  <c r="G52" i="1"/>
  <c r="F52" i="1"/>
  <c r="E52" i="1"/>
  <c r="G51" i="1"/>
  <c r="E51" i="1"/>
  <c r="P50" i="1"/>
  <c r="O50" i="1"/>
  <c r="N50" i="1"/>
  <c r="M50" i="1"/>
  <c r="L50" i="1"/>
  <c r="K50" i="1"/>
  <c r="J50" i="1"/>
  <c r="I50" i="1"/>
  <c r="H50" i="1"/>
  <c r="G50" i="1"/>
  <c r="F50" i="1"/>
  <c r="E50" i="1"/>
  <c r="G49" i="1"/>
  <c r="F49" i="1"/>
  <c r="E49" i="1"/>
  <c r="P48" i="1"/>
  <c r="O48" i="1"/>
  <c r="N48" i="1"/>
  <c r="M48" i="1"/>
  <c r="L48" i="1"/>
  <c r="K48" i="1"/>
  <c r="J48" i="1"/>
  <c r="I48" i="1"/>
  <c r="H48" i="1"/>
  <c r="G48" i="1"/>
  <c r="F48" i="1"/>
  <c r="E48" i="1"/>
  <c r="G47" i="1"/>
  <c r="E47" i="1"/>
  <c r="P46" i="1"/>
  <c r="O46" i="1"/>
  <c r="N46" i="1"/>
  <c r="M46" i="1"/>
  <c r="L46" i="1"/>
  <c r="K46" i="1"/>
  <c r="J46" i="1"/>
  <c r="I46" i="1"/>
  <c r="H46" i="1"/>
  <c r="G46" i="1"/>
  <c r="F46" i="1"/>
  <c r="E46" i="1"/>
  <c r="P44" i="1"/>
  <c r="O44" i="1"/>
  <c r="N44" i="1"/>
  <c r="M44" i="1"/>
  <c r="L44" i="1"/>
  <c r="K44" i="1"/>
  <c r="J44" i="1"/>
  <c r="I44" i="1"/>
  <c r="H44" i="1"/>
  <c r="G44" i="1"/>
  <c r="F44" i="1"/>
  <c r="E44" i="1"/>
  <c r="G43" i="1"/>
  <c r="E43" i="1"/>
  <c r="P42" i="1"/>
  <c r="O42" i="1"/>
  <c r="N42" i="1"/>
  <c r="M42" i="1"/>
  <c r="L42" i="1"/>
  <c r="K42" i="1"/>
  <c r="J42" i="1"/>
  <c r="I42" i="1"/>
  <c r="H42" i="1"/>
  <c r="G42" i="1"/>
  <c r="F42" i="1"/>
  <c r="E42" i="1"/>
  <c r="G40" i="1"/>
  <c r="E40" i="1"/>
  <c r="P39" i="1"/>
  <c r="O39" i="1"/>
  <c r="N39" i="1"/>
  <c r="M39" i="1"/>
  <c r="L39" i="1"/>
  <c r="K39" i="1"/>
  <c r="J39" i="1"/>
  <c r="I39" i="1"/>
  <c r="H39" i="1"/>
  <c r="G39" i="1"/>
  <c r="F39" i="1"/>
  <c r="E39" i="1"/>
  <c r="G37" i="1"/>
  <c r="F37" i="1"/>
  <c r="E37" i="1"/>
  <c r="P36" i="1"/>
  <c r="O36" i="1"/>
  <c r="N36" i="1"/>
  <c r="M36" i="1"/>
  <c r="L36" i="1"/>
  <c r="K36" i="1"/>
  <c r="J36" i="1"/>
  <c r="I36" i="1"/>
  <c r="H36" i="1"/>
  <c r="G36" i="1"/>
  <c r="F36" i="1"/>
  <c r="E36" i="1"/>
  <c r="P31" i="1"/>
  <c r="O31" i="1"/>
  <c r="N31" i="1"/>
  <c r="M31" i="1"/>
  <c r="L31" i="1"/>
  <c r="K31" i="1"/>
  <c r="J31" i="1"/>
  <c r="I31" i="1"/>
  <c r="H31" i="1"/>
  <c r="G31" i="1"/>
  <c r="F31" i="1"/>
  <c r="E31" i="1"/>
  <c r="P30" i="1"/>
  <c r="O30" i="1"/>
  <c r="N30" i="1"/>
  <c r="M30" i="1"/>
  <c r="L30" i="1"/>
  <c r="K30" i="1"/>
  <c r="J30" i="1"/>
  <c r="I30" i="1"/>
  <c r="H30" i="1"/>
  <c r="G30" i="1"/>
  <c r="F30" i="1"/>
  <c r="E30" i="1"/>
  <c r="P29" i="1"/>
  <c r="O29" i="1"/>
  <c r="N29" i="1"/>
  <c r="M29" i="1"/>
  <c r="L29" i="1"/>
  <c r="K29" i="1"/>
  <c r="J29" i="1"/>
  <c r="I29" i="1"/>
  <c r="H29" i="1"/>
  <c r="G29" i="1"/>
  <c r="F29" i="1"/>
  <c r="E29" i="1"/>
  <c r="P28" i="1"/>
  <c r="O28" i="1"/>
  <c r="N28" i="1"/>
  <c r="M28" i="1"/>
  <c r="L28" i="1"/>
  <c r="K28" i="1"/>
  <c r="J28" i="1"/>
  <c r="I28" i="1"/>
  <c r="H28" i="1"/>
  <c r="G28" i="1"/>
  <c r="F28" i="1"/>
  <c r="E28" i="1"/>
  <c r="P27" i="1"/>
  <c r="O27" i="1"/>
  <c r="N27" i="1"/>
  <c r="M27" i="1"/>
  <c r="L27" i="1"/>
  <c r="K27" i="1"/>
  <c r="J27" i="1"/>
  <c r="I27" i="1"/>
  <c r="H27" i="1"/>
  <c r="G27" i="1"/>
  <c r="F27" i="1"/>
  <c r="E27" i="1"/>
  <c r="P26" i="1"/>
  <c r="O26" i="1"/>
  <c r="N26" i="1"/>
  <c r="M26" i="1"/>
  <c r="L26" i="1"/>
  <c r="K26" i="1"/>
  <c r="J26" i="1"/>
  <c r="I26" i="1"/>
  <c r="H26" i="1"/>
  <c r="G26" i="1"/>
  <c r="F26" i="1"/>
  <c r="E26" i="1"/>
  <c r="P25" i="1"/>
  <c r="O25" i="1"/>
  <c r="N25" i="1"/>
  <c r="M25" i="1"/>
  <c r="L25" i="1"/>
  <c r="K25" i="1"/>
  <c r="J25" i="1"/>
  <c r="I25" i="1"/>
  <c r="H25" i="1"/>
  <c r="G25" i="1"/>
  <c r="F25" i="1"/>
  <c r="E25" i="1"/>
  <c r="P20" i="1"/>
  <c r="P93" i="1" s="1"/>
  <c r="O20" i="1"/>
  <c r="O81" i="1" s="1"/>
  <c r="N20" i="1"/>
  <c r="M20" i="1"/>
  <c r="M80" i="1" s="1"/>
  <c r="L20" i="1"/>
  <c r="L92" i="1" s="1"/>
  <c r="K20" i="1"/>
  <c r="K71" i="1" s="1"/>
  <c r="J20" i="1"/>
  <c r="I20" i="1"/>
  <c r="I80" i="1" s="1"/>
  <c r="H20" i="1"/>
  <c r="H91" i="1" s="1"/>
  <c r="G20" i="1"/>
  <c r="G64" i="1" s="1"/>
  <c r="F20" i="1"/>
  <c r="F64" i="1" s="1"/>
  <c r="E20" i="1"/>
  <c r="E80" i="1" s="1"/>
  <c r="D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P18" i="1"/>
  <c r="O18" i="1"/>
  <c r="N18" i="1"/>
  <c r="N63" i="1" s="1"/>
  <c r="M18" i="1"/>
  <c r="L18" i="1"/>
  <c r="L119" i="1" s="1"/>
  <c r="K18" i="1"/>
  <c r="J18" i="1"/>
  <c r="I18" i="1"/>
  <c r="H18" i="1"/>
  <c r="G18" i="1"/>
  <c r="F18" i="1"/>
  <c r="E18" i="1"/>
  <c r="D18" i="1"/>
  <c r="P17" i="1"/>
  <c r="O17" i="1"/>
  <c r="N17" i="1"/>
  <c r="O43" i="1" s="1"/>
  <c r="M17" i="1"/>
  <c r="L17" i="1"/>
  <c r="K17" i="1"/>
  <c r="J17" i="1"/>
  <c r="I17" i="1"/>
  <c r="J47" i="1" s="1"/>
  <c r="H17" i="1"/>
  <c r="G17" i="1"/>
  <c r="F17" i="1"/>
  <c r="E17" i="1"/>
  <c r="D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P9" i="1"/>
  <c r="P63" i="1" s="1"/>
  <c r="O9" i="1"/>
  <c r="O63" i="1" s="1"/>
  <c r="N9" i="1"/>
  <c r="N68" i="1" s="1"/>
  <c r="M9" i="1"/>
  <c r="M63" i="1" s="1"/>
  <c r="L9" i="1"/>
  <c r="K9" i="1"/>
  <c r="K63" i="1" s="1"/>
  <c r="J9" i="1"/>
  <c r="I9" i="1"/>
  <c r="H9" i="1"/>
  <c r="H63" i="1" s="1"/>
  <c r="G9" i="1"/>
  <c r="G63" i="1" s="1"/>
  <c r="F9" i="1"/>
  <c r="F63" i="1" s="1"/>
  <c r="E9" i="1"/>
  <c r="E63" i="1" s="1"/>
  <c r="D9" i="1"/>
  <c r="P8" i="1"/>
  <c r="P117" i="1" s="1"/>
  <c r="O8" i="1"/>
  <c r="N8" i="1"/>
  <c r="M8" i="1"/>
  <c r="L8" i="1"/>
  <c r="K8" i="1"/>
  <c r="J8" i="1"/>
  <c r="I8" i="1"/>
  <c r="H8" i="1"/>
  <c r="H119" i="1" s="1"/>
  <c r="G8" i="1"/>
  <c r="F8" i="1"/>
  <c r="E8" i="1"/>
  <c r="D8" i="1"/>
  <c r="P7" i="1"/>
  <c r="O7" i="1"/>
  <c r="N7" i="1"/>
  <c r="M7" i="1"/>
  <c r="L7" i="1"/>
  <c r="K7" i="1"/>
  <c r="J7" i="1"/>
  <c r="I7" i="1"/>
  <c r="H7" i="1"/>
  <c r="G7" i="1"/>
  <c r="F7" i="1"/>
  <c r="E7" i="1"/>
  <c r="D7" i="1"/>
  <c r="P6" i="1"/>
  <c r="O6" i="1"/>
  <c r="N6" i="1"/>
  <c r="M6" i="1"/>
  <c r="L6" i="1"/>
  <c r="K6" i="1"/>
  <c r="J6" i="1"/>
  <c r="I6" i="1"/>
  <c r="H6" i="1"/>
  <c r="G6" i="1"/>
  <c r="F6" i="1"/>
  <c r="E6" i="1"/>
  <c r="D6" i="1"/>
  <c r="P5" i="1"/>
  <c r="O5" i="1"/>
  <c r="N5" i="1"/>
  <c r="M5" i="1"/>
  <c r="L5" i="1"/>
  <c r="K5" i="1"/>
  <c r="J5" i="1"/>
  <c r="I5" i="1"/>
  <c r="H5" i="1"/>
  <c r="G5" i="1"/>
  <c r="F5" i="1"/>
  <c r="E5" i="1"/>
  <c r="D5" i="1"/>
  <c r="P4" i="1"/>
  <c r="O4" i="1"/>
  <c r="N4" i="1"/>
  <c r="M4" i="1"/>
  <c r="L4" i="1"/>
  <c r="K4" i="1"/>
  <c r="J4" i="1"/>
  <c r="I4" i="1"/>
  <c r="H4" i="1"/>
  <c r="G4" i="1"/>
  <c r="F4" i="1"/>
  <c r="E4" i="1"/>
  <c r="D4" i="1"/>
  <c r="J51" i="2" l="1"/>
  <c r="J51" i="4" s="1"/>
  <c r="N52" i="2"/>
  <c r="N52" i="4" s="1"/>
  <c r="F51" i="2"/>
  <c r="F51" i="4" s="1"/>
  <c r="N51" i="2"/>
  <c r="N51" i="4" s="1"/>
  <c r="F43" i="4"/>
  <c r="N43" i="4"/>
  <c r="L51" i="2"/>
  <c r="L51" i="4" s="1"/>
  <c r="O52" i="2"/>
  <c r="K25" i="2"/>
  <c r="K26" i="2" s="1"/>
  <c r="M25" i="2"/>
  <c r="E25" i="2"/>
  <c r="J43" i="4"/>
  <c r="L31" i="4"/>
  <c r="L43" i="4"/>
  <c r="I63" i="1"/>
  <c r="K68" i="1"/>
  <c r="G72" i="1"/>
  <c r="G80" i="1"/>
  <c r="L83" i="1"/>
  <c r="K129" i="3"/>
  <c r="J68" i="1"/>
  <c r="K40" i="1"/>
  <c r="F47" i="1"/>
  <c r="E58" i="1"/>
  <c r="J63" i="1"/>
  <c r="O68" i="1"/>
  <c r="H72" i="1"/>
  <c r="G78" i="1"/>
  <c r="K80" i="1"/>
  <c r="P84" i="1"/>
  <c r="L25" i="2"/>
  <c r="H27" i="3"/>
  <c r="P27" i="3"/>
  <c r="H53" i="3"/>
  <c r="P53" i="3"/>
  <c r="L121" i="3"/>
  <c r="L129" i="3"/>
  <c r="H51" i="2"/>
  <c r="H51" i="4" s="1"/>
  <c r="P51" i="2"/>
  <c r="P51" i="4" s="1"/>
  <c r="F25" i="2"/>
  <c r="N25" i="2"/>
  <c r="N28" i="2" s="1"/>
  <c r="N28" i="4" s="1"/>
  <c r="H43" i="4"/>
  <c r="P43" i="4"/>
  <c r="F129" i="3"/>
  <c r="N129" i="3"/>
  <c r="L63" i="1"/>
  <c r="O66" i="1"/>
  <c r="H71" i="1"/>
  <c r="L72" i="1"/>
  <c r="O78" i="1"/>
  <c r="H81" i="1"/>
  <c r="L91" i="1"/>
  <c r="N58" i="1"/>
  <c r="H114" i="1"/>
  <c r="P116" i="1"/>
  <c r="O72" i="1"/>
  <c r="O76" i="1"/>
  <c r="P92" i="1"/>
  <c r="G25" i="2"/>
  <c r="G26" i="2" s="1"/>
  <c r="O25" i="2"/>
  <c r="O25" i="4" s="1"/>
  <c r="K27" i="3"/>
  <c r="K140" i="3" s="1"/>
  <c r="K53" i="3"/>
  <c r="G121" i="3"/>
  <c r="O121" i="3"/>
  <c r="G129" i="3"/>
  <c r="O129" i="3"/>
  <c r="K67" i="1"/>
  <c r="L71" i="1"/>
  <c r="H25" i="2"/>
  <c r="H30" i="2" s="1"/>
  <c r="H30" i="4" s="1"/>
  <c r="P25" i="2"/>
  <c r="P25" i="4" s="1"/>
  <c r="L116" i="1"/>
  <c r="F43" i="1"/>
  <c r="O67" i="1"/>
  <c r="O71" i="1"/>
  <c r="K51" i="2"/>
  <c r="K51" i="4" s="1"/>
  <c r="K43" i="4"/>
  <c r="E27" i="3"/>
  <c r="M27" i="3"/>
  <c r="M32" i="3" s="1"/>
  <c r="M21" i="3" s="1"/>
  <c r="E53" i="3"/>
  <c r="M53" i="3"/>
  <c r="I121" i="3"/>
  <c r="I129" i="3"/>
  <c r="K66" i="1"/>
  <c r="I25" i="2"/>
  <c r="I25" i="4" s="1"/>
  <c r="F40" i="1"/>
  <c r="F51" i="1"/>
  <c r="P71" i="1"/>
  <c r="E31" i="4"/>
  <c r="M31" i="4"/>
  <c r="J25" i="2"/>
  <c r="J30" i="2" s="1"/>
  <c r="J30" i="4" s="1"/>
  <c r="O52" i="4"/>
  <c r="N53" i="3"/>
  <c r="J129" i="3"/>
  <c r="O26" i="2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J93" i="1"/>
  <c r="J92" i="1"/>
  <c r="J91" i="1"/>
  <c r="J88" i="1"/>
  <c r="J86" i="1"/>
  <c r="J84" i="1"/>
  <c r="J83" i="1"/>
  <c r="J40" i="1"/>
  <c r="N47" i="1"/>
  <c r="J51" i="1"/>
  <c r="L95" i="1"/>
  <c r="L99" i="1"/>
  <c r="L103" i="1"/>
  <c r="L107" i="1"/>
  <c r="L115" i="1"/>
  <c r="F25" i="4"/>
  <c r="F30" i="2"/>
  <c r="F30" i="4" s="1"/>
  <c r="F28" i="2"/>
  <c r="F28" i="4" s="1"/>
  <c r="F27" i="2"/>
  <c r="F27" i="4" s="1"/>
  <c r="F26" i="2"/>
  <c r="N93" i="1"/>
  <c r="N92" i="1"/>
  <c r="N91" i="1"/>
  <c r="N88" i="1"/>
  <c r="N86" i="1"/>
  <c r="N84" i="1"/>
  <c r="N83" i="1"/>
  <c r="J37" i="1"/>
  <c r="J49" i="1"/>
  <c r="J58" i="1"/>
  <c r="P96" i="1"/>
  <c r="P100" i="1"/>
  <c r="P104" i="1"/>
  <c r="P108" i="1"/>
  <c r="P112" i="1"/>
  <c r="H118" i="1"/>
  <c r="K93" i="1"/>
  <c r="K92" i="1"/>
  <c r="K91" i="1"/>
  <c r="K88" i="1"/>
  <c r="K86" i="1"/>
  <c r="K84" i="1"/>
  <c r="K83" i="1"/>
  <c r="K47" i="1"/>
  <c r="O47" i="1"/>
  <c r="K49" i="1"/>
  <c r="O49" i="1"/>
  <c r="K51" i="1"/>
  <c r="O51" i="1"/>
  <c r="K58" i="1"/>
  <c r="O58" i="1"/>
  <c r="K64" i="1"/>
  <c r="O64" i="1"/>
  <c r="L66" i="1"/>
  <c r="P66" i="1"/>
  <c r="H67" i="1"/>
  <c r="L67" i="1"/>
  <c r="P67" i="1"/>
  <c r="H68" i="1"/>
  <c r="L68" i="1"/>
  <c r="P68" i="1"/>
  <c r="H76" i="1"/>
  <c r="L76" i="1"/>
  <c r="P76" i="1"/>
  <c r="H78" i="1"/>
  <c r="L78" i="1"/>
  <c r="P78" i="1"/>
  <c r="H80" i="1"/>
  <c r="L80" i="1"/>
  <c r="P80" i="1"/>
  <c r="J81" i="1"/>
  <c r="P83" i="1"/>
  <c r="H86" i="1"/>
  <c r="L88" i="1"/>
  <c r="P91" i="1"/>
  <c r="H93" i="1"/>
  <c r="L94" i="1"/>
  <c r="P95" i="1"/>
  <c r="H97" i="1"/>
  <c r="L98" i="1"/>
  <c r="P99" i="1"/>
  <c r="H101" i="1"/>
  <c r="L102" i="1"/>
  <c r="P103" i="1"/>
  <c r="H105" i="1"/>
  <c r="L106" i="1"/>
  <c r="P107" i="1"/>
  <c r="H109" i="1"/>
  <c r="L110" i="1"/>
  <c r="P111" i="1"/>
  <c r="H113" i="1"/>
  <c r="L114" i="1"/>
  <c r="P115" i="1"/>
  <c r="H117" i="1"/>
  <c r="L118" i="1"/>
  <c r="P119" i="1"/>
  <c r="F132" i="2"/>
  <c r="F132" i="4" s="1"/>
  <c r="F128" i="2"/>
  <c r="F128" i="4" s="1"/>
  <c r="F125" i="2"/>
  <c r="F125" i="4" s="1"/>
  <c r="F124" i="2"/>
  <c r="F124" i="4" s="1"/>
  <c r="F60" i="2"/>
  <c r="F60" i="4" s="1"/>
  <c r="F31" i="2"/>
  <c r="F31" i="4" s="1"/>
  <c r="J132" i="2"/>
  <c r="J132" i="4" s="1"/>
  <c r="J128" i="2"/>
  <c r="J128" i="4" s="1"/>
  <c r="J125" i="2"/>
  <c r="J125" i="4" s="1"/>
  <c r="J124" i="2"/>
  <c r="J124" i="4" s="1"/>
  <c r="J60" i="2"/>
  <c r="J60" i="4" s="1"/>
  <c r="J31" i="2"/>
  <c r="J31" i="4" s="1"/>
  <c r="N132" i="2"/>
  <c r="N132" i="4" s="1"/>
  <c r="N128" i="2"/>
  <c r="N128" i="4" s="1"/>
  <c r="N125" i="2"/>
  <c r="N125" i="4" s="1"/>
  <c r="N124" i="2"/>
  <c r="N124" i="4" s="1"/>
  <c r="N60" i="2"/>
  <c r="N60" i="4" s="1"/>
  <c r="N31" i="2"/>
  <c r="N31" i="4" s="1"/>
  <c r="E127" i="2"/>
  <c r="E127" i="4" s="1"/>
  <c r="E126" i="2"/>
  <c r="E126" i="4" s="1"/>
  <c r="I127" i="2"/>
  <c r="I127" i="4" s="1"/>
  <c r="I126" i="2"/>
  <c r="I126" i="4" s="1"/>
  <c r="M127" i="2"/>
  <c r="M127" i="4" s="1"/>
  <c r="M126" i="2"/>
  <c r="M126" i="4" s="1"/>
  <c r="G119" i="2"/>
  <c r="G119" i="4" s="1"/>
  <c r="G118" i="2"/>
  <c r="G118" i="4" s="1"/>
  <c r="G117" i="2"/>
  <c r="G117" i="4" s="1"/>
  <c r="G116" i="2"/>
  <c r="G116" i="4" s="1"/>
  <c r="G115" i="2"/>
  <c r="G115" i="4" s="1"/>
  <c r="G113" i="2"/>
  <c r="G113" i="4" s="1"/>
  <c r="G111" i="2"/>
  <c r="G111" i="4" s="1"/>
  <c r="G110" i="2"/>
  <c r="G110" i="4" s="1"/>
  <c r="G109" i="2"/>
  <c r="G109" i="4" s="1"/>
  <c r="G108" i="2"/>
  <c r="G108" i="4" s="1"/>
  <c r="G107" i="2"/>
  <c r="G107" i="4" s="1"/>
  <c r="G106" i="2"/>
  <c r="G106" i="4" s="1"/>
  <c r="G105" i="2"/>
  <c r="G105" i="4" s="1"/>
  <c r="G104" i="2"/>
  <c r="G104" i="4" s="1"/>
  <c r="G103" i="2"/>
  <c r="G103" i="4" s="1"/>
  <c r="G102" i="2"/>
  <c r="G102" i="4" s="1"/>
  <c r="G101" i="2"/>
  <c r="G101" i="4" s="1"/>
  <c r="G100" i="2"/>
  <c r="G100" i="4" s="1"/>
  <c r="G99" i="2"/>
  <c r="G99" i="4" s="1"/>
  <c r="G98" i="2"/>
  <c r="G98" i="4" s="1"/>
  <c r="G97" i="2"/>
  <c r="G97" i="4" s="1"/>
  <c r="G96" i="2"/>
  <c r="G96" i="4" s="1"/>
  <c r="G95" i="2"/>
  <c r="G95" i="4" s="1"/>
  <c r="G94" i="2"/>
  <c r="G94" i="4" s="1"/>
  <c r="G66" i="2"/>
  <c r="G66" i="4" s="1"/>
  <c r="G114" i="2"/>
  <c r="G114" i="4" s="1"/>
  <c r="G112" i="2"/>
  <c r="G112" i="4" s="1"/>
  <c r="G68" i="2"/>
  <c r="G68" i="4" s="1"/>
  <c r="G67" i="2"/>
  <c r="G67" i="4" s="1"/>
  <c r="K119" i="2"/>
  <c r="K119" i="4" s="1"/>
  <c r="K118" i="2"/>
  <c r="K118" i="4" s="1"/>
  <c r="K117" i="2"/>
  <c r="K117" i="4" s="1"/>
  <c r="K116" i="2"/>
  <c r="K116" i="4" s="1"/>
  <c r="K115" i="2"/>
  <c r="K115" i="4" s="1"/>
  <c r="K112" i="2"/>
  <c r="K112" i="4" s="1"/>
  <c r="K110" i="2"/>
  <c r="K110" i="4" s="1"/>
  <c r="K109" i="2"/>
  <c r="K109" i="4" s="1"/>
  <c r="K108" i="2"/>
  <c r="K108" i="4" s="1"/>
  <c r="K107" i="2"/>
  <c r="K107" i="4" s="1"/>
  <c r="K106" i="2"/>
  <c r="K106" i="4" s="1"/>
  <c r="K105" i="2"/>
  <c r="K105" i="4" s="1"/>
  <c r="K104" i="2"/>
  <c r="K104" i="4" s="1"/>
  <c r="K103" i="2"/>
  <c r="K103" i="4" s="1"/>
  <c r="K102" i="2"/>
  <c r="K102" i="4" s="1"/>
  <c r="K101" i="2"/>
  <c r="K101" i="4" s="1"/>
  <c r="K100" i="2"/>
  <c r="K100" i="4" s="1"/>
  <c r="K99" i="2"/>
  <c r="K99" i="4" s="1"/>
  <c r="K98" i="2"/>
  <c r="K98" i="4" s="1"/>
  <c r="K97" i="2"/>
  <c r="K97" i="4" s="1"/>
  <c r="K96" i="2"/>
  <c r="K96" i="4" s="1"/>
  <c r="K95" i="2"/>
  <c r="K95" i="4" s="1"/>
  <c r="K94" i="2"/>
  <c r="K94" i="4" s="1"/>
  <c r="K66" i="2"/>
  <c r="K66" i="4" s="1"/>
  <c r="K114" i="2"/>
  <c r="K114" i="4" s="1"/>
  <c r="K113" i="2"/>
  <c r="K113" i="4" s="1"/>
  <c r="K111" i="2"/>
  <c r="K111" i="4" s="1"/>
  <c r="K68" i="2"/>
  <c r="K68" i="4" s="1"/>
  <c r="K67" i="2"/>
  <c r="K67" i="4" s="1"/>
  <c r="O119" i="2"/>
  <c r="O119" i="4" s="1"/>
  <c r="O118" i="2"/>
  <c r="O118" i="4" s="1"/>
  <c r="O117" i="2"/>
  <c r="O117" i="4" s="1"/>
  <c r="O116" i="2"/>
  <c r="O116" i="4" s="1"/>
  <c r="O115" i="2"/>
  <c r="O115" i="4" s="1"/>
  <c r="O114" i="2"/>
  <c r="O114" i="4" s="1"/>
  <c r="O113" i="2"/>
  <c r="O113" i="4" s="1"/>
  <c r="O111" i="2"/>
  <c r="O111" i="4" s="1"/>
  <c r="O110" i="2"/>
  <c r="O110" i="4" s="1"/>
  <c r="O109" i="2"/>
  <c r="O109" i="4" s="1"/>
  <c r="O108" i="2"/>
  <c r="O108" i="4" s="1"/>
  <c r="O107" i="2"/>
  <c r="O107" i="4" s="1"/>
  <c r="O106" i="2"/>
  <c r="O106" i="4" s="1"/>
  <c r="O105" i="2"/>
  <c r="O105" i="4" s="1"/>
  <c r="O104" i="2"/>
  <c r="O104" i="4" s="1"/>
  <c r="O103" i="2"/>
  <c r="O103" i="4" s="1"/>
  <c r="O102" i="2"/>
  <c r="O102" i="4" s="1"/>
  <c r="O101" i="2"/>
  <c r="O101" i="4" s="1"/>
  <c r="O100" i="2"/>
  <c r="O100" i="4" s="1"/>
  <c r="O99" i="2"/>
  <c r="O99" i="4" s="1"/>
  <c r="O98" i="2"/>
  <c r="O98" i="4" s="1"/>
  <c r="O97" i="2"/>
  <c r="O97" i="4" s="1"/>
  <c r="O96" i="2"/>
  <c r="O96" i="4" s="1"/>
  <c r="O95" i="2"/>
  <c r="O95" i="4" s="1"/>
  <c r="O94" i="2"/>
  <c r="O94" i="4" s="1"/>
  <c r="O66" i="2"/>
  <c r="O66" i="4" s="1"/>
  <c r="O112" i="2"/>
  <c r="O112" i="4" s="1"/>
  <c r="O68" i="2"/>
  <c r="O68" i="4" s="1"/>
  <c r="O67" i="2"/>
  <c r="O67" i="4" s="1"/>
  <c r="F65" i="2"/>
  <c r="F65" i="4" s="1"/>
  <c r="F63" i="2"/>
  <c r="F63" i="4" s="1"/>
  <c r="F62" i="2"/>
  <c r="F62" i="4" s="1"/>
  <c r="F61" i="2"/>
  <c r="F61" i="4" s="1"/>
  <c r="F58" i="2"/>
  <c r="F58" i="4" s="1"/>
  <c r="F57" i="2"/>
  <c r="F57" i="4" s="1"/>
  <c r="J65" i="2"/>
  <c r="J65" i="4" s="1"/>
  <c r="J63" i="2"/>
  <c r="J63" i="4" s="1"/>
  <c r="J62" i="2"/>
  <c r="J62" i="4" s="1"/>
  <c r="J61" i="2"/>
  <c r="J61" i="4" s="1"/>
  <c r="J58" i="2"/>
  <c r="J58" i="4" s="1"/>
  <c r="J57" i="2"/>
  <c r="J57" i="4" s="1"/>
  <c r="N65" i="2"/>
  <c r="N65" i="4" s="1"/>
  <c r="N63" i="2"/>
  <c r="N63" i="4" s="1"/>
  <c r="N62" i="2"/>
  <c r="N62" i="4" s="1"/>
  <c r="N61" i="2"/>
  <c r="N61" i="4" s="1"/>
  <c r="N58" i="2"/>
  <c r="N58" i="4" s="1"/>
  <c r="N57" i="2"/>
  <c r="N57" i="4" s="1"/>
  <c r="E51" i="2"/>
  <c r="E51" i="4" s="1"/>
  <c r="E50" i="2"/>
  <c r="E50" i="4" s="1"/>
  <c r="E49" i="2"/>
  <c r="E49" i="4" s="1"/>
  <c r="E48" i="2"/>
  <c r="E48" i="4" s="1"/>
  <c r="E47" i="2"/>
  <c r="E47" i="4" s="1"/>
  <c r="E46" i="2"/>
  <c r="E46" i="4" s="1"/>
  <c r="E44" i="2"/>
  <c r="E44" i="4" s="1"/>
  <c r="E40" i="2"/>
  <c r="E40" i="4" s="1"/>
  <c r="E39" i="2"/>
  <c r="E39" i="4" s="1"/>
  <c r="E37" i="2"/>
  <c r="E37" i="4" s="1"/>
  <c r="E36" i="2"/>
  <c r="E36" i="4" s="1"/>
  <c r="I51" i="2"/>
  <c r="I51" i="4" s="1"/>
  <c r="I50" i="2"/>
  <c r="I50" i="4" s="1"/>
  <c r="I49" i="2"/>
  <c r="I49" i="4" s="1"/>
  <c r="I48" i="2"/>
  <c r="I48" i="4" s="1"/>
  <c r="I47" i="2"/>
  <c r="I47" i="4" s="1"/>
  <c r="I46" i="2"/>
  <c r="I46" i="4" s="1"/>
  <c r="I44" i="2"/>
  <c r="I44" i="4" s="1"/>
  <c r="I40" i="2"/>
  <c r="I40" i="4" s="1"/>
  <c r="I39" i="2"/>
  <c r="I39" i="4" s="1"/>
  <c r="I37" i="2"/>
  <c r="I37" i="4" s="1"/>
  <c r="I36" i="2"/>
  <c r="I36" i="4" s="1"/>
  <c r="M51" i="2"/>
  <c r="M51" i="4" s="1"/>
  <c r="M50" i="2"/>
  <c r="M50" i="4" s="1"/>
  <c r="M49" i="2"/>
  <c r="M49" i="4" s="1"/>
  <c r="M48" i="2"/>
  <c r="M48" i="4" s="1"/>
  <c r="M47" i="2"/>
  <c r="M47" i="4" s="1"/>
  <c r="M46" i="2"/>
  <c r="M46" i="4" s="1"/>
  <c r="M44" i="2"/>
  <c r="M44" i="4" s="1"/>
  <c r="M40" i="2"/>
  <c r="M40" i="4" s="1"/>
  <c r="M39" i="2"/>
  <c r="M39" i="4" s="1"/>
  <c r="M37" i="2"/>
  <c r="M37" i="4" s="1"/>
  <c r="M36" i="2"/>
  <c r="M36" i="4" s="1"/>
  <c r="E43" i="2"/>
  <c r="E43" i="4" s="1"/>
  <c r="E42" i="2"/>
  <c r="E42" i="4" s="1"/>
  <c r="I43" i="2"/>
  <c r="I43" i="4" s="1"/>
  <c r="I42" i="2"/>
  <c r="I42" i="4" s="1"/>
  <c r="M43" i="2"/>
  <c r="M43" i="4" s="1"/>
  <c r="M42" i="2"/>
  <c r="M42" i="4" s="1"/>
  <c r="H120" i="2"/>
  <c r="H120" i="4" s="1"/>
  <c r="H69" i="2"/>
  <c r="H69" i="4" s="1"/>
  <c r="H93" i="2"/>
  <c r="H93" i="4" s="1"/>
  <c r="H92" i="2"/>
  <c r="H92" i="4" s="1"/>
  <c r="H91" i="2"/>
  <c r="H91" i="4" s="1"/>
  <c r="H90" i="2"/>
  <c r="H90" i="4" s="1"/>
  <c r="H89" i="2"/>
  <c r="H89" i="4" s="1"/>
  <c r="H88" i="2"/>
  <c r="H88" i="4" s="1"/>
  <c r="H87" i="2"/>
  <c r="H87" i="4" s="1"/>
  <c r="H86" i="2"/>
  <c r="H86" i="4" s="1"/>
  <c r="H85" i="2"/>
  <c r="H85" i="4" s="1"/>
  <c r="H84" i="2"/>
  <c r="H84" i="4" s="1"/>
  <c r="H83" i="2"/>
  <c r="H83" i="4" s="1"/>
  <c r="H82" i="2"/>
  <c r="H82" i="4" s="1"/>
  <c r="H81" i="2"/>
  <c r="H81" i="4" s="1"/>
  <c r="H80" i="2"/>
  <c r="H80" i="4" s="1"/>
  <c r="H79" i="2"/>
  <c r="H79" i="4" s="1"/>
  <c r="H78" i="2"/>
  <c r="H78" i="4" s="1"/>
  <c r="H77" i="2"/>
  <c r="H77" i="4" s="1"/>
  <c r="H76" i="2"/>
  <c r="H76" i="4" s="1"/>
  <c r="H75" i="2"/>
  <c r="H75" i="4" s="1"/>
  <c r="H74" i="2"/>
  <c r="H74" i="4" s="1"/>
  <c r="H73" i="2"/>
  <c r="H73" i="4" s="1"/>
  <c r="H72" i="2"/>
  <c r="H72" i="4" s="1"/>
  <c r="H71" i="2"/>
  <c r="H71" i="4" s="1"/>
  <c r="H70" i="2"/>
  <c r="H70" i="4" s="1"/>
  <c r="H64" i="2"/>
  <c r="H64" i="4" s="1"/>
  <c r="H52" i="2"/>
  <c r="H52" i="4" s="1"/>
  <c r="L120" i="2"/>
  <c r="L120" i="4" s="1"/>
  <c r="L69" i="2"/>
  <c r="L69" i="4" s="1"/>
  <c r="L93" i="2"/>
  <c r="L93" i="4" s="1"/>
  <c r="L92" i="2"/>
  <c r="L92" i="4" s="1"/>
  <c r="L91" i="2"/>
  <c r="L91" i="4" s="1"/>
  <c r="L90" i="2"/>
  <c r="L90" i="4" s="1"/>
  <c r="L89" i="2"/>
  <c r="L89" i="4" s="1"/>
  <c r="L88" i="2"/>
  <c r="L88" i="4" s="1"/>
  <c r="L87" i="2"/>
  <c r="L87" i="4" s="1"/>
  <c r="L86" i="2"/>
  <c r="L86" i="4" s="1"/>
  <c r="L85" i="2"/>
  <c r="L85" i="4" s="1"/>
  <c r="L84" i="2"/>
  <c r="L84" i="4" s="1"/>
  <c r="L83" i="2"/>
  <c r="L83" i="4" s="1"/>
  <c r="L82" i="2"/>
  <c r="L82" i="4" s="1"/>
  <c r="L81" i="2"/>
  <c r="L81" i="4" s="1"/>
  <c r="L80" i="2"/>
  <c r="L80" i="4" s="1"/>
  <c r="L79" i="2"/>
  <c r="L79" i="4" s="1"/>
  <c r="L78" i="2"/>
  <c r="L78" i="4" s="1"/>
  <c r="L77" i="2"/>
  <c r="L77" i="4" s="1"/>
  <c r="L76" i="2"/>
  <c r="L76" i="4" s="1"/>
  <c r="L75" i="2"/>
  <c r="L75" i="4" s="1"/>
  <c r="L74" i="2"/>
  <c r="L74" i="4" s="1"/>
  <c r="L73" i="2"/>
  <c r="L73" i="4" s="1"/>
  <c r="L72" i="2"/>
  <c r="L72" i="4" s="1"/>
  <c r="L71" i="2"/>
  <c r="L71" i="4" s="1"/>
  <c r="L70" i="2"/>
  <c r="L70" i="4" s="1"/>
  <c r="L64" i="2"/>
  <c r="L64" i="4" s="1"/>
  <c r="L52" i="2"/>
  <c r="L52" i="4" s="1"/>
  <c r="P120" i="2"/>
  <c r="P120" i="4" s="1"/>
  <c r="P69" i="2"/>
  <c r="P69" i="4" s="1"/>
  <c r="P93" i="2"/>
  <c r="P93" i="4" s="1"/>
  <c r="P92" i="2"/>
  <c r="P92" i="4" s="1"/>
  <c r="P91" i="2"/>
  <c r="P91" i="4" s="1"/>
  <c r="P90" i="2"/>
  <c r="P90" i="4" s="1"/>
  <c r="P89" i="2"/>
  <c r="P89" i="4" s="1"/>
  <c r="P88" i="2"/>
  <c r="P88" i="4" s="1"/>
  <c r="P87" i="2"/>
  <c r="P87" i="4" s="1"/>
  <c r="P86" i="2"/>
  <c r="P86" i="4" s="1"/>
  <c r="P85" i="2"/>
  <c r="P85" i="4" s="1"/>
  <c r="P84" i="2"/>
  <c r="P84" i="4" s="1"/>
  <c r="P83" i="2"/>
  <c r="P83" i="4" s="1"/>
  <c r="P82" i="2"/>
  <c r="P82" i="4" s="1"/>
  <c r="P81" i="2"/>
  <c r="P81" i="4" s="1"/>
  <c r="P80" i="2"/>
  <c r="P80" i="4" s="1"/>
  <c r="P79" i="2"/>
  <c r="P79" i="4" s="1"/>
  <c r="P78" i="2"/>
  <c r="P78" i="4" s="1"/>
  <c r="P77" i="2"/>
  <c r="P77" i="4" s="1"/>
  <c r="P76" i="2"/>
  <c r="P76" i="4" s="1"/>
  <c r="P75" i="2"/>
  <c r="P75" i="4" s="1"/>
  <c r="P74" i="2"/>
  <c r="P74" i="4" s="1"/>
  <c r="P73" i="2"/>
  <c r="P73" i="4" s="1"/>
  <c r="P72" i="2"/>
  <c r="P72" i="4" s="1"/>
  <c r="P71" i="2"/>
  <c r="P71" i="4" s="1"/>
  <c r="P70" i="2"/>
  <c r="P70" i="4" s="1"/>
  <c r="P64" i="2"/>
  <c r="P64" i="4" s="1"/>
  <c r="P52" i="2"/>
  <c r="P52" i="4" s="1"/>
  <c r="G59" i="4"/>
  <c r="G56" i="4"/>
  <c r="G45" i="4"/>
  <c r="G41" i="4"/>
  <c r="G38" i="4"/>
  <c r="G35" i="4"/>
  <c r="K59" i="4"/>
  <c r="K56" i="4"/>
  <c r="K45" i="4"/>
  <c r="K41" i="4"/>
  <c r="K38" i="4"/>
  <c r="K35" i="4"/>
  <c r="O59" i="4"/>
  <c r="O56" i="4"/>
  <c r="O45" i="4"/>
  <c r="O41" i="4"/>
  <c r="O38" i="4"/>
  <c r="O35" i="4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F93" i="1"/>
  <c r="F92" i="1"/>
  <c r="F91" i="1"/>
  <c r="F88" i="1"/>
  <c r="F86" i="1"/>
  <c r="F84" i="1"/>
  <c r="F83" i="1"/>
  <c r="N40" i="1"/>
  <c r="J43" i="1"/>
  <c r="N49" i="1"/>
  <c r="J64" i="1"/>
  <c r="N81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88" i="1"/>
  <c r="O86" i="1"/>
  <c r="O84" i="1"/>
  <c r="O83" i="1"/>
  <c r="O37" i="1"/>
  <c r="O40" i="1"/>
  <c r="K43" i="1"/>
  <c r="H37" i="1"/>
  <c r="L37" i="1"/>
  <c r="P37" i="1"/>
  <c r="H40" i="1"/>
  <c r="L40" i="1"/>
  <c r="P40" i="1"/>
  <c r="H43" i="1"/>
  <c r="L43" i="1"/>
  <c r="P43" i="1"/>
  <c r="H47" i="1"/>
  <c r="L47" i="1"/>
  <c r="P47" i="1"/>
  <c r="H49" i="1"/>
  <c r="L49" i="1"/>
  <c r="P49" i="1"/>
  <c r="H51" i="1"/>
  <c r="L51" i="1"/>
  <c r="P51" i="1"/>
  <c r="H58" i="1"/>
  <c r="L58" i="1"/>
  <c r="P58" i="1"/>
  <c r="H64" i="1"/>
  <c r="L64" i="1"/>
  <c r="P64" i="1"/>
  <c r="I66" i="1"/>
  <c r="M66" i="1"/>
  <c r="E67" i="1"/>
  <c r="I67" i="1"/>
  <c r="M67" i="1"/>
  <c r="I68" i="1"/>
  <c r="M68" i="1"/>
  <c r="E71" i="1"/>
  <c r="I71" i="1"/>
  <c r="M71" i="1"/>
  <c r="E72" i="1"/>
  <c r="I72" i="1"/>
  <c r="M72" i="1"/>
  <c r="E76" i="1"/>
  <c r="I76" i="1"/>
  <c r="M76" i="1"/>
  <c r="E78" i="1"/>
  <c r="I78" i="1"/>
  <c r="M78" i="1"/>
  <c r="F81" i="1"/>
  <c r="K81" i="1"/>
  <c r="P81" i="1"/>
  <c r="H84" i="1"/>
  <c r="L86" i="1"/>
  <c r="P88" i="1"/>
  <c r="H92" i="1"/>
  <c r="L93" i="1"/>
  <c r="P94" i="1"/>
  <c r="H96" i="1"/>
  <c r="L97" i="1"/>
  <c r="P98" i="1"/>
  <c r="H100" i="1"/>
  <c r="L101" i="1"/>
  <c r="P102" i="1"/>
  <c r="H104" i="1"/>
  <c r="L105" i="1"/>
  <c r="P106" i="1"/>
  <c r="H108" i="1"/>
  <c r="L109" i="1"/>
  <c r="P110" i="1"/>
  <c r="H112" i="1"/>
  <c r="L113" i="1"/>
  <c r="P114" i="1"/>
  <c r="H116" i="1"/>
  <c r="L117" i="1"/>
  <c r="P118" i="1"/>
  <c r="L25" i="4"/>
  <c r="L30" i="2"/>
  <c r="L30" i="4" s="1"/>
  <c r="L28" i="2"/>
  <c r="L28" i="4" s="1"/>
  <c r="L27" i="2"/>
  <c r="L27" i="4" s="1"/>
  <c r="L26" i="2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N37" i="1"/>
  <c r="N43" i="1"/>
  <c r="N51" i="1"/>
  <c r="N64" i="1"/>
  <c r="H94" i="1"/>
  <c r="H98" i="1"/>
  <c r="H102" i="1"/>
  <c r="H106" i="1"/>
  <c r="H110" i="1"/>
  <c r="L111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G93" i="1"/>
  <c r="G92" i="1"/>
  <c r="G91" i="1"/>
  <c r="G88" i="1"/>
  <c r="G86" i="1"/>
  <c r="G84" i="1"/>
  <c r="G83" i="1"/>
  <c r="K37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E93" i="1"/>
  <c r="E92" i="1"/>
  <c r="E91" i="1"/>
  <c r="E88" i="1"/>
  <c r="E86" i="1"/>
  <c r="E84" i="1"/>
  <c r="E83" i="1"/>
  <c r="E81" i="1"/>
  <c r="I93" i="1"/>
  <c r="I92" i="1"/>
  <c r="I91" i="1"/>
  <c r="I88" i="1"/>
  <c r="I86" i="1"/>
  <c r="I84" i="1"/>
  <c r="I83" i="1"/>
  <c r="I81" i="1"/>
  <c r="M93" i="1"/>
  <c r="M92" i="1"/>
  <c r="M91" i="1"/>
  <c r="M88" i="1"/>
  <c r="M86" i="1"/>
  <c r="M84" i="1"/>
  <c r="M83" i="1"/>
  <c r="M81" i="1"/>
  <c r="I37" i="1"/>
  <c r="M37" i="1"/>
  <c r="I40" i="1"/>
  <c r="M40" i="1"/>
  <c r="I43" i="1"/>
  <c r="M43" i="1"/>
  <c r="I47" i="1"/>
  <c r="M47" i="1"/>
  <c r="I49" i="1"/>
  <c r="M49" i="1"/>
  <c r="I51" i="1"/>
  <c r="M51" i="1"/>
  <c r="I58" i="1"/>
  <c r="M58" i="1"/>
  <c r="E64" i="1"/>
  <c r="I64" i="1"/>
  <c r="M64" i="1"/>
  <c r="J66" i="1"/>
  <c r="N66" i="1"/>
  <c r="F67" i="1"/>
  <c r="J67" i="1"/>
  <c r="N67" i="1"/>
  <c r="F71" i="1"/>
  <c r="J71" i="1"/>
  <c r="N71" i="1"/>
  <c r="F72" i="1"/>
  <c r="J72" i="1"/>
  <c r="N72" i="1"/>
  <c r="F76" i="1"/>
  <c r="J76" i="1"/>
  <c r="N76" i="1"/>
  <c r="F78" i="1"/>
  <c r="J78" i="1"/>
  <c r="N78" i="1"/>
  <c r="F80" i="1"/>
  <c r="J80" i="1"/>
  <c r="N80" i="1"/>
  <c r="G81" i="1"/>
  <c r="L81" i="1"/>
  <c r="H83" i="1"/>
  <c r="L84" i="1"/>
  <c r="P86" i="1"/>
  <c r="H95" i="1"/>
  <c r="L96" i="1"/>
  <c r="P97" i="1"/>
  <c r="H99" i="1"/>
  <c r="L100" i="1"/>
  <c r="P101" i="1"/>
  <c r="H103" i="1"/>
  <c r="L104" i="1"/>
  <c r="P105" i="1"/>
  <c r="H107" i="1"/>
  <c r="L108" i="1"/>
  <c r="P109" i="1"/>
  <c r="H111" i="1"/>
  <c r="L112" i="1"/>
  <c r="P113" i="1"/>
  <c r="H115" i="1"/>
  <c r="E25" i="4"/>
  <c r="E30" i="2"/>
  <c r="E30" i="4" s="1"/>
  <c r="E28" i="2"/>
  <c r="E28" i="4" s="1"/>
  <c r="E27" i="2"/>
  <c r="E26" i="2"/>
  <c r="I27" i="2"/>
  <c r="I27" i="4" s="1"/>
  <c r="I26" i="2"/>
  <c r="M25" i="4"/>
  <c r="M30" i="2"/>
  <c r="M30" i="4" s="1"/>
  <c r="M28" i="2"/>
  <c r="M28" i="4" s="1"/>
  <c r="M27" i="2"/>
  <c r="M26" i="2"/>
  <c r="G132" i="2"/>
  <c r="G132" i="4" s="1"/>
  <c r="G128" i="2"/>
  <c r="G128" i="4" s="1"/>
  <c r="G125" i="2"/>
  <c r="G125" i="4" s="1"/>
  <c r="G124" i="2"/>
  <c r="G124" i="4" s="1"/>
  <c r="G60" i="2"/>
  <c r="G60" i="4" s="1"/>
  <c r="K132" i="2"/>
  <c r="K132" i="4" s="1"/>
  <c r="K128" i="2"/>
  <c r="K128" i="4" s="1"/>
  <c r="K125" i="2"/>
  <c r="K125" i="4" s="1"/>
  <c r="K124" i="2"/>
  <c r="K124" i="4" s="1"/>
  <c r="K60" i="2"/>
  <c r="K60" i="4" s="1"/>
  <c r="O132" i="2"/>
  <c r="O132" i="4" s="1"/>
  <c r="O128" i="2"/>
  <c r="O128" i="4" s="1"/>
  <c r="O125" i="2"/>
  <c r="O125" i="4" s="1"/>
  <c r="O124" i="2"/>
  <c r="O124" i="4" s="1"/>
  <c r="O60" i="2"/>
  <c r="O60" i="4" s="1"/>
  <c r="F127" i="2"/>
  <c r="F127" i="4" s="1"/>
  <c r="F126" i="2"/>
  <c r="F126" i="4" s="1"/>
  <c r="J127" i="2"/>
  <c r="J127" i="4" s="1"/>
  <c r="J126" i="2"/>
  <c r="J126" i="4" s="1"/>
  <c r="N127" i="2"/>
  <c r="N127" i="4" s="1"/>
  <c r="N126" i="2"/>
  <c r="N126" i="4" s="1"/>
  <c r="H119" i="2"/>
  <c r="H119" i="4" s="1"/>
  <c r="H118" i="2"/>
  <c r="H118" i="4" s="1"/>
  <c r="H117" i="2"/>
  <c r="H117" i="4" s="1"/>
  <c r="H116" i="2"/>
  <c r="H116" i="4" s="1"/>
  <c r="H115" i="2"/>
  <c r="H115" i="4" s="1"/>
  <c r="H114" i="2"/>
  <c r="H114" i="4" s="1"/>
  <c r="H113" i="2"/>
  <c r="H113" i="4" s="1"/>
  <c r="H112" i="2"/>
  <c r="H112" i="4" s="1"/>
  <c r="H111" i="2"/>
  <c r="H111" i="4" s="1"/>
  <c r="H68" i="2"/>
  <c r="H68" i="4" s="1"/>
  <c r="H67" i="2"/>
  <c r="H67" i="4" s="1"/>
  <c r="H110" i="2"/>
  <c r="H110" i="4" s="1"/>
  <c r="H109" i="2"/>
  <c r="H109" i="4" s="1"/>
  <c r="H108" i="2"/>
  <c r="H108" i="4" s="1"/>
  <c r="H107" i="2"/>
  <c r="H107" i="4" s="1"/>
  <c r="H106" i="2"/>
  <c r="H106" i="4" s="1"/>
  <c r="H105" i="2"/>
  <c r="H105" i="4" s="1"/>
  <c r="H104" i="2"/>
  <c r="H104" i="4" s="1"/>
  <c r="H103" i="2"/>
  <c r="H103" i="4" s="1"/>
  <c r="H102" i="2"/>
  <c r="H102" i="4" s="1"/>
  <c r="H101" i="2"/>
  <c r="H101" i="4" s="1"/>
  <c r="H100" i="2"/>
  <c r="H100" i="4" s="1"/>
  <c r="H99" i="2"/>
  <c r="H99" i="4" s="1"/>
  <c r="H98" i="2"/>
  <c r="H98" i="4" s="1"/>
  <c r="H97" i="2"/>
  <c r="H97" i="4" s="1"/>
  <c r="H96" i="2"/>
  <c r="H96" i="4" s="1"/>
  <c r="H95" i="2"/>
  <c r="H95" i="4" s="1"/>
  <c r="H94" i="2"/>
  <c r="H94" i="4" s="1"/>
  <c r="H66" i="2"/>
  <c r="H66" i="4" s="1"/>
  <c r="L119" i="2"/>
  <c r="L119" i="4" s="1"/>
  <c r="L118" i="2"/>
  <c r="L118" i="4" s="1"/>
  <c r="L117" i="2"/>
  <c r="L117" i="4" s="1"/>
  <c r="L116" i="2"/>
  <c r="L116" i="4" s="1"/>
  <c r="L115" i="2"/>
  <c r="L115" i="4" s="1"/>
  <c r="L114" i="2"/>
  <c r="L114" i="4" s="1"/>
  <c r="L113" i="2"/>
  <c r="L113" i="4" s="1"/>
  <c r="L112" i="2"/>
  <c r="L112" i="4" s="1"/>
  <c r="L111" i="2"/>
  <c r="L111" i="4" s="1"/>
  <c r="L68" i="2"/>
  <c r="L68" i="4" s="1"/>
  <c r="L67" i="2"/>
  <c r="L67" i="4" s="1"/>
  <c r="L110" i="2"/>
  <c r="L110" i="4" s="1"/>
  <c r="L109" i="2"/>
  <c r="L109" i="4" s="1"/>
  <c r="L108" i="2"/>
  <c r="L108" i="4" s="1"/>
  <c r="L107" i="2"/>
  <c r="L107" i="4" s="1"/>
  <c r="L106" i="2"/>
  <c r="L106" i="4" s="1"/>
  <c r="L105" i="2"/>
  <c r="L105" i="4" s="1"/>
  <c r="L104" i="2"/>
  <c r="L104" i="4" s="1"/>
  <c r="L103" i="2"/>
  <c r="L103" i="4" s="1"/>
  <c r="L102" i="2"/>
  <c r="L102" i="4" s="1"/>
  <c r="L101" i="2"/>
  <c r="L101" i="4" s="1"/>
  <c r="L100" i="2"/>
  <c r="L100" i="4" s="1"/>
  <c r="L99" i="2"/>
  <c r="L99" i="4" s="1"/>
  <c r="L98" i="2"/>
  <c r="L98" i="4" s="1"/>
  <c r="L97" i="2"/>
  <c r="L97" i="4" s="1"/>
  <c r="L96" i="2"/>
  <c r="L96" i="4" s="1"/>
  <c r="L95" i="2"/>
  <c r="L95" i="4" s="1"/>
  <c r="L94" i="2"/>
  <c r="L94" i="4" s="1"/>
  <c r="L66" i="2"/>
  <c r="L66" i="4" s="1"/>
  <c r="P119" i="2"/>
  <c r="P119" i="4" s="1"/>
  <c r="P118" i="2"/>
  <c r="P118" i="4" s="1"/>
  <c r="P117" i="2"/>
  <c r="P117" i="4" s="1"/>
  <c r="P116" i="2"/>
  <c r="P116" i="4" s="1"/>
  <c r="P115" i="2"/>
  <c r="P115" i="4" s="1"/>
  <c r="P114" i="2"/>
  <c r="P114" i="4" s="1"/>
  <c r="P113" i="2"/>
  <c r="P113" i="4" s="1"/>
  <c r="P112" i="2"/>
  <c r="P112" i="4" s="1"/>
  <c r="P111" i="2"/>
  <c r="P111" i="4" s="1"/>
  <c r="P68" i="2"/>
  <c r="P68" i="4" s="1"/>
  <c r="P67" i="2"/>
  <c r="P67" i="4" s="1"/>
  <c r="P110" i="2"/>
  <c r="P110" i="4" s="1"/>
  <c r="P109" i="2"/>
  <c r="P109" i="4" s="1"/>
  <c r="P108" i="2"/>
  <c r="P108" i="4" s="1"/>
  <c r="P107" i="2"/>
  <c r="P107" i="4" s="1"/>
  <c r="P106" i="2"/>
  <c r="P106" i="4" s="1"/>
  <c r="P105" i="2"/>
  <c r="P105" i="4" s="1"/>
  <c r="P104" i="2"/>
  <c r="P104" i="4" s="1"/>
  <c r="P103" i="2"/>
  <c r="P103" i="4" s="1"/>
  <c r="P102" i="2"/>
  <c r="P102" i="4" s="1"/>
  <c r="P101" i="2"/>
  <c r="P101" i="4" s="1"/>
  <c r="P100" i="2"/>
  <c r="P100" i="4" s="1"/>
  <c r="P99" i="2"/>
  <c r="P99" i="4" s="1"/>
  <c r="P98" i="2"/>
  <c r="P98" i="4" s="1"/>
  <c r="P97" i="2"/>
  <c r="P97" i="4" s="1"/>
  <c r="P96" i="2"/>
  <c r="P96" i="4" s="1"/>
  <c r="P95" i="2"/>
  <c r="P95" i="4" s="1"/>
  <c r="P94" i="2"/>
  <c r="P94" i="4" s="1"/>
  <c r="P66" i="2"/>
  <c r="P66" i="4" s="1"/>
  <c r="G65" i="2"/>
  <c r="G65" i="4" s="1"/>
  <c r="G63" i="2"/>
  <c r="G63" i="4" s="1"/>
  <c r="G62" i="2"/>
  <c r="G62" i="4" s="1"/>
  <c r="G61" i="2"/>
  <c r="G61" i="4" s="1"/>
  <c r="G58" i="2"/>
  <c r="G58" i="4" s="1"/>
  <c r="G57" i="2"/>
  <c r="G57" i="4" s="1"/>
  <c r="K65" i="2"/>
  <c r="K65" i="4" s="1"/>
  <c r="K63" i="2"/>
  <c r="K63" i="4" s="1"/>
  <c r="K62" i="2"/>
  <c r="K62" i="4" s="1"/>
  <c r="K61" i="2"/>
  <c r="K61" i="4" s="1"/>
  <c r="K58" i="2"/>
  <c r="K58" i="4" s="1"/>
  <c r="K57" i="2"/>
  <c r="K57" i="4" s="1"/>
  <c r="O65" i="2"/>
  <c r="O65" i="4" s="1"/>
  <c r="O63" i="2"/>
  <c r="O63" i="4" s="1"/>
  <c r="O62" i="2"/>
  <c r="O62" i="4" s="1"/>
  <c r="O61" i="2"/>
  <c r="O61" i="4" s="1"/>
  <c r="O58" i="2"/>
  <c r="O58" i="4" s="1"/>
  <c r="O57" i="2"/>
  <c r="O57" i="4" s="1"/>
  <c r="E120" i="2"/>
  <c r="E120" i="4" s="1"/>
  <c r="E154" i="2"/>
  <c r="E153" i="2"/>
  <c r="E93" i="2"/>
  <c r="E93" i="4" s="1"/>
  <c r="E92" i="2"/>
  <c r="E92" i="4" s="1"/>
  <c r="E91" i="2"/>
  <c r="E91" i="4" s="1"/>
  <c r="E90" i="2"/>
  <c r="E90" i="4" s="1"/>
  <c r="E89" i="2"/>
  <c r="E89" i="4" s="1"/>
  <c r="E88" i="2"/>
  <c r="E88" i="4" s="1"/>
  <c r="E87" i="2"/>
  <c r="E87" i="4" s="1"/>
  <c r="E86" i="2"/>
  <c r="E86" i="4" s="1"/>
  <c r="E85" i="2"/>
  <c r="E85" i="4" s="1"/>
  <c r="E84" i="2"/>
  <c r="E84" i="4" s="1"/>
  <c r="E83" i="2"/>
  <c r="E83" i="4" s="1"/>
  <c r="E82" i="2"/>
  <c r="E82" i="4" s="1"/>
  <c r="E81" i="2"/>
  <c r="E81" i="4" s="1"/>
  <c r="E80" i="2"/>
  <c r="E80" i="4" s="1"/>
  <c r="E79" i="2"/>
  <c r="E79" i="4" s="1"/>
  <c r="E78" i="2"/>
  <c r="E78" i="4" s="1"/>
  <c r="E77" i="2"/>
  <c r="E77" i="4" s="1"/>
  <c r="E76" i="2"/>
  <c r="E76" i="4" s="1"/>
  <c r="E75" i="2"/>
  <c r="E75" i="4" s="1"/>
  <c r="E74" i="2"/>
  <c r="E74" i="4" s="1"/>
  <c r="E73" i="2"/>
  <c r="E73" i="4" s="1"/>
  <c r="E72" i="2"/>
  <c r="E72" i="4" s="1"/>
  <c r="E71" i="2"/>
  <c r="E71" i="4" s="1"/>
  <c r="E70" i="2"/>
  <c r="E70" i="4" s="1"/>
  <c r="E64" i="2"/>
  <c r="E64" i="4" s="1"/>
  <c r="E69" i="2"/>
  <c r="I120" i="2"/>
  <c r="I120" i="4" s="1"/>
  <c r="I93" i="2"/>
  <c r="I93" i="4" s="1"/>
  <c r="I92" i="2"/>
  <c r="I92" i="4" s="1"/>
  <c r="I91" i="2"/>
  <c r="I91" i="4" s="1"/>
  <c r="I90" i="2"/>
  <c r="I90" i="4" s="1"/>
  <c r="I89" i="2"/>
  <c r="I89" i="4" s="1"/>
  <c r="I88" i="2"/>
  <c r="I88" i="4" s="1"/>
  <c r="I87" i="2"/>
  <c r="I87" i="4" s="1"/>
  <c r="I86" i="2"/>
  <c r="I86" i="4" s="1"/>
  <c r="I85" i="2"/>
  <c r="I85" i="4" s="1"/>
  <c r="I84" i="2"/>
  <c r="I84" i="4" s="1"/>
  <c r="I83" i="2"/>
  <c r="I83" i="4" s="1"/>
  <c r="I82" i="2"/>
  <c r="I82" i="4" s="1"/>
  <c r="I81" i="2"/>
  <c r="I81" i="4" s="1"/>
  <c r="I80" i="2"/>
  <c r="I80" i="4" s="1"/>
  <c r="I79" i="2"/>
  <c r="I79" i="4" s="1"/>
  <c r="I78" i="2"/>
  <c r="I78" i="4" s="1"/>
  <c r="I77" i="2"/>
  <c r="I77" i="4" s="1"/>
  <c r="I76" i="2"/>
  <c r="I76" i="4" s="1"/>
  <c r="I75" i="2"/>
  <c r="I75" i="4" s="1"/>
  <c r="I74" i="2"/>
  <c r="I74" i="4" s="1"/>
  <c r="I73" i="2"/>
  <c r="I73" i="4" s="1"/>
  <c r="I72" i="2"/>
  <c r="I72" i="4" s="1"/>
  <c r="I71" i="2"/>
  <c r="I71" i="4" s="1"/>
  <c r="I70" i="2"/>
  <c r="I70" i="4" s="1"/>
  <c r="I64" i="2"/>
  <c r="I64" i="4" s="1"/>
  <c r="I69" i="2"/>
  <c r="I69" i="4" s="1"/>
  <c r="M120" i="2"/>
  <c r="M120" i="4" s="1"/>
  <c r="M93" i="2"/>
  <c r="M93" i="4" s="1"/>
  <c r="M92" i="2"/>
  <c r="M92" i="4" s="1"/>
  <c r="M91" i="2"/>
  <c r="M91" i="4" s="1"/>
  <c r="M90" i="2"/>
  <c r="M90" i="4" s="1"/>
  <c r="M89" i="2"/>
  <c r="M89" i="4" s="1"/>
  <c r="M88" i="2"/>
  <c r="M88" i="4" s="1"/>
  <c r="M87" i="2"/>
  <c r="M87" i="4" s="1"/>
  <c r="M86" i="2"/>
  <c r="M86" i="4" s="1"/>
  <c r="M85" i="2"/>
  <c r="M85" i="4" s="1"/>
  <c r="M84" i="2"/>
  <c r="M84" i="4" s="1"/>
  <c r="M83" i="2"/>
  <c r="M83" i="4" s="1"/>
  <c r="M82" i="2"/>
  <c r="M82" i="4" s="1"/>
  <c r="M81" i="2"/>
  <c r="M81" i="4" s="1"/>
  <c r="M80" i="2"/>
  <c r="M80" i="4" s="1"/>
  <c r="M79" i="2"/>
  <c r="M79" i="4" s="1"/>
  <c r="M78" i="2"/>
  <c r="M78" i="4" s="1"/>
  <c r="M77" i="2"/>
  <c r="M77" i="4" s="1"/>
  <c r="M76" i="2"/>
  <c r="M76" i="4" s="1"/>
  <c r="M75" i="2"/>
  <c r="M75" i="4" s="1"/>
  <c r="M74" i="2"/>
  <c r="M74" i="4" s="1"/>
  <c r="M73" i="2"/>
  <c r="M73" i="4" s="1"/>
  <c r="M72" i="2"/>
  <c r="M72" i="4" s="1"/>
  <c r="M71" i="2"/>
  <c r="M71" i="4" s="1"/>
  <c r="M70" i="2"/>
  <c r="M70" i="4" s="1"/>
  <c r="M64" i="2"/>
  <c r="M64" i="4" s="1"/>
  <c r="M52" i="2"/>
  <c r="M52" i="4" s="1"/>
  <c r="M69" i="2"/>
  <c r="M69" i="4" s="1"/>
  <c r="H59" i="4"/>
  <c r="H56" i="4"/>
  <c r="H45" i="4"/>
  <c r="H41" i="4"/>
  <c r="H38" i="4"/>
  <c r="H35" i="4"/>
  <c r="L59" i="4"/>
  <c r="L56" i="4"/>
  <c r="L45" i="4"/>
  <c r="L41" i="4"/>
  <c r="L38" i="4"/>
  <c r="L35" i="4"/>
  <c r="P59" i="4"/>
  <c r="P56" i="4"/>
  <c r="P45" i="4"/>
  <c r="P41" i="4"/>
  <c r="P38" i="4"/>
  <c r="P35" i="4"/>
  <c r="H36" i="2"/>
  <c r="H36" i="4" s="1"/>
  <c r="L36" i="2"/>
  <c r="L36" i="4" s="1"/>
  <c r="P36" i="2"/>
  <c r="P36" i="4" s="1"/>
  <c r="H37" i="2"/>
  <c r="H37" i="4" s="1"/>
  <c r="L37" i="2"/>
  <c r="L37" i="4" s="1"/>
  <c r="P37" i="2"/>
  <c r="P37" i="4" s="1"/>
  <c r="H39" i="2"/>
  <c r="H39" i="4" s="1"/>
  <c r="L39" i="2"/>
  <c r="L39" i="4" s="1"/>
  <c r="P39" i="2"/>
  <c r="P39" i="4" s="1"/>
  <c r="H40" i="2"/>
  <c r="H40" i="4" s="1"/>
  <c r="L40" i="2"/>
  <c r="L40" i="4" s="1"/>
  <c r="P40" i="2"/>
  <c r="P40" i="4" s="1"/>
  <c r="H42" i="2"/>
  <c r="H42" i="4" s="1"/>
  <c r="L42" i="2"/>
  <c r="L42" i="4" s="1"/>
  <c r="P42" i="2"/>
  <c r="P42" i="4" s="1"/>
  <c r="H44" i="2"/>
  <c r="H44" i="4" s="1"/>
  <c r="L44" i="2"/>
  <c r="L44" i="4" s="1"/>
  <c r="P44" i="2"/>
  <c r="P44" i="4" s="1"/>
  <c r="H46" i="2"/>
  <c r="H46" i="4" s="1"/>
  <c r="L46" i="2"/>
  <c r="L46" i="4" s="1"/>
  <c r="P46" i="2"/>
  <c r="P46" i="4" s="1"/>
  <c r="H47" i="2"/>
  <c r="H47" i="4" s="1"/>
  <c r="L47" i="2"/>
  <c r="L47" i="4" s="1"/>
  <c r="P47" i="2"/>
  <c r="P47" i="4" s="1"/>
  <c r="H48" i="2"/>
  <c r="H48" i="4" s="1"/>
  <c r="L48" i="2"/>
  <c r="L48" i="4" s="1"/>
  <c r="P48" i="2"/>
  <c r="P48" i="4" s="1"/>
  <c r="H49" i="2"/>
  <c r="H49" i="4" s="1"/>
  <c r="L49" i="2"/>
  <c r="L49" i="4" s="1"/>
  <c r="P49" i="2"/>
  <c r="P49" i="4" s="1"/>
  <c r="H50" i="2"/>
  <c r="H50" i="4" s="1"/>
  <c r="L50" i="2"/>
  <c r="L50" i="4" s="1"/>
  <c r="P50" i="2"/>
  <c r="P50" i="4" s="1"/>
  <c r="H132" i="2"/>
  <c r="H132" i="4" s="1"/>
  <c r="H128" i="2"/>
  <c r="H128" i="4" s="1"/>
  <c r="H125" i="2"/>
  <c r="H125" i="4" s="1"/>
  <c r="H124" i="2"/>
  <c r="H124" i="4" s="1"/>
  <c r="H60" i="2"/>
  <c r="H60" i="4" s="1"/>
  <c r="L132" i="2"/>
  <c r="L132" i="4" s="1"/>
  <c r="L128" i="2"/>
  <c r="L128" i="4" s="1"/>
  <c r="L125" i="2"/>
  <c r="L125" i="4" s="1"/>
  <c r="L124" i="2"/>
  <c r="L124" i="4" s="1"/>
  <c r="L60" i="2"/>
  <c r="L60" i="4" s="1"/>
  <c r="P132" i="2"/>
  <c r="P132" i="4" s="1"/>
  <c r="P128" i="2"/>
  <c r="P128" i="4" s="1"/>
  <c r="P125" i="2"/>
  <c r="P125" i="4" s="1"/>
  <c r="P124" i="2"/>
  <c r="P124" i="4" s="1"/>
  <c r="P60" i="2"/>
  <c r="P60" i="4" s="1"/>
  <c r="G127" i="2"/>
  <c r="G127" i="4" s="1"/>
  <c r="G126" i="2"/>
  <c r="G126" i="4" s="1"/>
  <c r="K127" i="2"/>
  <c r="K127" i="4" s="1"/>
  <c r="K126" i="2"/>
  <c r="K126" i="4" s="1"/>
  <c r="O127" i="2"/>
  <c r="O127" i="4" s="1"/>
  <c r="O126" i="2"/>
  <c r="O126" i="4" s="1"/>
  <c r="E157" i="2"/>
  <c r="E119" i="2"/>
  <c r="E119" i="4" s="1"/>
  <c r="E118" i="2"/>
  <c r="E118" i="4" s="1"/>
  <c r="E117" i="2"/>
  <c r="E117" i="4" s="1"/>
  <c r="E116" i="2"/>
  <c r="E116" i="4" s="1"/>
  <c r="E115" i="2"/>
  <c r="E115" i="4" s="1"/>
  <c r="E114" i="2"/>
  <c r="E114" i="4" s="1"/>
  <c r="E113" i="2"/>
  <c r="E113" i="4" s="1"/>
  <c r="E112" i="2"/>
  <c r="E112" i="4" s="1"/>
  <c r="E156" i="2"/>
  <c r="E160" i="2"/>
  <c r="E159" i="2"/>
  <c r="E68" i="2"/>
  <c r="E67" i="2"/>
  <c r="E111" i="2"/>
  <c r="E111" i="4" s="1"/>
  <c r="E110" i="2"/>
  <c r="E110" i="4" s="1"/>
  <c r="E109" i="2"/>
  <c r="E109" i="4" s="1"/>
  <c r="E108" i="2"/>
  <c r="E108" i="4" s="1"/>
  <c r="E107" i="2"/>
  <c r="E107" i="4" s="1"/>
  <c r="E106" i="2"/>
  <c r="E106" i="4" s="1"/>
  <c r="E105" i="2"/>
  <c r="E105" i="4" s="1"/>
  <c r="E104" i="2"/>
  <c r="E104" i="4" s="1"/>
  <c r="E103" i="2"/>
  <c r="E103" i="4" s="1"/>
  <c r="E102" i="2"/>
  <c r="E102" i="4" s="1"/>
  <c r="E101" i="2"/>
  <c r="E101" i="4" s="1"/>
  <c r="E100" i="2"/>
  <c r="E100" i="4" s="1"/>
  <c r="E99" i="2"/>
  <c r="E99" i="4" s="1"/>
  <c r="E98" i="2"/>
  <c r="E98" i="4" s="1"/>
  <c r="E97" i="2"/>
  <c r="E97" i="4" s="1"/>
  <c r="E96" i="2"/>
  <c r="E96" i="4" s="1"/>
  <c r="E95" i="2"/>
  <c r="E95" i="4" s="1"/>
  <c r="E94" i="2"/>
  <c r="E94" i="4" s="1"/>
  <c r="E66" i="2"/>
  <c r="I119" i="2"/>
  <c r="I119" i="4" s="1"/>
  <c r="I118" i="2"/>
  <c r="I118" i="4" s="1"/>
  <c r="I117" i="2"/>
  <c r="I117" i="4" s="1"/>
  <c r="I116" i="2"/>
  <c r="I116" i="4" s="1"/>
  <c r="I115" i="2"/>
  <c r="I115" i="4" s="1"/>
  <c r="I114" i="2"/>
  <c r="I114" i="4" s="1"/>
  <c r="I113" i="2"/>
  <c r="I113" i="4" s="1"/>
  <c r="I112" i="2"/>
  <c r="I112" i="4" s="1"/>
  <c r="I111" i="2"/>
  <c r="I111" i="4" s="1"/>
  <c r="I68" i="2"/>
  <c r="I68" i="4" s="1"/>
  <c r="I67" i="2"/>
  <c r="I67" i="4" s="1"/>
  <c r="I110" i="2"/>
  <c r="I110" i="4" s="1"/>
  <c r="I109" i="2"/>
  <c r="I109" i="4" s="1"/>
  <c r="I108" i="2"/>
  <c r="I108" i="4" s="1"/>
  <c r="I107" i="2"/>
  <c r="I107" i="4" s="1"/>
  <c r="I106" i="2"/>
  <c r="I106" i="4" s="1"/>
  <c r="I105" i="2"/>
  <c r="I105" i="4" s="1"/>
  <c r="I104" i="2"/>
  <c r="I104" i="4" s="1"/>
  <c r="I103" i="2"/>
  <c r="I103" i="4" s="1"/>
  <c r="I102" i="2"/>
  <c r="I102" i="4" s="1"/>
  <c r="I101" i="2"/>
  <c r="I101" i="4" s="1"/>
  <c r="I100" i="2"/>
  <c r="I100" i="4" s="1"/>
  <c r="I99" i="2"/>
  <c r="I99" i="4" s="1"/>
  <c r="I98" i="2"/>
  <c r="I98" i="4" s="1"/>
  <c r="I97" i="2"/>
  <c r="I97" i="4" s="1"/>
  <c r="I96" i="2"/>
  <c r="I96" i="4" s="1"/>
  <c r="I95" i="2"/>
  <c r="I95" i="4" s="1"/>
  <c r="I94" i="2"/>
  <c r="I94" i="4" s="1"/>
  <c r="I66" i="2"/>
  <c r="I66" i="4" s="1"/>
  <c r="M119" i="2"/>
  <c r="M119" i="4" s="1"/>
  <c r="M118" i="2"/>
  <c r="M118" i="4" s="1"/>
  <c r="M117" i="2"/>
  <c r="M117" i="4" s="1"/>
  <c r="M116" i="2"/>
  <c r="M116" i="4" s="1"/>
  <c r="M115" i="2"/>
  <c r="M115" i="4" s="1"/>
  <c r="M114" i="2"/>
  <c r="M114" i="4" s="1"/>
  <c r="M113" i="2"/>
  <c r="M113" i="4" s="1"/>
  <c r="M112" i="2"/>
  <c r="M112" i="4" s="1"/>
  <c r="M111" i="2"/>
  <c r="M111" i="4" s="1"/>
  <c r="M68" i="2"/>
  <c r="M68" i="4" s="1"/>
  <c r="M67" i="2"/>
  <c r="M67" i="4" s="1"/>
  <c r="M110" i="2"/>
  <c r="M110" i="4" s="1"/>
  <c r="M109" i="2"/>
  <c r="M109" i="4" s="1"/>
  <c r="M108" i="2"/>
  <c r="M108" i="4" s="1"/>
  <c r="M107" i="2"/>
  <c r="M107" i="4" s="1"/>
  <c r="M106" i="2"/>
  <c r="M106" i="4" s="1"/>
  <c r="M105" i="2"/>
  <c r="M105" i="4" s="1"/>
  <c r="M104" i="2"/>
  <c r="M104" i="4" s="1"/>
  <c r="M103" i="2"/>
  <c r="M103" i="4" s="1"/>
  <c r="M102" i="2"/>
  <c r="M102" i="4" s="1"/>
  <c r="M101" i="2"/>
  <c r="M101" i="4" s="1"/>
  <c r="M100" i="2"/>
  <c r="M100" i="4" s="1"/>
  <c r="M99" i="2"/>
  <c r="M99" i="4" s="1"/>
  <c r="M98" i="2"/>
  <c r="M98" i="4" s="1"/>
  <c r="M97" i="2"/>
  <c r="M97" i="4" s="1"/>
  <c r="M96" i="2"/>
  <c r="M96" i="4" s="1"/>
  <c r="M95" i="2"/>
  <c r="M95" i="4" s="1"/>
  <c r="M94" i="2"/>
  <c r="M94" i="4" s="1"/>
  <c r="M66" i="2"/>
  <c r="M66" i="4" s="1"/>
  <c r="H65" i="2"/>
  <c r="H65" i="4" s="1"/>
  <c r="H63" i="2"/>
  <c r="H63" i="4" s="1"/>
  <c r="H62" i="2"/>
  <c r="H62" i="4" s="1"/>
  <c r="H61" i="2"/>
  <c r="H61" i="4" s="1"/>
  <c r="H58" i="2"/>
  <c r="H58" i="4" s="1"/>
  <c r="H57" i="2"/>
  <c r="H57" i="4" s="1"/>
  <c r="L65" i="2"/>
  <c r="L65" i="4" s="1"/>
  <c r="L63" i="2"/>
  <c r="L63" i="4" s="1"/>
  <c r="L62" i="2"/>
  <c r="L62" i="4" s="1"/>
  <c r="L61" i="2"/>
  <c r="L61" i="4" s="1"/>
  <c r="L58" i="2"/>
  <c r="L58" i="4" s="1"/>
  <c r="L57" i="2"/>
  <c r="L57" i="4" s="1"/>
  <c r="P65" i="2"/>
  <c r="P65" i="4" s="1"/>
  <c r="P63" i="2"/>
  <c r="P63" i="4" s="1"/>
  <c r="P62" i="2"/>
  <c r="P62" i="4" s="1"/>
  <c r="P61" i="2"/>
  <c r="P61" i="4" s="1"/>
  <c r="P58" i="2"/>
  <c r="P58" i="4" s="1"/>
  <c r="P57" i="2"/>
  <c r="P57" i="4" s="1"/>
  <c r="F120" i="2"/>
  <c r="F120" i="4" s="1"/>
  <c r="F93" i="2"/>
  <c r="F93" i="4" s="1"/>
  <c r="F92" i="2"/>
  <c r="F92" i="4" s="1"/>
  <c r="F91" i="2"/>
  <c r="F91" i="4" s="1"/>
  <c r="F90" i="2"/>
  <c r="F90" i="4" s="1"/>
  <c r="F89" i="2"/>
  <c r="F89" i="4" s="1"/>
  <c r="F88" i="2"/>
  <c r="F88" i="4" s="1"/>
  <c r="F87" i="2"/>
  <c r="F87" i="4" s="1"/>
  <c r="F86" i="2"/>
  <c r="F86" i="4" s="1"/>
  <c r="F85" i="2"/>
  <c r="F85" i="4" s="1"/>
  <c r="F84" i="2"/>
  <c r="F84" i="4" s="1"/>
  <c r="F83" i="2"/>
  <c r="F83" i="4" s="1"/>
  <c r="F82" i="2"/>
  <c r="F82" i="4" s="1"/>
  <c r="F81" i="2"/>
  <c r="F81" i="4" s="1"/>
  <c r="F80" i="2"/>
  <c r="F80" i="4" s="1"/>
  <c r="F79" i="2"/>
  <c r="F79" i="4" s="1"/>
  <c r="F78" i="2"/>
  <c r="F78" i="4" s="1"/>
  <c r="F77" i="2"/>
  <c r="F77" i="4" s="1"/>
  <c r="F76" i="2"/>
  <c r="F76" i="4" s="1"/>
  <c r="F75" i="2"/>
  <c r="F75" i="4" s="1"/>
  <c r="F74" i="2"/>
  <c r="F74" i="4" s="1"/>
  <c r="F73" i="2"/>
  <c r="F73" i="4" s="1"/>
  <c r="F72" i="2"/>
  <c r="F72" i="4" s="1"/>
  <c r="F71" i="2"/>
  <c r="F71" i="4" s="1"/>
  <c r="F70" i="2"/>
  <c r="F70" i="4" s="1"/>
  <c r="F64" i="2"/>
  <c r="F64" i="4" s="1"/>
  <c r="F69" i="2"/>
  <c r="F69" i="4" s="1"/>
  <c r="J120" i="2"/>
  <c r="J120" i="4" s="1"/>
  <c r="J93" i="2"/>
  <c r="J93" i="4" s="1"/>
  <c r="J92" i="2"/>
  <c r="J92" i="4" s="1"/>
  <c r="J91" i="2"/>
  <c r="J91" i="4" s="1"/>
  <c r="J90" i="2"/>
  <c r="J90" i="4" s="1"/>
  <c r="J89" i="2"/>
  <c r="J89" i="4" s="1"/>
  <c r="J88" i="2"/>
  <c r="J88" i="4" s="1"/>
  <c r="J87" i="2"/>
  <c r="J87" i="4" s="1"/>
  <c r="J86" i="2"/>
  <c r="J86" i="4" s="1"/>
  <c r="J85" i="2"/>
  <c r="J85" i="4" s="1"/>
  <c r="J84" i="2"/>
  <c r="J84" i="4" s="1"/>
  <c r="J83" i="2"/>
  <c r="J83" i="4" s="1"/>
  <c r="J82" i="2"/>
  <c r="J82" i="4" s="1"/>
  <c r="J81" i="2"/>
  <c r="J81" i="4" s="1"/>
  <c r="J80" i="2"/>
  <c r="J80" i="4" s="1"/>
  <c r="J79" i="2"/>
  <c r="J79" i="4" s="1"/>
  <c r="J78" i="2"/>
  <c r="J78" i="4" s="1"/>
  <c r="J77" i="2"/>
  <c r="J77" i="4" s="1"/>
  <c r="J76" i="2"/>
  <c r="J76" i="4" s="1"/>
  <c r="J75" i="2"/>
  <c r="J75" i="4" s="1"/>
  <c r="J74" i="2"/>
  <c r="J74" i="4" s="1"/>
  <c r="J73" i="2"/>
  <c r="J73" i="4" s="1"/>
  <c r="J72" i="2"/>
  <c r="J72" i="4" s="1"/>
  <c r="J71" i="2"/>
  <c r="J71" i="4" s="1"/>
  <c r="J70" i="2"/>
  <c r="J70" i="4" s="1"/>
  <c r="J64" i="2"/>
  <c r="J64" i="4" s="1"/>
  <c r="J69" i="2"/>
  <c r="J69" i="4" s="1"/>
  <c r="N120" i="2"/>
  <c r="N120" i="4" s="1"/>
  <c r="N93" i="2"/>
  <c r="N93" i="4" s="1"/>
  <c r="N92" i="2"/>
  <c r="N92" i="4" s="1"/>
  <c r="N91" i="2"/>
  <c r="N91" i="4" s="1"/>
  <c r="N90" i="2"/>
  <c r="N90" i="4" s="1"/>
  <c r="N89" i="2"/>
  <c r="N89" i="4" s="1"/>
  <c r="N88" i="2"/>
  <c r="N88" i="4" s="1"/>
  <c r="N87" i="2"/>
  <c r="N87" i="4" s="1"/>
  <c r="N86" i="2"/>
  <c r="N86" i="4" s="1"/>
  <c r="N85" i="2"/>
  <c r="N85" i="4" s="1"/>
  <c r="N84" i="2"/>
  <c r="N84" i="4" s="1"/>
  <c r="N83" i="2"/>
  <c r="N83" i="4" s="1"/>
  <c r="N82" i="2"/>
  <c r="N82" i="4" s="1"/>
  <c r="N81" i="2"/>
  <c r="N81" i="4" s="1"/>
  <c r="N80" i="2"/>
  <c r="N80" i="4" s="1"/>
  <c r="N79" i="2"/>
  <c r="N79" i="4" s="1"/>
  <c r="N78" i="2"/>
  <c r="N78" i="4" s="1"/>
  <c r="N77" i="2"/>
  <c r="N77" i="4" s="1"/>
  <c r="N76" i="2"/>
  <c r="N76" i="4" s="1"/>
  <c r="N75" i="2"/>
  <c r="N75" i="4" s="1"/>
  <c r="N74" i="2"/>
  <c r="N74" i="4" s="1"/>
  <c r="N73" i="2"/>
  <c r="N73" i="4" s="1"/>
  <c r="N72" i="2"/>
  <c r="N72" i="4" s="1"/>
  <c r="N71" i="2"/>
  <c r="N71" i="4" s="1"/>
  <c r="N70" i="2"/>
  <c r="N70" i="4" s="1"/>
  <c r="N64" i="2"/>
  <c r="N64" i="4" s="1"/>
  <c r="N69" i="2"/>
  <c r="N69" i="4" s="1"/>
  <c r="E59" i="4"/>
  <c r="E56" i="4"/>
  <c r="E45" i="4"/>
  <c r="E41" i="4"/>
  <c r="E38" i="4"/>
  <c r="E35" i="4"/>
  <c r="I59" i="4"/>
  <c r="I56" i="4"/>
  <c r="I45" i="4"/>
  <c r="I41" i="4"/>
  <c r="I38" i="4"/>
  <c r="I35" i="4"/>
  <c r="M59" i="4"/>
  <c r="M56" i="4"/>
  <c r="M45" i="4"/>
  <c r="M41" i="4"/>
  <c r="M38" i="4"/>
  <c r="M35" i="4"/>
  <c r="E52" i="2"/>
  <c r="E52" i="4" s="1"/>
  <c r="I52" i="2"/>
  <c r="I52" i="4" s="1"/>
  <c r="E132" i="2"/>
  <c r="E132" i="4" s="1"/>
  <c r="E128" i="2"/>
  <c r="E128" i="4" s="1"/>
  <c r="E125" i="2"/>
  <c r="E125" i="4" s="1"/>
  <c r="E124" i="2"/>
  <c r="E124" i="4" s="1"/>
  <c r="E60" i="2"/>
  <c r="E60" i="4" s="1"/>
  <c r="I132" i="2"/>
  <c r="I132" i="4" s="1"/>
  <c r="I128" i="2"/>
  <c r="I128" i="4" s="1"/>
  <c r="I158" i="4" s="1"/>
  <c r="I125" i="2"/>
  <c r="I125" i="4" s="1"/>
  <c r="I124" i="2"/>
  <c r="I124" i="4" s="1"/>
  <c r="I60" i="2"/>
  <c r="I60" i="4" s="1"/>
  <c r="M132" i="2"/>
  <c r="M132" i="4" s="1"/>
  <c r="M128" i="2"/>
  <c r="M128" i="4" s="1"/>
  <c r="M125" i="2"/>
  <c r="M125" i="4" s="1"/>
  <c r="M124" i="2"/>
  <c r="M124" i="4" s="1"/>
  <c r="M60" i="2"/>
  <c r="M60" i="4" s="1"/>
  <c r="H127" i="2"/>
  <c r="H127" i="4" s="1"/>
  <c r="H126" i="2"/>
  <c r="H126" i="4" s="1"/>
  <c r="L127" i="2"/>
  <c r="L127" i="4" s="1"/>
  <c r="L126" i="2"/>
  <c r="L126" i="4" s="1"/>
  <c r="P127" i="2"/>
  <c r="P127" i="4" s="1"/>
  <c r="P126" i="2"/>
  <c r="P126" i="4" s="1"/>
  <c r="F119" i="2"/>
  <c r="F119" i="4" s="1"/>
  <c r="F118" i="2"/>
  <c r="F118" i="4" s="1"/>
  <c r="F117" i="2"/>
  <c r="F117" i="4" s="1"/>
  <c r="F116" i="2"/>
  <c r="F116" i="4" s="1"/>
  <c r="F115" i="2"/>
  <c r="F115" i="4" s="1"/>
  <c r="F67" i="2"/>
  <c r="F67" i="4" s="1"/>
  <c r="F113" i="2"/>
  <c r="F113" i="4" s="1"/>
  <c r="F111" i="2"/>
  <c r="F111" i="4" s="1"/>
  <c r="F110" i="2"/>
  <c r="F110" i="4" s="1"/>
  <c r="F109" i="2"/>
  <c r="F109" i="4" s="1"/>
  <c r="F108" i="2"/>
  <c r="F108" i="4" s="1"/>
  <c r="F107" i="2"/>
  <c r="F107" i="4" s="1"/>
  <c r="F106" i="2"/>
  <c r="F106" i="4" s="1"/>
  <c r="F105" i="2"/>
  <c r="F105" i="4" s="1"/>
  <c r="F104" i="2"/>
  <c r="F104" i="4" s="1"/>
  <c r="F103" i="2"/>
  <c r="F103" i="4" s="1"/>
  <c r="F102" i="2"/>
  <c r="F102" i="4" s="1"/>
  <c r="F101" i="2"/>
  <c r="F101" i="4" s="1"/>
  <c r="F100" i="2"/>
  <c r="F100" i="4" s="1"/>
  <c r="F99" i="2"/>
  <c r="F99" i="4" s="1"/>
  <c r="F98" i="2"/>
  <c r="F98" i="4" s="1"/>
  <c r="F97" i="2"/>
  <c r="F97" i="4" s="1"/>
  <c r="F96" i="2"/>
  <c r="F96" i="4" s="1"/>
  <c r="F95" i="2"/>
  <c r="F95" i="4" s="1"/>
  <c r="F94" i="2"/>
  <c r="F94" i="4" s="1"/>
  <c r="F66" i="2"/>
  <c r="F66" i="4" s="1"/>
  <c r="F114" i="2"/>
  <c r="F114" i="4" s="1"/>
  <c r="F112" i="2"/>
  <c r="F112" i="4" s="1"/>
  <c r="F68" i="2"/>
  <c r="F68" i="4" s="1"/>
  <c r="J119" i="2"/>
  <c r="J119" i="4" s="1"/>
  <c r="J118" i="2"/>
  <c r="J118" i="4" s="1"/>
  <c r="J117" i="2"/>
  <c r="J117" i="4" s="1"/>
  <c r="J116" i="2"/>
  <c r="J116" i="4" s="1"/>
  <c r="J115" i="2"/>
  <c r="J115" i="4" s="1"/>
  <c r="J114" i="2"/>
  <c r="J114" i="4" s="1"/>
  <c r="J67" i="2"/>
  <c r="J67" i="4" s="1"/>
  <c r="J112" i="2"/>
  <c r="J112" i="4" s="1"/>
  <c r="J110" i="2"/>
  <c r="J110" i="4" s="1"/>
  <c r="J109" i="2"/>
  <c r="J109" i="4" s="1"/>
  <c r="J108" i="2"/>
  <c r="J108" i="4" s="1"/>
  <c r="J107" i="2"/>
  <c r="J107" i="4" s="1"/>
  <c r="J106" i="2"/>
  <c r="J106" i="4" s="1"/>
  <c r="J105" i="2"/>
  <c r="J105" i="4" s="1"/>
  <c r="J104" i="2"/>
  <c r="J104" i="4" s="1"/>
  <c r="J103" i="2"/>
  <c r="J103" i="4" s="1"/>
  <c r="J102" i="2"/>
  <c r="J102" i="4" s="1"/>
  <c r="J101" i="2"/>
  <c r="J101" i="4" s="1"/>
  <c r="J100" i="2"/>
  <c r="J100" i="4" s="1"/>
  <c r="J99" i="2"/>
  <c r="J99" i="4" s="1"/>
  <c r="J98" i="2"/>
  <c r="J98" i="4" s="1"/>
  <c r="J97" i="2"/>
  <c r="J97" i="4" s="1"/>
  <c r="J96" i="2"/>
  <c r="J96" i="4" s="1"/>
  <c r="J95" i="2"/>
  <c r="J95" i="4" s="1"/>
  <c r="J94" i="2"/>
  <c r="J94" i="4" s="1"/>
  <c r="J66" i="2"/>
  <c r="J66" i="4" s="1"/>
  <c r="J113" i="2"/>
  <c r="J113" i="4" s="1"/>
  <c r="J111" i="2"/>
  <c r="J111" i="4" s="1"/>
  <c r="J68" i="2"/>
  <c r="J68" i="4" s="1"/>
  <c r="N119" i="2"/>
  <c r="N119" i="4" s="1"/>
  <c r="N118" i="2"/>
  <c r="N118" i="4" s="1"/>
  <c r="N117" i="2"/>
  <c r="N117" i="4" s="1"/>
  <c r="N116" i="2"/>
  <c r="N116" i="4" s="1"/>
  <c r="N115" i="2"/>
  <c r="N115" i="4" s="1"/>
  <c r="N114" i="2"/>
  <c r="N114" i="4" s="1"/>
  <c r="N67" i="2"/>
  <c r="N67" i="4" s="1"/>
  <c r="N113" i="2"/>
  <c r="N113" i="4" s="1"/>
  <c r="N111" i="2"/>
  <c r="N111" i="4" s="1"/>
  <c r="N110" i="2"/>
  <c r="N110" i="4" s="1"/>
  <c r="N109" i="2"/>
  <c r="N109" i="4" s="1"/>
  <c r="N108" i="2"/>
  <c r="N108" i="4" s="1"/>
  <c r="N107" i="2"/>
  <c r="N107" i="4" s="1"/>
  <c r="N106" i="2"/>
  <c r="N106" i="4" s="1"/>
  <c r="N105" i="2"/>
  <c r="N105" i="4" s="1"/>
  <c r="N104" i="2"/>
  <c r="N104" i="4" s="1"/>
  <c r="N103" i="2"/>
  <c r="N103" i="4" s="1"/>
  <c r="N102" i="2"/>
  <c r="N102" i="4" s="1"/>
  <c r="N101" i="2"/>
  <c r="N101" i="4" s="1"/>
  <c r="N100" i="2"/>
  <c r="N100" i="4" s="1"/>
  <c r="N99" i="2"/>
  <c r="N99" i="4" s="1"/>
  <c r="N98" i="2"/>
  <c r="N98" i="4" s="1"/>
  <c r="N97" i="2"/>
  <c r="N97" i="4" s="1"/>
  <c r="N96" i="2"/>
  <c r="N96" i="4" s="1"/>
  <c r="N95" i="2"/>
  <c r="N95" i="4" s="1"/>
  <c r="N94" i="2"/>
  <c r="N94" i="4" s="1"/>
  <c r="N66" i="2"/>
  <c r="N66" i="4" s="1"/>
  <c r="N112" i="2"/>
  <c r="N112" i="4" s="1"/>
  <c r="N68" i="2"/>
  <c r="N68" i="4" s="1"/>
  <c r="E65" i="2"/>
  <c r="E65" i="4" s="1"/>
  <c r="E63" i="2"/>
  <c r="E63" i="4" s="1"/>
  <c r="E62" i="2"/>
  <c r="E62" i="4" s="1"/>
  <c r="E61" i="2"/>
  <c r="E61" i="4" s="1"/>
  <c r="E58" i="2"/>
  <c r="E58" i="4" s="1"/>
  <c r="E57" i="2"/>
  <c r="E57" i="4" s="1"/>
  <c r="I65" i="2"/>
  <c r="I65" i="4" s="1"/>
  <c r="I63" i="2"/>
  <c r="I63" i="4" s="1"/>
  <c r="I62" i="2"/>
  <c r="I62" i="4" s="1"/>
  <c r="I61" i="2"/>
  <c r="I61" i="4" s="1"/>
  <c r="I58" i="2"/>
  <c r="I58" i="4" s="1"/>
  <c r="I57" i="2"/>
  <c r="I57" i="4" s="1"/>
  <c r="M65" i="2"/>
  <c r="M65" i="4" s="1"/>
  <c r="M63" i="2"/>
  <c r="M63" i="4" s="1"/>
  <c r="M62" i="2"/>
  <c r="M62" i="4" s="1"/>
  <c r="M61" i="2"/>
  <c r="M61" i="4" s="1"/>
  <c r="M58" i="2"/>
  <c r="M58" i="4" s="1"/>
  <c r="M57" i="2"/>
  <c r="M57" i="4" s="1"/>
  <c r="G120" i="2"/>
  <c r="G120" i="4" s="1"/>
  <c r="G93" i="2"/>
  <c r="G93" i="4" s="1"/>
  <c r="G92" i="2"/>
  <c r="G92" i="4" s="1"/>
  <c r="G91" i="2"/>
  <c r="G91" i="4" s="1"/>
  <c r="G90" i="2"/>
  <c r="G90" i="4" s="1"/>
  <c r="G89" i="2"/>
  <c r="G89" i="4" s="1"/>
  <c r="G88" i="2"/>
  <c r="G88" i="4" s="1"/>
  <c r="G87" i="2"/>
  <c r="G87" i="4" s="1"/>
  <c r="G86" i="2"/>
  <c r="G86" i="4" s="1"/>
  <c r="G85" i="2"/>
  <c r="G85" i="4" s="1"/>
  <c r="G84" i="2"/>
  <c r="G84" i="4" s="1"/>
  <c r="G83" i="2"/>
  <c r="G83" i="4" s="1"/>
  <c r="G82" i="2"/>
  <c r="G82" i="4" s="1"/>
  <c r="G81" i="2"/>
  <c r="G81" i="4" s="1"/>
  <c r="G80" i="2"/>
  <c r="G80" i="4" s="1"/>
  <c r="G79" i="2"/>
  <c r="G79" i="4" s="1"/>
  <c r="G78" i="2"/>
  <c r="G78" i="4" s="1"/>
  <c r="G77" i="2"/>
  <c r="G77" i="4" s="1"/>
  <c r="G76" i="2"/>
  <c r="G76" i="4" s="1"/>
  <c r="G75" i="2"/>
  <c r="G75" i="4" s="1"/>
  <c r="G74" i="2"/>
  <c r="G74" i="4" s="1"/>
  <c r="G73" i="2"/>
  <c r="G73" i="4" s="1"/>
  <c r="G72" i="2"/>
  <c r="G72" i="4" s="1"/>
  <c r="G71" i="2"/>
  <c r="G71" i="4" s="1"/>
  <c r="G70" i="2"/>
  <c r="G70" i="4" s="1"/>
  <c r="G64" i="2"/>
  <c r="G64" i="4" s="1"/>
  <c r="G69" i="2"/>
  <c r="G69" i="4" s="1"/>
  <c r="K120" i="2"/>
  <c r="K120" i="4" s="1"/>
  <c r="K93" i="2"/>
  <c r="K93" i="4" s="1"/>
  <c r="K92" i="2"/>
  <c r="K92" i="4" s="1"/>
  <c r="K91" i="2"/>
  <c r="K91" i="4" s="1"/>
  <c r="K90" i="2"/>
  <c r="K90" i="4" s="1"/>
  <c r="K89" i="2"/>
  <c r="K89" i="4" s="1"/>
  <c r="K88" i="2"/>
  <c r="K88" i="4" s="1"/>
  <c r="K87" i="2"/>
  <c r="K87" i="4" s="1"/>
  <c r="K86" i="2"/>
  <c r="K86" i="4" s="1"/>
  <c r="K85" i="2"/>
  <c r="K85" i="4" s="1"/>
  <c r="K84" i="2"/>
  <c r="K84" i="4" s="1"/>
  <c r="K83" i="2"/>
  <c r="K83" i="4" s="1"/>
  <c r="K82" i="2"/>
  <c r="K82" i="4" s="1"/>
  <c r="K81" i="2"/>
  <c r="K81" i="4" s="1"/>
  <c r="K80" i="2"/>
  <c r="K80" i="4" s="1"/>
  <c r="K79" i="2"/>
  <c r="K79" i="4" s="1"/>
  <c r="K78" i="2"/>
  <c r="K78" i="4" s="1"/>
  <c r="K77" i="2"/>
  <c r="K77" i="4" s="1"/>
  <c r="K76" i="2"/>
  <c r="K76" i="4" s="1"/>
  <c r="K75" i="2"/>
  <c r="K75" i="4" s="1"/>
  <c r="K74" i="2"/>
  <c r="K74" i="4" s="1"/>
  <c r="K73" i="2"/>
  <c r="K73" i="4" s="1"/>
  <c r="K72" i="2"/>
  <c r="K72" i="4" s="1"/>
  <c r="K71" i="2"/>
  <c r="K71" i="4" s="1"/>
  <c r="K70" i="2"/>
  <c r="K70" i="4" s="1"/>
  <c r="K64" i="2"/>
  <c r="K64" i="4" s="1"/>
  <c r="K69" i="2"/>
  <c r="K69" i="4" s="1"/>
  <c r="O120" i="2"/>
  <c r="O120" i="4" s="1"/>
  <c r="O93" i="2"/>
  <c r="O93" i="4" s="1"/>
  <c r="O92" i="2"/>
  <c r="O92" i="4" s="1"/>
  <c r="O91" i="2"/>
  <c r="O91" i="4" s="1"/>
  <c r="O90" i="2"/>
  <c r="O90" i="4" s="1"/>
  <c r="O89" i="2"/>
  <c r="O89" i="4" s="1"/>
  <c r="O88" i="2"/>
  <c r="O88" i="4" s="1"/>
  <c r="O87" i="2"/>
  <c r="O87" i="4" s="1"/>
  <c r="O86" i="2"/>
  <c r="O86" i="4" s="1"/>
  <c r="O85" i="2"/>
  <c r="O85" i="4" s="1"/>
  <c r="O84" i="2"/>
  <c r="O84" i="4" s="1"/>
  <c r="O83" i="2"/>
  <c r="O83" i="4" s="1"/>
  <c r="O82" i="2"/>
  <c r="O82" i="4" s="1"/>
  <c r="O81" i="2"/>
  <c r="O81" i="4" s="1"/>
  <c r="O80" i="2"/>
  <c r="O80" i="4" s="1"/>
  <c r="O79" i="2"/>
  <c r="O79" i="4" s="1"/>
  <c r="O78" i="2"/>
  <c r="O78" i="4" s="1"/>
  <c r="O77" i="2"/>
  <c r="O77" i="4" s="1"/>
  <c r="O76" i="2"/>
  <c r="O76" i="4" s="1"/>
  <c r="O75" i="2"/>
  <c r="O75" i="4" s="1"/>
  <c r="O74" i="2"/>
  <c r="O74" i="4" s="1"/>
  <c r="O73" i="2"/>
  <c r="O73" i="4" s="1"/>
  <c r="O72" i="2"/>
  <c r="O72" i="4" s="1"/>
  <c r="O71" i="2"/>
  <c r="O71" i="4" s="1"/>
  <c r="O70" i="2"/>
  <c r="O70" i="4" s="1"/>
  <c r="O64" i="2"/>
  <c r="O64" i="4" s="1"/>
  <c r="O69" i="2"/>
  <c r="O69" i="4" s="1"/>
  <c r="F59" i="4"/>
  <c r="F56" i="4"/>
  <c r="F45" i="4"/>
  <c r="F41" i="4"/>
  <c r="F38" i="4"/>
  <c r="F35" i="4"/>
  <c r="J59" i="4"/>
  <c r="J56" i="4"/>
  <c r="J45" i="4"/>
  <c r="J41" i="4"/>
  <c r="J38" i="4"/>
  <c r="J35" i="4"/>
  <c r="N59" i="4"/>
  <c r="N56" i="4"/>
  <c r="N45" i="4"/>
  <c r="N41" i="4"/>
  <c r="N38" i="4"/>
  <c r="N35" i="4"/>
  <c r="F36" i="2"/>
  <c r="F36" i="4" s="1"/>
  <c r="J36" i="2"/>
  <c r="J36" i="4" s="1"/>
  <c r="N36" i="2"/>
  <c r="N36" i="4" s="1"/>
  <c r="F37" i="2"/>
  <c r="F37" i="4" s="1"/>
  <c r="J37" i="2"/>
  <c r="J37" i="4" s="1"/>
  <c r="N37" i="2"/>
  <c r="N37" i="4" s="1"/>
  <c r="F39" i="2"/>
  <c r="F39" i="4" s="1"/>
  <c r="J39" i="2"/>
  <c r="J39" i="4" s="1"/>
  <c r="N39" i="2"/>
  <c r="N39" i="4" s="1"/>
  <c r="F40" i="2"/>
  <c r="F40" i="4" s="1"/>
  <c r="J40" i="2"/>
  <c r="J40" i="4" s="1"/>
  <c r="N40" i="2"/>
  <c r="N40" i="4" s="1"/>
  <c r="F42" i="2"/>
  <c r="F42" i="4" s="1"/>
  <c r="J42" i="2"/>
  <c r="J42" i="4" s="1"/>
  <c r="N42" i="2"/>
  <c r="N42" i="4" s="1"/>
  <c r="F44" i="2"/>
  <c r="F44" i="4" s="1"/>
  <c r="J44" i="2"/>
  <c r="J44" i="4" s="1"/>
  <c r="N44" i="2"/>
  <c r="N44" i="4" s="1"/>
  <c r="F46" i="2"/>
  <c r="F46" i="4" s="1"/>
  <c r="J46" i="2"/>
  <c r="J46" i="4" s="1"/>
  <c r="N46" i="2"/>
  <c r="N46" i="4" s="1"/>
  <c r="F47" i="2"/>
  <c r="F47" i="4" s="1"/>
  <c r="J47" i="2"/>
  <c r="J47" i="4" s="1"/>
  <c r="N47" i="2"/>
  <c r="N47" i="4" s="1"/>
  <c r="F48" i="2"/>
  <c r="F48" i="4" s="1"/>
  <c r="J48" i="2"/>
  <c r="J48" i="4" s="1"/>
  <c r="N48" i="2"/>
  <c r="N48" i="4" s="1"/>
  <c r="F49" i="2"/>
  <c r="F49" i="4" s="1"/>
  <c r="J49" i="2"/>
  <c r="J49" i="4" s="1"/>
  <c r="N49" i="2"/>
  <c r="N49" i="4" s="1"/>
  <c r="F50" i="2"/>
  <c r="F50" i="4" s="1"/>
  <c r="J50" i="2"/>
  <c r="J50" i="4" s="1"/>
  <c r="N50" i="2"/>
  <c r="N50" i="4" s="1"/>
  <c r="F52" i="2"/>
  <c r="F52" i="4" s="1"/>
  <c r="J52" i="2"/>
  <c r="J52" i="4" s="1"/>
  <c r="G31" i="2"/>
  <c r="G31" i="4" s="1"/>
  <c r="K31" i="2"/>
  <c r="K31" i="4" s="1"/>
  <c r="O31" i="2"/>
  <c r="O31" i="4" s="1"/>
  <c r="G36" i="2"/>
  <c r="G36" i="4" s="1"/>
  <c r="K36" i="2"/>
  <c r="K36" i="4" s="1"/>
  <c r="O36" i="2"/>
  <c r="O36" i="4" s="1"/>
  <c r="G37" i="2"/>
  <c r="G37" i="4" s="1"/>
  <c r="K37" i="2"/>
  <c r="K37" i="4" s="1"/>
  <c r="O37" i="2"/>
  <c r="O37" i="4" s="1"/>
  <c r="G39" i="2"/>
  <c r="G39" i="4" s="1"/>
  <c r="K39" i="2"/>
  <c r="K39" i="4" s="1"/>
  <c r="O39" i="2"/>
  <c r="O39" i="4" s="1"/>
  <c r="G40" i="2"/>
  <c r="G40" i="4" s="1"/>
  <c r="K40" i="2"/>
  <c r="K40" i="4" s="1"/>
  <c r="O40" i="2"/>
  <c r="O40" i="4" s="1"/>
  <c r="G42" i="2"/>
  <c r="G42" i="4" s="1"/>
  <c r="K42" i="2"/>
  <c r="K42" i="4" s="1"/>
  <c r="O42" i="2"/>
  <c r="O42" i="4" s="1"/>
  <c r="G44" i="2"/>
  <c r="G44" i="4" s="1"/>
  <c r="K44" i="2"/>
  <c r="K44" i="4" s="1"/>
  <c r="O44" i="2"/>
  <c r="O44" i="4" s="1"/>
  <c r="G46" i="2"/>
  <c r="G46" i="4" s="1"/>
  <c r="K46" i="2"/>
  <c r="K46" i="4" s="1"/>
  <c r="O46" i="2"/>
  <c r="O46" i="4" s="1"/>
  <c r="G47" i="2"/>
  <c r="G47" i="4" s="1"/>
  <c r="K47" i="2"/>
  <c r="K47" i="4" s="1"/>
  <c r="O47" i="2"/>
  <c r="O47" i="4" s="1"/>
  <c r="G48" i="2"/>
  <c r="G48" i="4" s="1"/>
  <c r="K48" i="2"/>
  <c r="K48" i="4" s="1"/>
  <c r="O48" i="2"/>
  <c r="O48" i="4" s="1"/>
  <c r="G49" i="2"/>
  <c r="G49" i="4" s="1"/>
  <c r="K49" i="2"/>
  <c r="K49" i="4" s="1"/>
  <c r="O49" i="2"/>
  <c r="O49" i="4" s="1"/>
  <c r="G50" i="2"/>
  <c r="G50" i="4" s="1"/>
  <c r="K50" i="2"/>
  <c r="K50" i="4" s="1"/>
  <c r="O50" i="2"/>
  <c r="O50" i="4" s="1"/>
  <c r="G52" i="2"/>
  <c r="G52" i="4" s="1"/>
  <c r="K52" i="2"/>
  <c r="K52" i="4" s="1"/>
  <c r="G140" i="3"/>
  <c r="O140" i="3"/>
  <c r="H140" i="3"/>
  <c r="L140" i="3"/>
  <c r="P140" i="3"/>
  <c r="E32" i="3"/>
  <c r="E21" i="3" s="1"/>
  <c r="I32" i="3"/>
  <c r="I21" i="3" s="1"/>
  <c r="F32" i="3"/>
  <c r="F21" i="3" s="1"/>
  <c r="J32" i="3"/>
  <c r="J21" i="3" s="1"/>
  <c r="N32" i="3"/>
  <c r="N21" i="3" s="1"/>
  <c r="G20" i="3"/>
  <c r="K20" i="3"/>
  <c r="O20" i="3"/>
  <c r="G32" i="3"/>
  <c r="G21" i="3" s="1"/>
  <c r="K32" i="3"/>
  <c r="K21" i="3" s="1"/>
  <c r="O32" i="3"/>
  <c r="O21" i="3" s="1"/>
  <c r="E140" i="3"/>
  <c r="I140" i="3"/>
  <c r="M140" i="3"/>
  <c r="H20" i="3"/>
  <c r="L20" i="3"/>
  <c r="P20" i="3"/>
  <c r="H32" i="3"/>
  <c r="H21" i="3" s="1"/>
  <c r="L32" i="3"/>
  <c r="L21" i="3" s="1"/>
  <c r="P32" i="3"/>
  <c r="P21" i="3" s="1"/>
  <c r="F140" i="3"/>
  <c r="J140" i="3"/>
  <c r="N140" i="3"/>
  <c r="E20" i="3"/>
  <c r="I20" i="3"/>
  <c r="M20" i="3"/>
  <c r="F20" i="3"/>
  <c r="J20" i="3"/>
  <c r="N20" i="3"/>
  <c r="J26" i="2" l="1"/>
  <c r="J27" i="2"/>
  <c r="J27" i="4" s="1"/>
  <c r="J25" i="4"/>
  <c r="G25" i="4"/>
  <c r="J28" i="2"/>
  <c r="J28" i="4" s="1"/>
  <c r="K27" i="2"/>
  <c r="K27" i="4" s="1"/>
  <c r="K28" i="2"/>
  <c r="K28" i="4" s="1"/>
  <c r="K30" i="2"/>
  <c r="K30" i="4" s="1"/>
  <c r="K25" i="4"/>
  <c r="I28" i="2"/>
  <c r="I28" i="4" s="1"/>
  <c r="O28" i="2"/>
  <c r="O28" i="4" s="1"/>
  <c r="I30" i="2"/>
  <c r="I30" i="4" s="1"/>
  <c r="O27" i="2"/>
  <c r="O27" i="4" s="1"/>
  <c r="O30" i="2"/>
  <c r="O30" i="4" s="1"/>
  <c r="H25" i="4"/>
  <c r="G30" i="2"/>
  <c r="G30" i="4" s="1"/>
  <c r="N25" i="4"/>
  <c r="N30" i="2"/>
  <c r="N30" i="4" s="1"/>
  <c r="N26" i="2"/>
  <c r="P150" i="4"/>
  <c r="P161" i="4"/>
  <c r="N27" i="2"/>
  <c r="N27" i="4" s="1"/>
  <c r="J147" i="4"/>
  <c r="M150" i="4"/>
  <c r="P26" i="2"/>
  <c r="P26" i="4" s="1"/>
  <c r="P27" i="2"/>
  <c r="P27" i="4" s="1"/>
  <c r="J161" i="4"/>
  <c r="I161" i="4"/>
  <c r="H158" i="4"/>
  <c r="P28" i="2"/>
  <c r="P28" i="4" s="1"/>
  <c r="H26" i="2"/>
  <c r="H26" i="4" s="1"/>
  <c r="M27" i="4"/>
  <c r="P30" i="2"/>
  <c r="P30" i="4" s="1"/>
  <c r="H27" i="2"/>
  <c r="H27" i="4" s="1"/>
  <c r="G28" i="2"/>
  <c r="G28" i="4" s="1"/>
  <c r="H28" i="2"/>
  <c r="H28" i="4" s="1"/>
  <c r="G27" i="2"/>
  <c r="G27" i="4" s="1"/>
  <c r="E27" i="4"/>
  <c r="E66" i="4"/>
  <c r="R66" i="2"/>
  <c r="E158" i="4"/>
  <c r="M147" i="4"/>
  <c r="N144" i="4"/>
  <c r="N147" i="4"/>
  <c r="F144" i="4"/>
  <c r="F147" i="4"/>
  <c r="N161" i="4"/>
  <c r="I150" i="4"/>
  <c r="P158" i="4"/>
  <c r="H150" i="4"/>
  <c r="H161" i="4"/>
  <c r="K150" i="4"/>
  <c r="E26" i="4"/>
  <c r="E29" i="2"/>
  <c r="E29" i="4" s="1"/>
  <c r="K144" i="4"/>
  <c r="K147" i="4"/>
  <c r="K161" i="4"/>
  <c r="G161" i="4"/>
  <c r="N150" i="4"/>
  <c r="J158" i="4"/>
  <c r="F150" i="4"/>
  <c r="F26" i="4"/>
  <c r="F29" i="2"/>
  <c r="F29" i="4" s="1"/>
  <c r="F166" i="4" s="1"/>
  <c r="F168" i="4" s="1"/>
  <c r="J144" i="4"/>
  <c r="M144" i="4"/>
  <c r="M158" i="4"/>
  <c r="E150" i="4"/>
  <c r="I144" i="4"/>
  <c r="I147" i="4"/>
  <c r="M161" i="4"/>
  <c r="E67" i="4"/>
  <c r="R67" i="2"/>
  <c r="L158" i="4"/>
  <c r="P144" i="4"/>
  <c r="P147" i="4"/>
  <c r="P151" i="4" s="1"/>
  <c r="H144" i="4"/>
  <c r="H147" i="4"/>
  <c r="H151" i="4" s="1"/>
  <c r="O158" i="4"/>
  <c r="G150" i="4"/>
  <c r="K26" i="4"/>
  <c r="K29" i="2"/>
  <c r="K29" i="4" s="1"/>
  <c r="L26" i="4"/>
  <c r="L141" i="4" s="1"/>
  <c r="L29" i="2"/>
  <c r="L29" i="4" s="1"/>
  <c r="O161" i="4"/>
  <c r="G26" i="4"/>
  <c r="G29" i="2"/>
  <c r="G29" i="4" s="1"/>
  <c r="E69" i="4"/>
  <c r="R69" i="2"/>
  <c r="K158" i="4"/>
  <c r="M26" i="4"/>
  <c r="M29" i="2"/>
  <c r="M29" i="4" s="1"/>
  <c r="O144" i="4"/>
  <c r="O147" i="4"/>
  <c r="G144" i="4"/>
  <c r="G147" i="4"/>
  <c r="G151" i="4" s="1"/>
  <c r="N158" i="4"/>
  <c r="J150" i="4"/>
  <c r="F158" i="4"/>
  <c r="N26" i="4"/>
  <c r="N29" i="2"/>
  <c r="N29" i="4" s="1"/>
  <c r="O26" i="4"/>
  <c r="O29" i="2"/>
  <c r="O29" i="4" s="1"/>
  <c r="E68" i="4"/>
  <c r="R68" i="2"/>
  <c r="F161" i="4"/>
  <c r="E144" i="4"/>
  <c r="E161" i="4"/>
  <c r="L150" i="4"/>
  <c r="L144" i="4"/>
  <c r="L147" i="4"/>
  <c r="L161" i="4"/>
  <c r="O150" i="4"/>
  <c r="G158" i="4"/>
  <c r="I26" i="4"/>
  <c r="I29" i="2"/>
  <c r="I29" i="4" s="1"/>
  <c r="J26" i="4"/>
  <c r="J29" i="2"/>
  <c r="J29" i="4" s="1"/>
  <c r="N141" i="4" l="1"/>
  <c r="M141" i="4"/>
  <c r="I151" i="4"/>
  <c r="K151" i="4"/>
  <c r="G166" i="4"/>
  <c r="G168" i="4" s="1"/>
  <c r="L151" i="4"/>
  <c r="N166" i="4"/>
  <c r="N168" i="4" s="1"/>
  <c r="K155" i="4"/>
  <c r="K152" i="4" s="1"/>
  <c r="G155" i="4"/>
  <c r="G152" i="4" s="1"/>
  <c r="M166" i="4"/>
  <c r="M168" i="4" s="1"/>
  <c r="P29" i="2"/>
  <c r="P29" i="4" s="1"/>
  <c r="P167" i="4" s="1"/>
  <c r="P169" i="4" s="1"/>
  <c r="J151" i="4"/>
  <c r="M167" i="4"/>
  <c r="M169" i="4" s="1"/>
  <c r="O166" i="4"/>
  <c r="O168" i="4" s="1"/>
  <c r="O151" i="4"/>
  <c r="E166" i="4"/>
  <c r="E168" i="4" s="1"/>
  <c r="L167" i="4"/>
  <c r="L169" i="4" s="1"/>
  <c r="N151" i="4"/>
  <c r="K141" i="4"/>
  <c r="L155" i="4"/>
  <c r="L152" i="4" s="1"/>
  <c r="I167" i="4"/>
  <c r="I169" i="4" s="1"/>
  <c r="O141" i="4"/>
  <c r="F155" i="4"/>
  <c r="F152" i="4" s="1"/>
  <c r="H29" i="2"/>
  <c r="H29" i="4" s="1"/>
  <c r="H166" i="4" s="1"/>
  <c r="H168" i="4" s="1"/>
  <c r="E147" i="4"/>
  <c r="E151" i="4" s="1"/>
  <c r="J167" i="4"/>
  <c r="J169" i="4" s="1"/>
  <c r="G167" i="4"/>
  <c r="G169" i="4" s="1"/>
  <c r="J141" i="4"/>
  <c r="I166" i="4"/>
  <c r="I168" i="4" s="1"/>
  <c r="N155" i="4"/>
  <c r="N152" i="4" s="1"/>
  <c r="L166" i="4"/>
  <c r="L168" i="4" s="1"/>
  <c r="K167" i="4"/>
  <c r="K169" i="4" s="1"/>
  <c r="F167" i="4"/>
  <c r="F169" i="4" s="1"/>
  <c r="P141" i="4"/>
  <c r="E141" i="4"/>
  <c r="E155" i="4"/>
  <c r="E152" i="4" s="1"/>
  <c r="I141" i="4"/>
  <c r="J166" i="4"/>
  <c r="J168" i="4" s="1"/>
  <c r="G141" i="4"/>
  <c r="O167" i="4"/>
  <c r="O169" i="4" s="1"/>
  <c r="N167" i="4"/>
  <c r="N169" i="4" s="1"/>
  <c r="K166" i="4"/>
  <c r="K168" i="4" s="1"/>
  <c r="F141" i="4"/>
  <c r="P166" i="4"/>
  <c r="P168" i="4" s="1"/>
  <c r="O155" i="4"/>
  <c r="O152" i="4" s="1"/>
  <c r="M155" i="4"/>
  <c r="M152" i="4" s="1"/>
  <c r="J155" i="4"/>
  <c r="J152" i="4" s="1"/>
  <c r="F151" i="4"/>
  <c r="E167" i="4"/>
  <c r="P155" i="4"/>
  <c r="P152" i="4" s="1"/>
  <c r="M151" i="4"/>
  <c r="I155" i="4"/>
  <c r="I152" i="4" s="1"/>
  <c r="H141" i="4" l="1"/>
  <c r="H155" i="4"/>
  <c r="H152" i="4" s="1"/>
  <c r="H167" i="4"/>
  <c r="H169" i="4" s="1"/>
  <c r="E169" i="4"/>
  <c r="Q16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Quantumuser</author>
  </authors>
  <commentList>
    <comment ref="D14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sharedStrings.xml><?xml version="1.0" encoding="utf-8"?>
<sst xmlns="http://schemas.openxmlformats.org/spreadsheetml/2006/main" count="1792" uniqueCount="137">
  <si>
    <t>Reference Price</t>
  </si>
  <si>
    <t>Unit</t>
  </si>
  <si>
    <t>$/bbl</t>
  </si>
  <si>
    <t>Crude Dubai</t>
  </si>
  <si>
    <t>$/Ton</t>
  </si>
  <si>
    <t>Naphtha :MOPJ</t>
  </si>
  <si>
    <t>Naphtha :MOPS</t>
  </si>
  <si>
    <t>CP platt LPG</t>
  </si>
  <si>
    <t>CP aramco LPG</t>
  </si>
  <si>
    <t>CP aramco C3</t>
  </si>
  <si>
    <t>CP aramco C4</t>
  </si>
  <si>
    <t>HDPE : CFR SEA</t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</si>
  <si>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</si>
  <si>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</si>
  <si>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</si>
  <si>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</si>
  <si>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</si>
  <si>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</si>
  <si>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</si>
  <si>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B/$</t>
  </si>
  <si>
    <t>FX</t>
  </si>
  <si>
    <t>Cost</t>
  </si>
  <si>
    <t>C2</t>
  </si>
  <si>
    <t>Source</t>
  </si>
  <si>
    <t>Demand</t>
  </si>
  <si>
    <t>Delivery point</t>
  </si>
  <si>
    <t>GSP RY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</si>
  <si>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</si>
  <si>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</si>
  <si>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</si>
  <si>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</si>
  <si>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</si>
  <si>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</si>
  <si>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C2 - SCG</t>
  </si>
  <si>
    <t>C3</t>
  </si>
  <si>
    <t>GC (C3)</t>
  </si>
  <si>
    <t>GC</t>
  </si>
  <si>
    <t>Import</t>
  </si>
  <si>
    <t>HMC (C3)</t>
  </si>
  <si>
    <t>HMC</t>
  </si>
  <si>
    <t>PTTAC (C3)</t>
  </si>
  <si>
    <t>PTTAC</t>
  </si>
  <si>
    <t>PTTAC (Spot)</t>
  </si>
  <si>
    <t>SCG (C3)</t>
  </si>
  <si>
    <t>SCG Tier 1 : 0 - 48 KT</t>
  </si>
  <si>
    <t>SCG Tier 2 : 48.001 - 400 KT</t>
  </si>
  <si>
    <t>Ssubstitued C3 - SCG</t>
  </si>
  <si>
    <t>C3 truck</t>
  </si>
  <si>
    <t>LPG</t>
  </si>
  <si>
    <t>GC (LPG)</t>
  </si>
  <si>
    <t>GSP (LPG) to GC</t>
  </si>
  <si>
    <t>Import (LPG) to GC</t>
  </si>
  <si>
    <t>SCG (LPG)</t>
  </si>
  <si>
    <t>LPG : 48 - 240 KT</t>
  </si>
  <si>
    <t>Additional LPG Tier 1 : 1 - 384 KT</t>
  </si>
  <si>
    <t>Additional LPG Tier 2 : 384.001 - 720 KT</t>
  </si>
  <si>
    <t>SPOT LPG : Max 400 KT</t>
  </si>
  <si>
    <t>PTTOR (LPG ไม่มีกลิ่น)</t>
  </si>
  <si>
    <t>Export</t>
  </si>
  <si>
    <t>TBU</t>
  </si>
  <si>
    <t>MT</t>
  </si>
  <si>
    <t>PTTOR</t>
  </si>
  <si>
    <t>SGP</t>
  </si>
  <si>
    <t>UGP</t>
  </si>
  <si>
    <t xml:space="preserve">BRP </t>
  </si>
  <si>
    <t>PTT TANK</t>
  </si>
  <si>
    <t>Thrughtput</t>
  </si>
  <si>
    <t>B/TON</t>
  </si>
  <si>
    <t>PTT TANK (Truck)</t>
  </si>
  <si>
    <t>VF+FF</t>
  </si>
  <si>
    <t>Baht</t>
  </si>
  <si>
    <t>VF 73,680,000</t>
  </si>
  <si>
    <t>FF 65,000,000</t>
  </si>
  <si>
    <t>Volume</t>
  </si>
  <si>
    <t>TON</t>
  </si>
  <si>
    <t>BCP</t>
  </si>
  <si>
    <t>Big gas</t>
  </si>
  <si>
    <t>PAP</t>
  </si>
  <si>
    <t>WP</t>
  </si>
  <si>
    <t>Chevron</t>
  </si>
  <si>
    <t>IRPC</t>
  </si>
  <si>
    <t>Atlas</t>
  </si>
  <si>
    <t>ESSO</t>
  </si>
  <si>
    <t>UNO</t>
  </si>
  <si>
    <t>Orchid</t>
  </si>
  <si>
    <t>SPRC</t>
  </si>
  <si>
    <t xml:space="preserve">SPRC </t>
  </si>
  <si>
    <t>PTTEP (LKB)</t>
  </si>
  <si>
    <t>PTTEP/LKB (Truck)</t>
  </si>
  <si>
    <t>GSP KHM</t>
  </si>
  <si>
    <t>NGL</t>
  </si>
  <si>
    <t>SCG</t>
  </si>
  <si>
    <t>MT/PTT TANK</t>
  </si>
  <si>
    <t>Pentane</t>
  </si>
  <si>
    <t>CO2</t>
  </si>
  <si>
    <t>B/Ton</t>
  </si>
  <si>
    <t>Praxair</t>
  </si>
  <si>
    <t>Linde</t>
  </si>
  <si>
    <t>Selling price</t>
  </si>
  <si>
    <t>NGL - Export RY</t>
  </si>
  <si>
    <t>Premium Discount:</t>
  </si>
  <si>
    <t>USD/BBL</t>
  </si>
  <si>
    <t>Freight:</t>
  </si>
  <si>
    <t>$/TON</t>
  </si>
  <si>
    <t>Insurance:</t>
  </si>
  <si>
    <t>NGL - Export KHM</t>
  </si>
  <si>
    <t>TOP</t>
  </si>
  <si>
    <t>LPG Petro</t>
  </si>
  <si>
    <t>LPG Domestic</t>
  </si>
  <si>
    <t>Exclude Import</t>
  </si>
  <si>
    <t>Ability 3rev0_4Feb21</t>
  </si>
  <si>
    <t>C2 Production</t>
  </si>
  <si>
    <t>GSP1</t>
  </si>
  <si>
    <t>KT</t>
  </si>
  <si>
    <t>GSP2</t>
  </si>
  <si>
    <t>GSP3</t>
  </si>
  <si>
    <t>GSP5</t>
  </si>
  <si>
    <t>GSP6</t>
  </si>
  <si>
    <t>ESP</t>
  </si>
  <si>
    <t>C2 Total</t>
  </si>
  <si>
    <t>Ton/hr.</t>
  </si>
  <si>
    <t>Balance</t>
  </si>
  <si>
    <t>Km3</t>
  </si>
  <si>
    <t>Revenue</t>
  </si>
  <si>
    <t>MB</t>
  </si>
  <si>
    <t>C2 Total Margin</t>
  </si>
  <si>
    <t>C3 Total Margin</t>
  </si>
  <si>
    <t>LPG Total Margin (include oil fund domestic)</t>
  </si>
  <si>
    <t>NGL Total Margin</t>
  </si>
  <si>
    <t>Margin from GSP RY</t>
  </si>
  <si>
    <t>Margin from GSP KHM</t>
  </si>
  <si>
    <t>Margin from Refinery</t>
  </si>
  <si>
    <t>Total Revenue (MB)</t>
  </si>
  <si>
    <r>
      <t>Total Revenue (</t>
    </r>
    <r>
      <rPr>
        <b/>
        <sz val="11"/>
        <color rgb="FFFF0000"/>
        <rFont val="Tahoma"/>
        <family val="2"/>
        <scheme val="minor"/>
      </rPr>
      <t>Ex</t>
    </r>
    <r>
      <rPr>
        <b/>
        <sz val="11"/>
        <rFont val="Tahoma"/>
        <family val="2"/>
        <scheme val="minor"/>
      </rPr>
      <t>c</t>
    </r>
    <r>
      <rPr>
        <b/>
        <sz val="11"/>
        <color theme="1"/>
        <rFont val="Tahoma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</si>
  <si>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</si>
  <si>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Tahoma"/>
        <family val="2"/>
        <scheme val="minor"/>
      </rPr>
      <t>Ex</t>
    </r>
    <r>
      <rPr>
        <b/>
        <sz val="11"/>
        <color theme="1"/>
        <rFont val="Tahoma"/>
        <family val="2"/>
        <scheme val="minor"/>
      </rPr>
      <t>clude CO2 / include oil fund/</t>
    </r>
    <r>
      <rPr>
        <b/>
        <sz val="11"/>
        <color rgb="FFFF0000"/>
        <rFont val="Tahoma"/>
        <family val="2"/>
        <scheme val="minor"/>
      </rPr>
      <t>Ex</t>
    </r>
    <r>
      <rPr>
        <b/>
        <sz val="11"/>
        <color theme="1"/>
        <rFont val="Tahoma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</si>
  <si>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Tahoma"/>
        <family val="2"/>
        <scheme val="minor"/>
      </rPr>
      <t>Ex</t>
    </r>
    <r>
      <rPr>
        <b/>
        <sz val="11"/>
        <color theme="1"/>
        <rFont val="Tahoma"/>
        <family val="2"/>
        <scheme val="minor"/>
      </rPr>
      <t>clude All Refinery)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</si>
</sst>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_(* #,##0.00_);_(* \(#,##0.00\);_(* &quot;-&quot;??_);_(@_)"/>
    <numFmt numFmtId="188" formatCode="B1mmm\-yy"/>
    <numFmt numFmtId="189" formatCode="_(* #,##0_);_(* \(#,##0\);_(* &quot;-&quot;??_);_(@_)"/>
    <numFmt numFmtId="190" formatCode="_-* #,##0_-;\-* #,##0_-;_-* &quot;-&quot;??_-;_-@_-"/>
  </numFmts>
  <fonts count="3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8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9"/>
      <color rgb="FF000000"/>
      <name val="Tahoma"/>
      <family val="2"/>
      <scheme val="minor"/>
    </font>
    <font>
      <b/>
      <sz val="11"/>
      <color rgb="FF000000"/>
      <name val="Tahoma"/>
      <family val="2"/>
      <scheme val="minor"/>
    </font>
    <font>
      <b/>
      <sz val="9"/>
      <color theme="1"/>
      <name val="Tahoma"/>
      <family val="2"/>
      <scheme val="minor"/>
    </font>
    <font>
      <sz val="11"/>
      <color theme="8"/>
      <name val="Tahoma"/>
      <family val="2"/>
      <scheme val="minor"/>
    </font>
    <font>
      <b/>
      <sz val="11"/>
      <name val="Tahoma"/>
      <family val="2"/>
      <scheme val="minor"/>
    </font>
    <font>
      <b/>
      <sz val="9"/>
      <name val="Tahoma"/>
      <family val="2"/>
      <scheme val="minor"/>
    </font>
    <font>
      <b/>
      <sz val="9"/>
      <name val="Tahoma"/>
      <family val="2"/>
    </font>
    <font>
      <b/>
      <sz val="9"/>
      <color rgb="FF7030A0"/>
      <name val="Tahoma"/>
      <family val="2"/>
    </font>
    <font>
      <b/>
      <sz val="9"/>
      <color rgb="FFFF0000"/>
      <name val="Tahoma"/>
      <family val="2"/>
    </font>
    <font>
      <sz val="11"/>
      <color theme="0"/>
      <name val="Tahoma"/>
      <family val="2"/>
      <scheme val="minor"/>
    </font>
    <font>
      <b/>
      <sz val="9"/>
      <color rgb="FF0070C0"/>
      <name val="Tahoma"/>
      <family val="2"/>
    </font>
    <font>
      <sz val="11"/>
      <color rgb="FF0070C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1"/>
      <name val="Tahoma"/>
      <family val="2"/>
      <scheme val="minor"/>
    </font>
    <font>
      <b/>
      <sz val="1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Tahoma"/>
      <family val="2"/>
      <scheme val="minor"/>
    </font>
    <font>
      <sz val="9"/>
      <name val="Tahoma"/>
      <family val="2"/>
    </font>
    <font>
      <sz val="9"/>
      <color rgb="FF0033CC"/>
      <name val="Tahoma"/>
      <family val="2"/>
    </font>
    <font>
      <sz val="11"/>
      <color rgb="FF0000FF"/>
      <name val="Tahoma"/>
      <family val="2"/>
      <scheme val="minor"/>
    </font>
    <font>
      <sz val="11"/>
      <color rgb="FF00B050"/>
      <name val="Tahoma"/>
      <family val="2"/>
      <scheme val="minor"/>
    </font>
    <font>
      <sz val="11"/>
      <color rgb="FF0033CC"/>
      <name val="Tahoma"/>
      <family val="2"/>
      <scheme val="minor"/>
    </font>
    <font>
      <b/>
      <sz val="11"/>
      <color rgb="FFFF0000"/>
      <name val="Tahoma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 applyFill="1" applyAlignment="1">
      <alignment horizontal="left" vertical="center"/>
    </xf>
    <xf numFmtId="0" fontId="3" fillId="0" borderId="0" xfId="0" applyFont="1" applyFill="1"/>
    <xf numFmtId="0" fontId="3" fillId="0" borderId="0" xfId="0" applyFont="1" applyAlignment="1">
      <alignment vertical="center"/>
    </xf>
    <xf numFmtId="0" fontId="6" fillId="2" borderId="2" xfId="0" applyFont="1" applyFill="1" applyBorder="1" applyAlignment="1">
      <alignment vertical="center"/>
    </xf>
    <xf numFmtId="188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" fontId="6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187" fontId="8" fillId="0" borderId="1" xfId="1" applyFont="1" applyFill="1" applyBorder="1" applyAlignment="1">
      <alignment horizontal="center" vertical="center"/>
    </xf>
    <xf numFmtId="189" fontId="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87" fontId="3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17" fontId="6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9" fontId="3" fillId="0" borderId="1" xfId="1" applyNumberFormat="1" applyFont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189" fontId="14" fillId="5" borderId="1" xfId="1" applyNumberFormat="1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189" fontId="3" fillId="4" borderId="1" xfId="1" applyNumberFormat="1" applyFont="1" applyFill="1" applyBorder="1" applyAlignment="1">
      <alignment vertical="center"/>
    </xf>
    <xf numFmtId="189" fontId="14" fillId="5" borderId="0" xfId="1" applyNumberFormat="1" applyFont="1" applyFill="1" applyBorder="1" applyAlignment="1">
      <alignment vertical="center"/>
    </xf>
    <xf numFmtId="0" fontId="16" fillId="0" borderId="0" xfId="0" applyFont="1"/>
    <xf numFmtId="0" fontId="17" fillId="0" borderId="0" xfId="0" applyFont="1"/>
    <xf numFmtId="3" fontId="16" fillId="0" borderId="0" xfId="0" applyNumberFormat="1" applyFont="1"/>
    <xf numFmtId="0" fontId="11" fillId="9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189" fontId="3" fillId="0" borderId="4" xfId="1" applyNumberFormat="1" applyFont="1" applyBorder="1" applyAlignment="1">
      <alignment vertical="center"/>
    </xf>
    <xf numFmtId="0" fontId="3" fillId="0" borderId="0" xfId="0" applyFont="1" applyFill="1" applyAlignment="1">
      <alignment vertical="center"/>
    </xf>
    <xf numFmtId="189" fontId="18" fillId="0" borderId="1" xfId="1" applyNumberFormat="1" applyFont="1" applyFill="1" applyBorder="1" applyAlignment="1">
      <alignment horizontal="right" vertical="center"/>
    </xf>
    <xf numFmtId="187" fontId="18" fillId="0" borderId="1" xfId="1" applyFont="1" applyFill="1" applyBorder="1" applyAlignment="1">
      <alignment horizontal="right" vertical="center"/>
    </xf>
    <xf numFmtId="190" fontId="3" fillId="0" borderId="1" xfId="1" applyNumberFormat="1" applyFont="1" applyBorder="1"/>
    <xf numFmtId="0" fontId="11" fillId="8" borderId="1" xfId="0" applyFont="1" applyFill="1" applyBorder="1" applyAlignment="1">
      <alignment vertical="center"/>
    </xf>
    <xf numFmtId="187" fontId="3" fillId="0" borderId="0" xfId="1" applyFont="1" applyAlignment="1">
      <alignment vertical="center"/>
    </xf>
    <xf numFmtId="0" fontId="3" fillId="5" borderId="0" xfId="0" applyFont="1" applyFill="1" applyAlignment="1">
      <alignment vertical="center"/>
    </xf>
    <xf numFmtId="189" fontId="3" fillId="0" borderId="1" xfId="1" applyNumberFormat="1" applyFont="1" applyFill="1" applyBorder="1" applyAlignment="1">
      <alignment vertical="center"/>
    </xf>
    <xf numFmtId="189" fontId="18" fillId="0" borderId="1" xfId="1" applyNumberFormat="1" applyFont="1" applyBorder="1" applyAlignment="1">
      <alignment vertical="center"/>
    </xf>
    <xf numFmtId="0" fontId="7" fillId="0" borderId="0" xfId="0" applyFont="1" applyAlignment="1">
      <alignment horizontal="right"/>
    </xf>
    <xf numFmtId="187" fontId="0" fillId="0" borderId="0" xfId="1" applyNumberFormat="1" applyFont="1"/>
    <xf numFmtId="0" fontId="0" fillId="0" borderId="0" xfId="0" applyAlignment="1">
      <alignment horizontal="left"/>
    </xf>
    <xf numFmtId="187" fontId="0" fillId="0" borderId="0" xfId="1" applyFont="1" applyAlignment="1">
      <alignment horizontal="center"/>
    </xf>
    <xf numFmtId="187" fontId="20" fillId="0" borderId="0" xfId="1" applyNumberFormat="1" applyFont="1"/>
    <xf numFmtId="187" fontId="0" fillId="0" borderId="0" xfId="1" applyFont="1"/>
    <xf numFmtId="0" fontId="0" fillId="0" borderId="0" xfId="0" applyAlignment="1">
      <alignment horizontal="right"/>
    </xf>
    <xf numFmtId="187" fontId="4" fillId="0" borderId="0" xfId="0" applyNumberFormat="1" applyFont="1"/>
    <xf numFmtId="0" fontId="4" fillId="0" borderId="0" xfId="0" applyFont="1"/>
    <xf numFmtId="0" fontId="3" fillId="0" borderId="0" xfId="0" applyFont="1" applyBorder="1"/>
    <xf numFmtId="189" fontId="3" fillId="0" borderId="0" xfId="1" applyNumberFormat="1" applyFont="1" applyAlignment="1">
      <alignment vertical="center"/>
    </xf>
    <xf numFmtId="0" fontId="3" fillId="6" borderId="0" xfId="0" applyFont="1" applyFill="1" applyAlignment="1">
      <alignment horizontal="center" vertical="center"/>
    </xf>
    <xf numFmtId="189" fontId="3" fillId="6" borderId="0" xfId="1" applyNumberFormat="1" applyFont="1" applyFill="1" applyAlignment="1">
      <alignment vertical="center"/>
    </xf>
    <xf numFmtId="0" fontId="3" fillId="6" borderId="0" xfId="0" applyFont="1" applyFill="1" applyAlignment="1">
      <alignment horizontal="right" vertical="center"/>
    </xf>
    <xf numFmtId="0" fontId="23" fillId="6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1" fillId="11" borderId="1" xfId="0" applyFont="1" applyFill="1" applyBorder="1"/>
    <xf numFmtId="0" fontId="11" fillId="11" borderId="1" xfId="0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0" fontId="11" fillId="10" borderId="1" xfId="0" applyFont="1" applyFill="1" applyBorder="1"/>
    <xf numFmtId="0" fontId="24" fillId="10" borderId="1" xfId="0" applyFont="1" applyFill="1" applyBorder="1" applyAlignment="1">
      <alignment horizontal="center"/>
    </xf>
    <xf numFmtId="187" fontId="25" fillId="10" borderId="1" xfId="1" applyFont="1" applyFill="1" applyBorder="1"/>
    <xf numFmtId="0" fontId="11" fillId="10" borderId="1" xfId="0" applyFont="1" applyFill="1" applyBorder="1" applyAlignment="1">
      <alignment horizontal="center"/>
    </xf>
    <xf numFmtId="187" fontId="11" fillId="10" borderId="1" xfId="1" applyFont="1" applyFill="1" applyBorder="1"/>
    <xf numFmtId="0" fontId="11" fillId="0" borderId="1" xfId="0" applyFont="1" applyBorder="1" applyAlignment="1">
      <alignment horizont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87" fontId="23" fillId="0" borderId="0" xfId="0" applyNumberFormat="1" applyFont="1" applyAlignment="1">
      <alignment vertical="center"/>
    </xf>
    <xf numFmtId="189" fontId="3" fillId="3" borderId="0" xfId="0" applyNumberFormat="1" applyFont="1" applyFill="1" applyAlignment="1">
      <alignment vertical="center"/>
    </xf>
    <xf numFmtId="187" fontId="1" fillId="0" borderId="1" xfId="1" applyFont="1" applyBorder="1"/>
    <xf numFmtId="187" fontId="1" fillId="0" borderId="1" xfId="1" applyFont="1" applyBorder="1" applyAlignment="1">
      <alignment vertical="center"/>
    </xf>
    <xf numFmtId="187" fontId="17" fillId="0" borderId="1" xfId="1" applyFont="1" applyBorder="1" applyAlignment="1">
      <alignment vertical="center"/>
    </xf>
    <xf numFmtId="187" fontId="3" fillId="0" borderId="1" xfId="1" applyFont="1" applyBorder="1" applyAlignment="1">
      <alignment vertical="center"/>
    </xf>
    <xf numFmtId="189" fontId="23" fillId="0" borderId="1" xfId="1" applyNumberFormat="1" applyFont="1" applyBorder="1" applyAlignment="1">
      <alignment vertical="center"/>
    </xf>
    <xf numFmtId="189" fontId="26" fillId="0" borderId="1" xfId="1" applyNumberFormat="1" applyFont="1" applyBorder="1" applyAlignment="1">
      <alignment vertical="center"/>
    </xf>
    <xf numFmtId="189" fontId="27" fillId="0" borderId="1" xfId="1" applyNumberFormat="1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187" fontId="3" fillId="0" borderId="4" xfId="1" applyFont="1" applyBorder="1" applyAlignment="1">
      <alignment vertical="center"/>
    </xf>
    <xf numFmtId="187" fontId="3" fillId="12" borderId="4" xfId="1" applyFont="1" applyFill="1" applyBorder="1" applyAlignment="1">
      <alignment vertical="center"/>
    </xf>
    <xf numFmtId="187" fontId="28" fillId="0" borderId="4" xfId="1" applyFont="1" applyBorder="1" applyAlignment="1">
      <alignment vertical="center"/>
    </xf>
    <xf numFmtId="187" fontId="3" fillId="3" borderId="0" xfId="0" applyNumberFormat="1" applyFont="1" applyFill="1" applyAlignment="1">
      <alignment vertical="center"/>
    </xf>
    <xf numFmtId="187" fontId="26" fillId="0" borderId="1" xfId="1" applyFont="1" applyBorder="1" applyAlignment="1">
      <alignment vertical="center"/>
    </xf>
    <xf numFmtId="189" fontId="3" fillId="0" borderId="0" xfId="0" applyNumberFormat="1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189" fontId="3" fillId="0" borderId="9" xfId="0" applyNumberFormat="1" applyFont="1" applyBorder="1" applyAlignment="1">
      <alignment vertical="center"/>
    </xf>
    <xf numFmtId="189" fontId="3" fillId="0" borderId="1" xfId="0" applyNumberFormat="1" applyFont="1" applyBorder="1" applyAlignment="1">
      <alignment vertical="center"/>
    </xf>
    <xf numFmtId="190" fontId="3" fillId="0" borderId="0" xfId="0" applyNumberFormat="1" applyFont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'Revenue (MB)'!$E$167:$P$167</c:f>
              <c:numCache>
                <c:formatCode>_(* #,##0_);_(* \(#,##0\);_(* "-"??_);_(@_)</c:formatCode>
                <c:ptCount val="12"/>
                <c:pt idx="0">
                  <c:v>7631.6187900854811</c:v>
                </c:pt>
                <c:pt idx="1">
                  <c:v>8258.793283429839</c:v>
                </c:pt>
                <c:pt idx="2">
                  <c:v>8362.9023285568146</c:v>
                </c:pt>
                <c:pt idx="3">
                  <c:v>8412.3673137657315</c:v>
                </c:pt>
                <c:pt idx="4">
                  <c:v>8332.5814627110685</c:v>
                </c:pt>
                <c:pt idx="5">
                  <c:v>7933.8306226713539</c:v>
                </c:pt>
                <c:pt idx="6">
                  <c:v>6802.9488341248862</c:v>
                </c:pt>
                <c:pt idx="7">
                  <c:v>7382.4064716754337</c:v>
                </c:pt>
                <c:pt idx="8">
                  <c:v>7189.2692254599633</c:v>
                </c:pt>
                <c:pt idx="9">
                  <c:v>6670.8275109062924</c:v>
                </c:pt>
                <c:pt idx="10">
                  <c:v>6997.9141940559384</c:v>
                </c:pt>
                <c:pt idx="11">
                  <c:v>7595.2036632793825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8-49B6-91DB-15AF14B590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95440"/>
        <c:axId val="614396752"/>
      </c:barChart>
      <c:dateAx>
        <c:axId val="61439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614396752"/>
        <c:crosses val="autoZero"/>
        <c:auto val="1"/>
        <c:lblOffset val="100"/>
        <c:baseTimeUnit val="months"/>
      </c:dateAx>
      <c:valAx>
        <c:axId val="6143967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614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185056</xdr:colOff>
      <xdr:row>172</xdr:row>
      <xdr:rowOff>146956</xdr:rowOff>
    </xdr:from>
    <xdr:to>
      <xdr:col>16</xdr:col>
      <xdr:colOff>21771</xdr:colOff>
      <xdr:row>197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15.%20Calc%20Margin\Calc%20Margin_2021_Roll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Sales\Supplier\Import\02.%20Volume%20Import-Re%20export\02.%20Import%20In-stock%20track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2021\New%20Balance%20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วผก."/>
      <sheetName val="Reference Price จจ"/>
      <sheetName val="Production_Volume"/>
      <sheetName val="Full Cost"/>
      <sheetName val="Selling Price"/>
      <sheetName val="Volume (KT)"/>
      <sheetName val="Revenue (MB)"/>
      <sheetName val="Margin (MB)"/>
      <sheetName val="Margin per unit"/>
      <sheetName val="Full cost W.avg."/>
      <sheetName val="Selling Price W.avg."/>
      <sheetName val="Sheet2"/>
      <sheetName val="Cash Cost"/>
      <sheetName val="Margin per unit (cash)"/>
      <sheetName val="Margin (MB) (cash)"/>
      <sheetName val="Graph rolling"/>
      <sheetName val="Graph M+1"/>
      <sheetName val="Sheet1"/>
    </sheetNames>
    <sheetDataSet>
      <sheetData sheetId="0">
        <row r="8">
          <cell r="C8">
            <v>391.63283302535257</v>
          </cell>
          <cell r="D8">
            <v>397.35756465799352</v>
          </cell>
          <cell r="E8">
            <v>396.30901489435786</v>
          </cell>
          <cell r="F8">
            <v>399.48255512251558</v>
          </cell>
          <cell r="G8">
            <v>399.46756217477605</v>
          </cell>
          <cell r="H8">
            <v>400.61544980305462</v>
          </cell>
          <cell r="I8">
            <v>402.14139026343116</v>
          </cell>
          <cell r="J8">
            <v>406.2299469486876</v>
          </cell>
          <cell r="K8">
            <v>397.58330599142232</v>
          </cell>
          <cell r="L8">
            <v>386.43410912012558</v>
          </cell>
          <cell r="M8">
            <v>391.79793469961407</v>
          </cell>
          <cell r="N8">
            <v>392.1915980238922</v>
          </cell>
        </row>
        <row r="17">
          <cell r="C17">
            <v>384.77571748654583</v>
          </cell>
          <cell r="D17">
            <v>390.38135236502075</v>
          </cell>
          <cell r="E17">
            <v>389.35194510268229</v>
          </cell>
          <cell r="F17">
            <v>392.46335263188325</v>
          </cell>
          <cell r="G17">
            <v>392.4486656626691</v>
          </cell>
          <cell r="H17">
            <v>393.57312701281955</v>
          </cell>
          <cell r="I17">
            <v>395.07057155272531</v>
          </cell>
          <cell r="J17">
            <v>399.07568830562957</v>
          </cell>
          <cell r="K17">
            <v>390.60550940871673</v>
          </cell>
          <cell r="L17">
            <v>379.68688601315023</v>
          </cell>
          <cell r="M17">
            <v>384.94124576448587</v>
          </cell>
          <cell r="N17">
            <v>385.32687514337061</v>
          </cell>
        </row>
        <row r="26">
          <cell r="C26">
            <v>377.91860194773915</v>
          </cell>
          <cell r="D26">
            <v>383.40514007204791</v>
          </cell>
          <cell r="E26">
            <v>382.39487531100673</v>
          </cell>
          <cell r="F26">
            <v>385.44415014125104</v>
          </cell>
          <cell r="G26">
            <v>385.42976915056227</v>
          </cell>
          <cell r="H26">
            <v>386.53080422258438</v>
          </cell>
          <cell r="I26">
            <v>387.99975284201946</v>
          </cell>
          <cell r="J26">
            <v>391.9214296625716</v>
          </cell>
          <cell r="K26">
            <v>383.62771282601102</v>
          </cell>
          <cell r="L26">
            <v>372.93966290617487</v>
          </cell>
          <cell r="M26">
            <v>378.08455682935778</v>
          </cell>
          <cell r="N26">
            <v>378.46215226284897</v>
          </cell>
        </row>
        <row r="35">
          <cell r="C35">
            <v>377.91860194773915</v>
          </cell>
          <cell r="D35">
            <v>383.40514007204791</v>
          </cell>
          <cell r="E35">
            <v>382.39487531100673</v>
          </cell>
          <cell r="F35">
            <v>385.44415014125104</v>
          </cell>
          <cell r="G35">
            <v>385.42976915056227</v>
          </cell>
          <cell r="H35">
            <v>386.53080422258438</v>
          </cell>
          <cell r="I35">
            <v>387.99975284201946</v>
          </cell>
          <cell r="J35">
            <v>391.9214296625716</v>
          </cell>
          <cell r="K35">
            <v>383.62771282601102</v>
          </cell>
          <cell r="L35">
            <v>372.93966290617487</v>
          </cell>
          <cell r="M35">
            <v>378.08455682935778</v>
          </cell>
          <cell r="N35">
            <v>378.46215226284897</v>
          </cell>
        </row>
        <row r="44">
          <cell r="C44">
            <v>395.19084082887912</v>
          </cell>
          <cell r="D44">
            <v>400.64291489156943</v>
          </cell>
          <cell r="E44">
            <v>399.59832333035655</v>
          </cell>
          <cell r="F44">
            <v>402.68765941680033</v>
          </cell>
          <cell r="G44">
            <v>402.67327842611155</v>
          </cell>
          <cell r="H44">
            <v>403.77431349813367</v>
          </cell>
          <cell r="I44">
            <v>405.28351038863531</v>
          </cell>
          <cell r="J44">
            <v>409.20518720918744</v>
          </cell>
          <cell r="K44">
            <v>400.91147037262687</v>
          </cell>
          <cell r="L44">
            <v>390.2696491590338</v>
          </cell>
          <cell r="M44">
            <v>395.41454308221671</v>
          </cell>
          <cell r="N44">
            <v>395.7921385157079</v>
          </cell>
        </row>
        <row r="53">
          <cell r="C53">
            <v>364.20437087012573</v>
          </cell>
          <cell r="D53">
            <v>369.45271548610231</v>
          </cell>
          <cell r="E53">
            <v>368.4807357276556</v>
          </cell>
          <cell r="F53">
            <v>371.40574515998662</v>
          </cell>
          <cell r="G53">
            <v>371.39197612634825</v>
          </cell>
          <cell r="H53">
            <v>372.44615864211426</v>
          </cell>
          <cell r="I53">
            <v>373.85811542060782</v>
          </cell>
          <cell r="J53">
            <v>377.61291237645548</v>
          </cell>
          <cell r="K53">
            <v>369.67211966059972</v>
          </cell>
          <cell r="L53">
            <v>359.44521669222411</v>
          </cell>
          <cell r="M53">
            <v>364.37117895910131</v>
          </cell>
          <cell r="N53">
            <v>364.73270650180581</v>
          </cell>
        </row>
      </sheetData>
      <sheetData sheetId="1">
        <row r="4">
          <cell r="C4">
            <v>49.81522727272727</v>
          </cell>
          <cell r="D4">
            <v>54.772000000000006</v>
          </cell>
          <cell r="E4">
            <v>54.3</v>
          </cell>
          <cell r="F4">
            <v>54</v>
          </cell>
          <cell r="G4">
            <v>53</v>
          </cell>
          <cell r="H4">
            <v>53.5</v>
          </cell>
          <cell r="I4">
            <v>54</v>
          </cell>
          <cell r="J4">
            <v>54</v>
          </cell>
          <cell r="K4">
            <v>54</v>
          </cell>
          <cell r="L4">
            <v>53.5</v>
          </cell>
          <cell r="M4">
            <v>53.5</v>
          </cell>
          <cell r="N4">
            <v>54</v>
          </cell>
          <cell r="O4">
            <v>54</v>
          </cell>
        </row>
        <row r="5">
          <cell r="C5">
            <v>449.01704545454544</v>
          </cell>
          <cell r="D5">
            <v>513.28125</v>
          </cell>
          <cell r="E5">
            <v>504.9</v>
          </cell>
          <cell r="F5">
            <v>497.25</v>
          </cell>
          <cell r="G5">
            <v>484.2</v>
          </cell>
          <cell r="H5">
            <v>485.1</v>
          </cell>
          <cell r="I5">
            <v>483.3</v>
          </cell>
          <cell r="J5">
            <v>482.85</v>
          </cell>
          <cell r="K5">
            <v>484.2</v>
          </cell>
          <cell r="L5">
            <v>480.6</v>
          </cell>
          <cell r="M5">
            <v>480.6</v>
          </cell>
          <cell r="N5">
            <v>486</v>
          </cell>
          <cell r="O5">
            <v>488.7</v>
          </cell>
        </row>
        <row r="6">
          <cell r="C6">
            <v>461.54136125093669</v>
          </cell>
          <cell r="D6">
            <v>539.06944786240945</v>
          </cell>
          <cell r="E6">
            <v>491.4</v>
          </cell>
          <cell r="F6">
            <v>483.75</v>
          </cell>
          <cell r="G6">
            <v>470.7</v>
          </cell>
          <cell r="H6">
            <v>471.6</v>
          </cell>
          <cell r="I6">
            <v>469.8</v>
          </cell>
          <cell r="J6">
            <v>469.35</v>
          </cell>
          <cell r="K6">
            <v>470.7</v>
          </cell>
          <cell r="L6">
            <v>467.1</v>
          </cell>
          <cell r="M6">
            <v>467.1</v>
          </cell>
          <cell r="N6">
            <v>472.5</v>
          </cell>
          <cell r="O6">
            <v>475.2</v>
          </cell>
        </row>
        <row r="7">
          <cell r="C7">
            <v>47.59</v>
          </cell>
          <cell r="D7">
            <v>55.584000000000003</v>
          </cell>
          <cell r="E7">
            <v>54.599999999999994</v>
          </cell>
          <cell r="F7">
            <v>53.75</v>
          </cell>
          <cell r="G7">
            <v>52.3</v>
          </cell>
          <cell r="H7">
            <v>52.400000000000006</v>
          </cell>
          <cell r="I7">
            <v>52.2</v>
          </cell>
          <cell r="J7">
            <v>52.150000000000006</v>
          </cell>
          <cell r="K7">
            <v>52.3</v>
          </cell>
          <cell r="L7">
            <v>51.900000000000006</v>
          </cell>
          <cell r="M7">
            <v>51.900000000000006</v>
          </cell>
          <cell r="N7">
            <v>52.5</v>
          </cell>
          <cell r="O7">
            <v>52.8</v>
          </cell>
        </row>
        <row r="8">
          <cell r="C8">
            <v>448.57142857142856</v>
          </cell>
          <cell r="D8">
            <v>570.65</v>
          </cell>
          <cell r="E8">
            <v>595</v>
          </cell>
          <cell r="F8">
            <v>560</v>
          </cell>
          <cell r="G8">
            <v>507.5</v>
          </cell>
          <cell r="H8">
            <v>430</v>
          </cell>
          <cell r="I8">
            <v>415</v>
          </cell>
          <cell r="J8">
            <v>380</v>
          </cell>
          <cell r="K8">
            <v>395</v>
          </cell>
          <cell r="L8">
            <v>400</v>
          </cell>
          <cell r="M8">
            <v>405</v>
          </cell>
          <cell r="N8">
            <v>410</v>
          </cell>
          <cell r="O8">
            <v>410</v>
          </cell>
        </row>
        <row r="9">
          <cell r="C9">
            <v>455</v>
          </cell>
          <cell r="D9">
            <v>540</v>
          </cell>
          <cell r="E9">
            <v>595</v>
          </cell>
          <cell r="F9">
            <v>560</v>
          </cell>
          <cell r="G9">
            <v>507.5</v>
          </cell>
          <cell r="H9">
            <v>430</v>
          </cell>
          <cell r="I9">
            <v>415</v>
          </cell>
          <cell r="J9">
            <v>380</v>
          </cell>
          <cell r="K9">
            <v>395</v>
          </cell>
          <cell r="L9">
            <v>400</v>
          </cell>
          <cell r="M9">
            <v>405</v>
          </cell>
          <cell r="N9">
            <v>410</v>
          </cell>
          <cell r="O9">
            <v>410</v>
          </cell>
        </row>
        <row r="10">
          <cell r="C10">
            <v>450</v>
          </cell>
          <cell r="D10">
            <v>550</v>
          </cell>
          <cell r="E10">
            <v>605</v>
          </cell>
          <cell r="F10">
            <v>570</v>
          </cell>
          <cell r="G10">
            <v>510</v>
          </cell>
          <cell r="H10">
            <v>430</v>
          </cell>
          <cell r="I10">
            <v>415</v>
          </cell>
          <cell r="J10">
            <v>380</v>
          </cell>
          <cell r="K10">
            <v>395</v>
          </cell>
          <cell r="L10">
            <v>400</v>
          </cell>
          <cell r="M10">
            <v>405</v>
          </cell>
          <cell r="N10">
            <v>410</v>
          </cell>
          <cell r="O10">
            <v>410</v>
          </cell>
        </row>
        <row r="11">
          <cell r="C11">
            <v>460</v>
          </cell>
          <cell r="D11">
            <v>530</v>
          </cell>
          <cell r="E11">
            <v>585</v>
          </cell>
          <cell r="F11">
            <v>550</v>
          </cell>
          <cell r="G11">
            <v>505</v>
          </cell>
          <cell r="H11">
            <v>430</v>
          </cell>
          <cell r="I11">
            <v>415</v>
          </cell>
          <cell r="J11">
            <v>380</v>
          </cell>
          <cell r="K11">
            <v>395</v>
          </cell>
          <cell r="L11">
            <v>400</v>
          </cell>
          <cell r="M11">
            <v>405</v>
          </cell>
          <cell r="N11">
            <v>410</v>
          </cell>
          <cell r="O11">
            <v>410</v>
          </cell>
        </row>
        <row r="12">
          <cell r="C12">
            <v>1068.75</v>
          </cell>
          <cell r="D12">
            <v>1061.25</v>
          </cell>
          <cell r="E12">
            <v>1033</v>
          </cell>
          <cell r="F12">
            <v>1005</v>
          </cell>
          <cell r="G12">
            <v>1000</v>
          </cell>
          <cell r="H12">
            <v>1005</v>
          </cell>
          <cell r="I12">
            <v>995</v>
          </cell>
          <cell r="J12">
            <v>955</v>
          </cell>
          <cell r="K12">
            <v>920</v>
          </cell>
          <cell r="L12">
            <v>930</v>
          </cell>
          <cell r="M12">
            <v>960</v>
          </cell>
          <cell r="N12">
            <v>980</v>
          </cell>
          <cell r="O12">
            <v>960</v>
          </cell>
        </row>
        <row r="13">
          <cell r="C13">
            <v>1418.75</v>
          </cell>
          <cell r="D13">
            <v>1443.75</v>
          </cell>
          <cell r="E13">
            <v>1413</v>
          </cell>
          <cell r="F13">
            <v>1350</v>
          </cell>
          <cell r="G13">
            <v>1300</v>
          </cell>
          <cell r="H13">
            <v>1310</v>
          </cell>
          <cell r="I13">
            <v>1310</v>
          </cell>
          <cell r="J13">
            <v>1270</v>
          </cell>
          <cell r="K13">
            <v>1220</v>
          </cell>
          <cell r="L13">
            <v>1220</v>
          </cell>
          <cell r="M13">
            <v>1250</v>
          </cell>
          <cell r="N13">
            <v>1280</v>
          </cell>
          <cell r="O13">
            <v>1260</v>
          </cell>
        </row>
        <row r="14">
          <cell r="C14">
            <v>1063.75</v>
          </cell>
          <cell r="D14">
            <v>1060</v>
          </cell>
          <cell r="E14">
            <v>1035</v>
          </cell>
          <cell r="F14">
            <v>990</v>
          </cell>
          <cell r="G14">
            <v>980</v>
          </cell>
          <cell r="H14">
            <v>1000</v>
          </cell>
          <cell r="I14">
            <v>1000</v>
          </cell>
          <cell r="J14">
            <v>970</v>
          </cell>
          <cell r="K14">
            <v>930</v>
          </cell>
          <cell r="L14">
            <v>930</v>
          </cell>
          <cell r="M14">
            <v>965</v>
          </cell>
          <cell r="N14">
            <v>1000</v>
          </cell>
          <cell r="O14">
            <v>980</v>
          </cell>
        </row>
        <row r="15">
          <cell r="C15">
            <v>1266.875</v>
          </cell>
          <cell r="D15">
            <v>1235</v>
          </cell>
          <cell r="E15">
            <v>1231</v>
          </cell>
          <cell r="F15">
            <v>1252</v>
          </cell>
          <cell r="G15">
            <v>1213</v>
          </cell>
          <cell r="H15">
            <v>1178</v>
          </cell>
          <cell r="I15">
            <v>1146</v>
          </cell>
          <cell r="J15">
            <v>1104</v>
          </cell>
          <cell r="K15">
            <v>1079</v>
          </cell>
          <cell r="L15">
            <v>1094</v>
          </cell>
          <cell r="M15">
            <v>1125</v>
          </cell>
          <cell r="N15">
            <v>1120</v>
          </cell>
          <cell r="O15">
            <v>1094</v>
          </cell>
        </row>
        <row r="16">
          <cell r="D16">
            <v>913.125</v>
          </cell>
          <cell r="E16">
            <v>884.9</v>
          </cell>
          <cell r="F16">
            <v>868.25</v>
          </cell>
          <cell r="G16">
            <v>830.2</v>
          </cell>
          <cell r="H16">
            <v>809.1</v>
          </cell>
          <cell r="I16">
            <v>823.3</v>
          </cell>
          <cell r="J16">
            <v>806.85</v>
          </cell>
          <cell r="K16">
            <v>805.2</v>
          </cell>
          <cell r="L16">
            <v>792.6</v>
          </cell>
          <cell r="M16">
            <v>796.6</v>
          </cell>
          <cell r="N16">
            <v>796</v>
          </cell>
          <cell r="O16">
            <v>773.7</v>
          </cell>
        </row>
        <row r="17">
          <cell r="C17">
            <v>103.55955555555556</v>
          </cell>
          <cell r="D17">
            <v>92.321400000000011</v>
          </cell>
          <cell r="E17">
            <v>82.168242364630402</v>
          </cell>
          <cell r="F17">
            <v>77.334816343181558</v>
          </cell>
          <cell r="G17">
            <v>70.084677311008278</v>
          </cell>
          <cell r="H17">
            <v>59.382091120657257</v>
          </cell>
          <cell r="I17">
            <v>57.310622825750613</v>
          </cell>
          <cell r="J17">
            <v>52.477196804301769</v>
          </cell>
          <cell r="K17">
            <v>54.548665099208421</v>
          </cell>
          <cell r="L17">
            <v>55.239154530843976</v>
          </cell>
          <cell r="M17">
            <v>55.929643962479524</v>
          </cell>
          <cell r="N17">
            <v>56.620133394115086</v>
          </cell>
          <cell r="O17">
            <v>56.620133394115086</v>
          </cell>
        </row>
        <row r="18">
          <cell r="C18">
            <v>75.243419999999986</v>
          </cell>
          <cell r="D18">
            <v>96.520719999999969</v>
          </cell>
          <cell r="E18">
            <v>65.734593891704321</v>
          </cell>
          <cell r="F18">
            <v>61.867853074545245</v>
          </cell>
          <cell r="G18">
            <v>56.067741848806627</v>
          </cell>
          <cell r="H18">
            <v>47.505672896525809</v>
          </cell>
          <cell r="I18">
            <v>45.848498260600493</v>
          </cell>
          <cell r="J18">
            <v>41.981757443441417</v>
          </cell>
          <cell r="K18">
            <v>43.638932079366739</v>
          </cell>
          <cell r="L18">
            <v>44.191323624675185</v>
          </cell>
          <cell r="M18">
            <v>44.743715169983624</v>
          </cell>
          <cell r="N18">
            <v>45.296106715292069</v>
          </cell>
          <cell r="O18">
            <v>45.296106715292069</v>
          </cell>
        </row>
        <row r="19">
          <cell r="C19">
            <v>428.57401184440261</v>
          </cell>
          <cell r="D19">
            <v>431.36405214949008</v>
          </cell>
          <cell r="E19">
            <v>433.21796298338694</v>
          </cell>
          <cell r="F19">
            <v>436.76686706746824</v>
          </cell>
          <cell r="G19">
            <v>437.05882352941177</v>
          </cell>
          <cell r="H19">
            <v>439.31893471571493</v>
          </cell>
          <cell r="I19">
            <v>439.31893471571493</v>
          </cell>
          <cell r="J19">
            <v>440.496733468304</v>
          </cell>
          <cell r="K19">
            <v>436.36546340581549</v>
          </cell>
          <cell r="L19">
            <v>436.36546340581549</v>
          </cell>
          <cell r="M19">
            <v>438.8657036747399</v>
          </cell>
          <cell r="N19">
            <v>432.87248598223965</v>
          </cell>
          <cell r="O19">
            <v>432.87248598223965</v>
          </cell>
        </row>
        <row r="20">
          <cell r="C20">
            <v>30.391203225806454</v>
          </cell>
          <cell r="D20">
            <v>30.194945161290324</v>
          </cell>
          <cell r="E20">
            <v>30.185267272727263</v>
          </cell>
          <cell r="F20">
            <v>29.94</v>
          </cell>
          <cell r="G20">
            <v>29.92</v>
          </cell>
          <cell r="H20">
            <v>29.92</v>
          </cell>
          <cell r="I20">
            <v>29.92</v>
          </cell>
          <cell r="J20">
            <v>29.84</v>
          </cell>
          <cell r="K20">
            <v>29.84</v>
          </cell>
          <cell r="L20">
            <v>29.84</v>
          </cell>
          <cell r="M20">
            <v>29.67</v>
          </cell>
          <cell r="N20">
            <v>29.67</v>
          </cell>
          <cell r="O20">
            <v>29.67</v>
          </cell>
        </row>
      </sheetData>
      <sheetData sheetId="2"/>
      <sheetData sheetId="3"/>
      <sheetData sheetId="4"/>
      <sheetData sheetId="5"/>
      <sheetData sheetId="6">
        <row r="165">
          <cell r="E165">
            <v>23377</v>
          </cell>
        </row>
      </sheetData>
      <sheetData sheetId="7"/>
      <sheetData sheetId="8">
        <row r="136">
          <cell r="E136">
            <v>583.21</v>
          </cell>
          <cell r="F136">
            <v>583.21</v>
          </cell>
          <cell r="G136">
            <v>583.21</v>
          </cell>
          <cell r="H136">
            <v>583.21</v>
          </cell>
          <cell r="I136">
            <v>583.21</v>
          </cell>
          <cell r="J136">
            <v>583.21</v>
          </cell>
          <cell r="K136">
            <v>583.21</v>
          </cell>
          <cell r="L136">
            <v>583.21</v>
          </cell>
          <cell r="M136">
            <v>583.21</v>
          </cell>
          <cell r="N136">
            <v>583.21</v>
          </cell>
          <cell r="O136">
            <v>583.21</v>
          </cell>
          <cell r="P136">
            <v>583.21</v>
          </cell>
        </row>
        <row r="137">
          <cell r="E137">
            <v>583.21</v>
          </cell>
          <cell r="F137">
            <v>583.21</v>
          </cell>
          <cell r="G137">
            <v>583.21</v>
          </cell>
          <cell r="H137">
            <v>583.21</v>
          </cell>
          <cell r="I137">
            <v>583.21</v>
          </cell>
          <cell r="J137">
            <v>583.21</v>
          </cell>
          <cell r="K137">
            <v>583.21</v>
          </cell>
          <cell r="L137">
            <v>583.21</v>
          </cell>
          <cell r="M137">
            <v>583.21</v>
          </cell>
          <cell r="N137">
            <v>583.21</v>
          </cell>
          <cell r="O137">
            <v>583.21</v>
          </cell>
          <cell r="P137">
            <v>583.21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Tracking"/>
      <sheetName val="Inventory Tracking (New)"/>
      <sheetName val="GSP Import Cost (Toon) (2)"/>
      <sheetName val="12_22 (2)"/>
      <sheetName val="GSP Import Cost (Toon)"/>
      <sheetName val="GSP Import Cost"/>
      <sheetName val="12_22"/>
      <sheetName val="Inventory Tracking เก่า"/>
      <sheetName val="บริหาร Stock Dom 7_24 (2)"/>
      <sheetName val="บริหาร Stock Dom 7_24"/>
      <sheetName val="บริหาร Stock OR 7_24"/>
      <sheetName val="บริหาร Stock Dom 7_14"/>
      <sheetName val="บริหาร Stock OR 7_14"/>
      <sheetName val="บริหาร Stock Dom 7_01"/>
      <sheetName val="บริหาร Stock OR 7_01"/>
      <sheetName val="บริหาร Stock Dom 6_26"/>
      <sheetName val="บริหาร Stock OR 6_26"/>
      <sheetName val="บริหาร Stock Dom 6_23"/>
      <sheetName val="บริหาร Stock OR 6_23"/>
      <sheetName val="บริหาร Stock OR"/>
    </sheetNames>
    <sheetDataSet>
      <sheetData sheetId="0"/>
      <sheetData sheetId="1"/>
      <sheetData sheetId="2">
        <row r="18">
          <cell r="O18">
            <v>505.86514414172041</v>
          </cell>
          <cell r="P18">
            <v>610.01073067504956</v>
          </cell>
          <cell r="Q18">
            <v>610.01073067504956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C2 (r1)"/>
      <sheetName val="C2 (r2)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 refreshError="1"/>
      <sheetData sheetId="2" refreshError="1"/>
      <sheetData sheetId="3">
        <row r="26">
          <cell r="C26">
            <v>46.135481653151565</v>
          </cell>
          <cell r="D26">
            <v>43.657837382564772</v>
          </cell>
          <cell r="E26">
            <v>43.32806896551724</v>
          </cell>
          <cell r="F26">
            <v>36</v>
          </cell>
          <cell r="G26">
            <v>37.200000000000003</v>
          </cell>
          <cell r="H26">
            <v>39.6</v>
          </cell>
          <cell r="I26">
            <v>38.280000000000008</v>
          </cell>
          <cell r="J26">
            <v>37.200000000000003</v>
          </cell>
          <cell r="K26">
            <v>36</v>
          </cell>
          <cell r="L26">
            <v>35.532413793103458</v>
          </cell>
          <cell r="M26">
            <v>34.386206896551734</v>
          </cell>
          <cell r="N26">
            <v>36.366206896551731</v>
          </cell>
        </row>
        <row r="37">
          <cell r="D37">
            <v>0</v>
          </cell>
          <cell r="E37">
            <v>5.04</v>
          </cell>
          <cell r="F37">
            <v>10.8</v>
          </cell>
          <cell r="G37">
            <v>11.16</v>
          </cell>
          <cell r="H37">
            <v>7.2</v>
          </cell>
          <cell r="I37">
            <v>10.08</v>
          </cell>
          <cell r="J37">
            <v>11.16</v>
          </cell>
          <cell r="K37">
            <v>10.8</v>
          </cell>
          <cell r="L37">
            <v>11.16</v>
          </cell>
          <cell r="M37">
            <v>10.8</v>
          </cell>
          <cell r="N37">
            <v>11.16</v>
          </cell>
          <cell r="O37">
            <v>11.16</v>
          </cell>
        </row>
      </sheetData>
      <sheetData sheetId="4" refreshError="1"/>
      <sheetData sheetId="5">
        <row r="62">
          <cell r="Y62">
            <v>6</v>
          </cell>
          <cell r="Z62">
            <v>39</v>
          </cell>
          <cell r="AA62">
            <v>19</v>
          </cell>
          <cell r="AB62">
            <v>54.233890709999997</v>
          </cell>
          <cell r="AC62">
            <v>57.827865540000005</v>
          </cell>
          <cell r="AD62">
            <v>56.375709260000008</v>
          </cell>
          <cell r="AE62">
            <v>65.74157009000001</v>
          </cell>
          <cell r="AF62">
            <v>22</v>
          </cell>
          <cell r="AG62">
            <v>47</v>
          </cell>
          <cell r="AH62">
            <v>47</v>
          </cell>
          <cell r="AI62">
            <v>10</v>
          </cell>
          <cell r="AJ62">
            <v>40</v>
          </cell>
        </row>
        <row r="63">
          <cell r="Z63">
            <v>0</v>
          </cell>
          <cell r="AA63">
            <v>0</v>
          </cell>
          <cell r="AB63">
            <v>11.766109290000003</v>
          </cell>
          <cell r="AC63">
            <v>7.1721344599999952</v>
          </cell>
          <cell r="AD63">
            <v>11.624290739999992</v>
          </cell>
          <cell r="AE63">
            <v>27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</row>
        <row r="64"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16.25842990999999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</row>
        <row r="68">
          <cell r="Y68">
            <v>48.21</v>
          </cell>
          <cell r="Z68">
            <v>13.948116450000001</v>
          </cell>
          <cell r="AA68">
            <v>35.627490120000004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40.130839930000008</v>
          </cell>
          <cell r="AG68">
            <v>11.90145376000001</v>
          </cell>
          <cell r="AH68">
            <v>11.899874459999992</v>
          </cell>
          <cell r="AI68">
            <v>49.800127540000005</v>
          </cell>
          <cell r="AJ68">
            <v>20.055908079999995</v>
          </cell>
        </row>
        <row r="69">
          <cell r="Z69">
            <v>24.4</v>
          </cell>
          <cell r="AA69">
            <v>26</v>
          </cell>
          <cell r="AB69">
            <v>14.233890709999997</v>
          </cell>
          <cell r="AC69">
            <v>19.827865540000005</v>
          </cell>
          <cell r="AD69">
            <v>15.375709260000008</v>
          </cell>
          <cell r="AE69">
            <v>0</v>
          </cell>
          <cell r="AF69">
            <v>27</v>
          </cell>
          <cell r="AG69">
            <v>27</v>
          </cell>
          <cell r="AH69">
            <v>27</v>
          </cell>
          <cell r="AI69">
            <v>27</v>
          </cell>
          <cell r="AJ69">
            <v>27</v>
          </cell>
        </row>
        <row r="70">
          <cell r="Z70">
            <v>15</v>
          </cell>
          <cell r="AA70">
            <v>17</v>
          </cell>
          <cell r="AB70">
            <v>16</v>
          </cell>
          <cell r="AC70">
            <v>17</v>
          </cell>
          <cell r="AD70">
            <v>17</v>
          </cell>
          <cell r="AE70">
            <v>0.7415700900000104</v>
          </cell>
          <cell r="AF70">
            <v>17</v>
          </cell>
          <cell r="AG70">
            <v>17</v>
          </cell>
          <cell r="AH70">
            <v>17</v>
          </cell>
          <cell r="AI70">
            <v>17</v>
          </cell>
          <cell r="AJ70">
            <v>17</v>
          </cell>
        </row>
        <row r="78">
          <cell r="Y78">
            <v>22.32</v>
          </cell>
          <cell r="Z78">
            <v>20.16</v>
          </cell>
          <cell r="AA78">
            <v>22.32</v>
          </cell>
          <cell r="AB78">
            <v>21.6</v>
          </cell>
          <cell r="AC78">
            <v>22.32</v>
          </cell>
          <cell r="AD78">
            <v>21.6</v>
          </cell>
          <cell r="AE78">
            <v>22.32</v>
          </cell>
          <cell r="AF78">
            <v>22.32</v>
          </cell>
          <cell r="AG78">
            <v>21.6</v>
          </cell>
          <cell r="AH78">
            <v>22.32</v>
          </cell>
          <cell r="AI78">
            <v>21.6</v>
          </cell>
          <cell r="AJ78">
            <v>22.32</v>
          </cell>
        </row>
        <row r="79">
          <cell r="Y79">
            <v>34.1</v>
          </cell>
          <cell r="Z79">
            <v>20</v>
          </cell>
          <cell r="AA79">
            <v>31.5</v>
          </cell>
          <cell r="AB79">
            <v>60.087000000000003</v>
          </cell>
          <cell r="AC79">
            <v>63.277999999999999</v>
          </cell>
          <cell r="AD79">
            <v>56.564</v>
          </cell>
          <cell r="AE79">
            <v>74.563000000000002</v>
          </cell>
          <cell r="AF79">
            <v>34.1</v>
          </cell>
          <cell r="AG79">
            <v>33</v>
          </cell>
          <cell r="AH79">
            <v>34.1</v>
          </cell>
          <cell r="AI79">
            <v>33</v>
          </cell>
          <cell r="AJ79">
            <v>34.1</v>
          </cell>
        </row>
        <row r="80">
          <cell r="Y80">
            <v>0</v>
          </cell>
          <cell r="Z80">
            <v>9</v>
          </cell>
          <cell r="AA80">
            <v>10.8</v>
          </cell>
          <cell r="AB80">
            <v>8.7959999999999994</v>
          </cell>
          <cell r="AC80">
            <v>4.4349999999999996</v>
          </cell>
          <cell r="AD80">
            <v>11.965999999999999</v>
          </cell>
          <cell r="AF80">
            <v>6.9660000000000002</v>
          </cell>
          <cell r="AG80">
            <v>6.8259999999999996</v>
          </cell>
          <cell r="AI80">
            <v>7.1059999999999999</v>
          </cell>
          <cell r="AJ80">
            <v>7.8860000000000001</v>
          </cell>
        </row>
        <row r="81">
          <cell r="AA81">
            <v>0</v>
          </cell>
          <cell r="AB81">
            <v>0</v>
          </cell>
          <cell r="AC81">
            <v>5.5730000000000004</v>
          </cell>
          <cell r="AD81">
            <v>5.5730000000000004</v>
          </cell>
          <cell r="AF81">
            <v>5.5730000000000004</v>
          </cell>
          <cell r="AG81">
            <v>5.5730000000000004</v>
          </cell>
          <cell r="AH81">
            <v>5.5730000000000004</v>
          </cell>
          <cell r="AI81">
            <v>5.5730000000000004</v>
          </cell>
          <cell r="AJ81">
            <v>5.5730000000000004</v>
          </cell>
        </row>
        <row r="82">
          <cell r="Z82">
            <v>17.5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</row>
        <row r="83">
          <cell r="Y83">
            <v>32.24</v>
          </cell>
          <cell r="Z83">
            <v>29.12</v>
          </cell>
          <cell r="AA83">
            <v>32.24</v>
          </cell>
          <cell r="AB83">
            <v>31.2</v>
          </cell>
          <cell r="AC83">
            <v>32.86</v>
          </cell>
          <cell r="AD83">
            <v>31.8</v>
          </cell>
          <cell r="AE83">
            <v>19.551900859337</v>
          </cell>
          <cell r="AF83">
            <v>32.86</v>
          </cell>
          <cell r="AG83">
            <v>32.86</v>
          </cell>
          <cell r="AH83">
            <v>21.7</v>
          </cell>
          <cell r="AI83">
            <v>0</v>
          </cell>
          <cell r="AJ83">
            <v>32.86</v>
          </cell>
        </row>
        <row r="84">
          <cell r="Y84">
            <v>26.207000000000001</v>
          </cell>
          <cell r="Z84">
            <v>21.276</v>
          </cell>
          <cell r="AA84">
            <v>23.556000000000001</v>
          </cell>
          <cell r="AB84">
            <v>22.795999999999999</v>
          </cell>
          <cell r="AC84">
            <v>23.556000000000001</v>
          </cell>
          <cell r="AD84">
            <v>22.036000000000001</v>
          </cell>
          <cell r="AE84">
            <v>8.0449999999999999</v>
          </cell>
          <cell r="AF84">
            <v>13.064</v>
          </cell>
          <cell r="AG84">
            <v>21.884</v>
          </cell>
          <cell r="AH84">
            <v>20.257999999999999</v>
          </cell>
          <cell r="AI84">
            <v>22.658999999999999</v>
          </cell>
          <cell r="AJ84">
            <v>23.556000000000001</v>
          </cell>
        </row>
        <row r="85">
          <cell r="Z85">
            <v>4</v>
          </cell>
          <cell r="AA85">
            <v>3</v>
          </cell>
          <cell r="AB85">
            <v>2</v>
          </cell>
        </row>
        <row r="86">
          <cell r="Y86">
            <v>0.6</v>
          </cell>
          <cell r="Z86">
            <v>0.6</v>
          </cell>
          <cell r="AA86">
            <v>0.37273200000000001</v>
          </cell>
          <cell r="AB86">
            <v>0.40701700000000002</v>
          </cell>
          <cell r="AC86">
            <v>0.312448</v>
          </cell>
          <cell r="AD86">
            <v>0.381882</v>
          </cell>
          <cell r="AE86">
            <v>0.34215099999999998</v>
          </cell>
          <cell r="AF86">
            <v>0.402171</v>
          </cell>
          <cell r="AG86">
            <v>0.37921100000000002</v>
          </cell>
          <cell r="AH86">
            <v>0.37288300000000002</v>
          </cell>
          <cell r="AI86">
            <v>0.35544199999999998</v>
          </cell>
          <cell r="AJ86">
            <v>0.35544199999999998</v>
          </cell>
        </row>
        <row r="87">
          <cell r="Y87">
            <v>0.8</v>
          </cell>
          <cell r="Z87">
            <v>0.7</v>
          </cell>
          <cell r="AA87">
            <v>0.7</v>
          </cell>
          <cell r="AB87">
            <v>0.7</v>
          </cell>
          <cell r="AC87">
            <v>0.7</v>
          </cell>
          <cell r="AD87">
            <v>0.7</v>
          </cell>
          <cell r="AE87">
            <v>0.7</v>
          </cell>
          <cell r="AF87">
            <v>0.7</v>
          </cell>
          <cell r="AG87">
            <v>0.7</v>
          </cell>
          <cell r="AH87">
            <v>0.7</v>
          </cell>
          <cell r="AI87">
            <v>0.7</v>
          </cell>
          <cell r="AJ87">
            <v>0.7</v>
          </cell>
        </row>
        <row r="89">
          <cell r="Y89">
            <v>61.92</v>
          </cell>
          <cell r="Z89">
            <v>56.777439450000003</v>
          </cell>
          <cell r="AA89">
            <v>58.876937979999994</v>
          </cell>
          <cell r="AB89">
            <v>57.530315359999996</v>
          </cell>
          <cell r="AC89">
            <v>58.413842259999996</v>
          </cell>
          <cell r="AD89">
            <v>56.957644789999996</v>
          </cell>
          <cell r="AE89">
            <v>59.861027320000005</v>
          </cell>
          <cell r="AF89">
            <v>60.777805110000003</v>
          </cell>
          <cell r="AG89">
            <v>58.972000780000002</v>
          </cell>
          <cell r="AH89">
            <v>60.018297270000005</v>
          </cell>
          <cell r="AI89">
            <v>59.326656630000009</v>
          </cell>
          <cell r="AJ89">
            <v>60.825879229999991</v>
          </cell>
        </row>
        <row r="90">
          <cell r="Y90">
            <v>4.5</v>
          </cell>
          <cell r="Z90">
            <v>5</v>
          </cell>
          <cell r="AA90">
            <v>15</v>
          </cell>
          <cell r="AB90">
            <v>15</v>
          </cell>
          <cell r="AC90">
            <v>15</v>
          </cell>
          <cell r="AD90">
            <v>15</v>
          </cell>
          <cell r="AE90">
            <v>15</v>
          </cell>
          <cell r="AF90">
            <v>15</v>
          </cell>
          <cell r="AG90">
            <v>15</v>
          </cell>
          <cell r="AH90">
            <v>15</v>
          </cell>
          <cell r="AI90">
            <v>15</v>
          </cell>
          <cell r="AJ90">
            <v>15</v>
          </cell>
        </row>
        <row r="91">
          <cell r="Y91">
            <v>0.25</v>
          </cell>
          <cell r="Z91">
            <v>0.2</v>
          </cell>
          <cell r="AA91">
            <v>0.3</v>
          </cell>
          <cell r="AB91">
            <v>0.4</v>
          </cell>
          <cell r="AC91">
            <v>0.5</v>
          </cell>
          <cell r="AD91">
            <v>0.5</v>
          </cell>
          <cell r="AE91">
            <v>0.5</v>
          </cell>
          <cell r="AF91">
            <v>0.5</v>
          </cell>
          <cell r="AG91">
            <v>0.5</v>
          </cell>
          <cell r="AH91">
            <v>0.5</v>
          </cell>
          <cell r="AI91">
            <v>0.6</v>
          </cell>
          <cell r="AJ91">
            <v>0.6</v>
          </cell>
        </row>
        <row r="95">
          <cell r="Y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</row>
        <row r="99">
          <cell r="Z99">
            <v>4.2</v>
          </cell>
          <cell r="AA99">
            <v>4.2</v>
          </cell>
          <cell r="AB99">
            <v>3.6</v>
          </cell>
          <cell r="AC99">
            <v>3.6</v>
          </cell>
          <cell r="AD99">
            <v>3.6</v>
          </cell>
          <cell r="AE99">
            <v>3.6</v>
          </cell>
          <cell r="AF99">
            <v>3.6</v>
          </cell>
          <cell r="AG99">
            <v>3.6</v>
          </cell>
          <cell r="AH99">
            <v>3.6</v>
          </cell>
          <cell r="AI99">
            <v>3.6</v>
          </cell>
          <cell r="AJ99">
            <v>3.6</v>
          </cell>
        </row>
        <row r="100">
          <cell r="Z100">
            <v>0.8</v>
          </cell>
          <cell r="AA100">
            <v>0.8</v>
          </cell>
          <cell r="AB100">
            <v>0.6</v>
          </cell>
          <cell r="AC100">
            <v>0.6</v>
          </cell>
          <cell r="AD100">
            <v>0.6</v>
          </cell>
          <cell r="AE100">
            <v>0.6</v>
          </cell>
          <cell r="AF100">
            <v>0.6</v>
          </cell>
          <cell r="AG100">
            <v>0.6</v>
          </cell>
          <cell r="AH100">
            <v>0.6</v>
          </cell>
          <cell r="AI100">
            <v>0.6</v>
          </cell>
          <cell r="AJ100">
            <v>0.6</v>
          </cell>
        </row>
        <row r="102">
          <cell r="Y102">
            <v>2.8</v>
          </cell>
          <cell r="Z102">
            <v>5.1199999999999992</v>
          </cell>
          <cell r="AA102">
            <v>7.93</v>
          </cell>
          <cell r="AB102">
            <v>9.93</v>
          </cell>
          <cell r="AC102">
            <v>11.22</v>
          </cell>
          <cell r="AD102">
            <v>11.53</v>
          </cell>
          <cell r="AE102">
            <v>11.53</v>
          </cell>
          <cell r="AF102">
            <v>11.53</v>
          </cell>
          <cell r="AG102">
            <v>11.53</v>
          </cell>
          <cell r="AH102">
            <v>11.53</v>
          </cell>
          <cell r="AI102">
            <v>11.53</v>
          </cell>
          <cell r="AJ102">
            <v>11.53</v>
          </cell>
        </row>
        <row r="107">
          <cell r="Y107">
            <v>0</v>
          </cell>
          <cell r="Z107">
            <v>0</v>
          </cell>
          <cell r="AA107">
            <v>1.4</v>
          </cell>
          <cell r="AB107">
            <v>2.1</v>
          </cell>
          <cell r="AC107">
            <v>2.1</v>
          </cell>
          <cell r="AD107">
            <v>1.4</v>
          </cell>
          <cell r="AE107">
            <v>2.1</v>
          </cell>
          <cell r="AF107">
            <v>2.1</v>
          </cell>
          <cell r="AG107">
            <v>2.8</v>
          </cell>
          <cell r="AH107">
            <v>4.9000000000000004</v>
          </cell>
          <cell r="AI107">
            <v>4.9000000000000004</v>
          </cell>
          <cell r="AJ107">
            <v>4.9000000000000004</v>
          </cell>
        </row>
        <row r="114">
          <cell r="Y114">
            <v>0</v>
          </cell>
          <cell r="Z114">
            <v>2.4</v>
          </cell>
        </row>
        <row r="115">
          <cell r="Y115">
            <v>0</v>
          </cell>
          <cell r="Z115">
            <v>0</v>
          </cell>
          <cell r="AA115">
            <v>1.2</v>
          </cell>
          <cell r="AB115">
            <v>1.2</v>
          </cell>
          <cell r="AC115">
            <v>1.2</v>
          </cell>
          <cell r="AD115">
            <v>1.2</v>
          </cell>
          <cell r="AE115">
            <v>1.2</v>
          </cell>
          <cell r="AF115">
            <v>1.2</v>
          </cell>
          <cell r="AG115">
            <v>1.2</v>
          </cell>
          <cell r="AH115">
            <v>1.2</v>
          </cell>
          <cell r="AI115">
            <v>1.2</v>
          </cell>
          <cell r="AJ115">
            <v>1.2</v>
          </cell>
        </row>
        <row r="116"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</row>
        <row r="117">
          <cell r="Y117">
            <v>10.93</v>
          </cell>
          <cell r="Z117">
            <v>15</v>
          </cell>
        </row>
        <row r="122">
          <cell r="Y122">
            <v>3.6</v>
          </cell>
        </row>
        <row r="123">
          <cell r="Y123">
            <v>0.8</v>
          </cell>
        </row>
        <row r="125">
          <cell r="Y125">
            <v>3.67</v>
          </cell>
        </row>
        <row r="133">
          <cell r="Z133">
            <v>0.6</v>
          </cell>
        </row>
        <row r="134">
          <cell r="Y134">
            <v>3.5399999999999991</v>
          </cell>
          <cell r="Z134">
            <v>1.9999999999999996</v>
          </cell>
          <cell r="AA134">
            <v>2</v>
          </cell>
          <cell r="AB134">
            <v>2</v>
          </cell>
          <cell r="AC134">
            <v>2.0000000000000004</v>
          </cell>
          <cell r="AD134">
            <v>1.9999999999999996</v>
          </cell>
          <cell r="AE134">
            <v>2.8699999999999997</v>
          </cell>
          <cell r="AF134">
            <v>2.8699999999999997</v>
          </cell>
          <cell r="AG134">
            <v>1.9999999999999996</v>
          </cell>
          <cell r="AH134">
            <v>1.9999999999999996</v>
          </cell>
          <cell r="AI134">
            <v>1.9999999999999996</v>
          </cell>
          <cell r="AJ134">
            <v>1.9999999999999996</v>
          </cell>
        </row>
        <row r="135">
          <cell r="Y135">
            <v>0</v>
          </cell>
        </row>
        <row r="136">
          <cell r="Y136">
            <v>4.83</v>
          </cell>
          <cell r="Z136">
            <v>4.4800000000000004</v>
          </cell>
          <cell r="AA136">
            <v>5.07</v>
          </cell>
          <cell r="AB136">
            <v>5.07</v>
          </cell>
          <cell r="AC136">
            <v>3.78</v>
          </cell>
          <cell r="AD136">
            <v>3.47</v>
          </cell>
          <cell r="AE136">
            <v>3.47</v>
          </cell>
          <cell r="AF136">
            <v>3.47</v>
          </cell>
          <cell r="AG136">
            <v>3.47</v>
          </cell>
          <cell r="AH136">
            <v>3.47</v>
          </cell>
          <cell r="AI136">
            <v>3.47</v>
          </cell>
          <cell r="AJ136">
            <v>3.47</v>
          </cell>
        </row>
        <row r="137">
          <cell r="Y137">
            <v>0</v>
          </cell>
        </row>
        <row r="138">
          <cell r="Y138">
            <v>5.4870000000000001</v>
          </cell>
          <cell r="Z138">
            <v>5.32</v>
          </cell>
          <cell r="AA138">
            <v>5.74</v>
          </cell>
          <cell r="AB138">
            <v>5.7</v>
          </cell>
          <cell r="AC138">
            <v>5.74</v>
          </cell>
          <cell r="AD138">
            <v>5.7</v>
          </cell>
          <cell r="AE138">
            <v>5.83</v>
          </cell>
          <cell r="AF138">
            <v>5.83</v>
          </cell>
          <cell r="AG138">
            <v>5.83</v>
          </cell>
          <cell r="AH138">
            <v>5.83</v>
          </cell>
          <cell r="AI138">
            <v>5.83</v>
          </cell>
          <cell r="AJ138">
            <v>5.83</v>
          </cell>
        </row>
        <row r="139">
          <cell r="Y139">
            <v>11</v>
          </cell>
          <cell r="Z139">
            <v>6.72</v>
          </cell>
          <cell r="AA139">
            <v>15.56</v>
          </cell>
          <cell r="AB139">
            <v>15</v>
          </cell>
          <cell r="AC139">
            <v>15.5</v>
          </cell>
          <cell r="AD139">
            <v>15</v>
          </cell>
          <cell r="AE139">
            <v>9.41</v>
          </cell>
          <cell r="AF139">
            <v>13.19</v>
          </cell>
          <cell r="AG139">
            <v>15</v>
          </cell>
          <cell r="AH139">
            <v>15.5</v>
          </cell>
          <cell r="AI139">
            <v>15</v>
          </cell>
          <cell r="AJ139">
            <v>15.08</v>
          </cell>
        </row>
      </sheetData>
      <sheetData sheetId="6">
        <row r="10">
          <cell r="BQ10">
            <v>1.8</v>
          </cell>
        </row>
        <row r="19">
          <cell r="BK19">
            <v>24.5</v>
          </cell>
          <cell r="BL19">
            <v>24.5</v>
          </cell>
          <cell r="BM19">
            <v>26</v>
          </cell>
          <cell r="BN19">
            <v>20.5</v>
          </cell>
          <cell r="BO19">
            <v>24.5</v>
          </cell>
          <cell r="BP19">
            <v>21.5</v>
          </cell>
          <cell r="BQ19">
            <v>18</v>
          </cell>
          <cell r="BR19">
            <v>22</v>
          </cell>
          <cell r="BS19">
            <v>20</v>
          </cell>
          <cell r="BT19">
            <v>17</v>
          </cell>
          <cell r="BU19">
            <v>20</v>
          </cell>
          <cell r="BV19">
            <v>22</v>
          </cell>
        </row>
        <row r="20">
          <cell r="BK20">
            <v>29.16</v>
          </cell>
          <cell r="BL20">
            <v>25.272000000000002</v>
          </cell>
          <cell r="BM20">
            <v>28.271999999999998</v>
          </cell>
          <cell r="BN20">
            <v>27.36</v>
          </cell>
          <cell r="BO20">
            <v>28.271999999999998</v>
          </cell>
          <cell r="BP20">
            <v>27.216000000000001</v>
          </cell>
          <cell r="BQ20">
            <v>21.384</v>
          </cell>
          <cell r="BR20">
            <v>27.864000000000001</v>
          </cell>
          <cell r="BS20">
            <v>27.216000000000001</v>
          </cell>
          <cell r="BT20">
            <v>25.296000000000003</v>
          </cell>
          <cell r="BU20">
            <v>27.216000000000001</v>
          </cell>
          <cell r="BV20">
            <v>27.864000000000001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แผนจำหน่าย ธ.ค. 63"/>
      <sheetName val="ปรับแผนจำหน่าย ธ.ค. 63"/>
      <sheetName val="ปรับแผนจำหน่าย ธ.ค. 63 (2)"/>
      <sheetName val="Link"/>
      <sheetName val="สรุปแผนจำหน่าย ธ.ค. 63 (Final)"/>
      <sheetName val="แผนจำหน่าย ม.ค. 64"/>
      <sheetName val="ปรับแผนจำหน่าย ม.ค. 64"/>
      <sheetName val="สรุปแผนจำหน่าย ม.ค. 63 (Final)"/>
      <sheetName val="แผนจำหน่าย ก.พ. 64"/>
      <sheetName val="ปรับแผนจำหน่าย ก.พ. 64 (1)"/>
      <sheetName val="สรุปแผนจำหน่าย ก.พ. (Final)"/>
      <sheetName val="แผนจำหน่าย เดือน ปี"/>
      <sheetName val="Form แผนจำหน่าย"/>
      <sheetName val="Form ปรับแผนจำหน่าย"/>
    </sheetNames>
    <sheetDataSet>
      <sheetData sheetId="0"/>
      <sheetData sheetId="1"/>
      <sheetData sheetId="2"/>
      <sheetData sheetId="3">
        <row r="27">
          <cell r="AY27">
            <v>1.9</v>
          </cell>
          <cell r="BA27">
            <v>1.9</v>
          </cell>
          <cell r="BB27">
            <v>1.9</v>
          </cell>
          <cell r="BC27">
            <v>1.9</v>
          </cell>
          <cell r="BD27">
            <v>1.9</v>
          </cell>
          <cell r="BF27">
            <v>1.9</v>
          </cell>
          <cell r="BG27">
            <v>1.9</v>
          </cell>
          <cell r="BH27">
            <v>1.9</v>
          </cell>
          <cell r="BI27">
            <v>1.9</v>
          </cell>
          <cell r="BJ27">
            <v>1.9</v>
          </cell>
        </row>
        <row r="28">
          <cell r="AY28">
            <v>1.9</v>
          </cell>
          <cell r="AZ28">
            <v>1.9</v>
          </cell>
          <cell r="BA28">
            <v>3.8</v>
          </cell>
          <cell r="BB28">
            <v>3.8</v>
          </cell>
          <cell r="BC28">
            <v>3.8</v>
          </cell>
          <cell r="BD28">
            <v>3.8</v>
          </cell>
          <cell r="BE28">
            <v>1.9</v>
          </cell>
          <cell r="BF28">
            <v>1.9</v>
          </cell>
          <cell r="BG28">
            <v>3.8</v>
          </cell>
          <cell r="BH28">
            <v>3.8</v>
          </cell>
          <cell r="BI28">
            <v>3.8</v>
          </cell>
          <cell r="BJ28">
            <v>3.8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C2 (r1)"/>
      <sheetName val="C2 (r2)"/>
      <sheetName val="LR monthly"/>
      <sheetName val="C3LPG"/>
      <sheetName val="NGL"/>
      <sheetName val="C3LPG (SGP33)"/>
      <sheetName val="C3LPG (166)"/>
      <sheetName val="C3LPG (Allo C3 SCG)"/>
      <sheetName val="C3LPG (Allo C3 SCG R1)"/>
      <sheetName val="C3LPG (250)"/>
      <sheetName val="C3LPG (280)"/>
      <sheetName val="C3LPG (old)"/>
      <sheetName val="Monthly 2020 (PRISM)"/>
      <sheetName val="Monthly 2020 (PRISM) (2)"/>
      <sheetName val="Graph Allo"/>
      <sheetName val="Graph DS"/>
      <sheetName val="Contract Vol"/>
      <sheetName val="Production"/>
      <sheetName val="C2 (new)"/>
    </sheetNames>
    <sheetDataSet>
      <sheetData sheetId="0"/>
      <sheetData sheetId="1">
        <row r="25">
          <cell r="C25">
            <v>48.36</v>
          </cell>
        </row>
      </sheetData>
      <sheetData sheetId="2"/>
      <sheetData sheetId="3"/>
      <sheetData sheetId="4"/>
      <sheetData sheetId="5">
        <row r="8">
          <cell r="Y8">
            <v>3</v>
          </cell>
        </row>
      </sheetData>
      <sheetData sheetId="6">
        <row r="7">
          <cell r="BK7">
            <v>37.808641975308639</v>
          </cell>
          <cell r="BL7">
            <v>35.493827160493829</v>
          </cell>
          <cell r="BM7">
            <v>35.493827160493829</v>
          </cell>
          <cell r="BN7">
            <v>35.493827160493829</v>
          </cell>
          <cell r="BO7">
            <v>33.950617283950614</v>
          </cell>
          <cell r="BP7">
            <v>33.179012345679013</v>
          </cell>
          <cell r="BQ7">
            <v>20.061728395061728</v>
          </cell>
          <cell r="BR7">
            <v>33.950617283950614</v>
          </cell>
          <cell r="BS7">
            <v>30.864197530864196</v>
          </cell>
          <cell r="BT7">
            <v>26.234567901234566</v>
          </cell>
          <cell r="BU7">
            <v>30.864197530864196</v>
          </cell>
          <cell r="BV7">
            <v>33.950617283950614</v>
          </cell>
        </row>
        <row r="8">
          <cell r="BK8">
            <v>45</v>
          </cell>
          <cell r="BL8">
            <v>39</v>
          </cell>
          <cell r="BM8">
            <v>43</v>
          </cell>
          <cell r="BN8">
            <v>42</v>
          </cell>
          <cell r="BO8">
            <v>43</v>
          </cell>
          <cell r="BP8">
            <v>42</v>
          </cell>
          <cell r="BQ8">
            <v>43</v>
          </cell>
          <cell r="BR8">
            <v>43</v>
          </cell>
          <cell r="BS8">
            <v>42</v>
          </cell>
          <cell r="BT8">
            <v>39.037037037037038</v>
          </cell>
          <cell r="BU8">
            <v>42</v>
          </cell>
          <cell r="BV8">
            <v>43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W137"/>
  <sheetViews>
    <sheetView tabSelected="1" topLeftCell="A55" zoomScale="85" zoomScaleNormal="85" workbookViewId="0">
      <selection activeCell="A72" activeCellId="4" sqref="A66:XFD66 A69:XFD69 A70:XFD70 A71:XFD71 A72:XFD72"/>
    </sheetView>
  </sheetViews>
  <sheetFormatPr defaultColWidth="8.6640625" defaultRowHeight="14" x14ac:dyDescent="0.3"/>
  <cols>
    <col min="1" max="1" width="8.6640625" style="16"/>
    <col min="2" max="2" width="13.5" style="16" bestFit="1" customWidth="1"/>
    <col min="3" max="3" width="39.6640625" style="3" bestFit="1" customWidth="1"/>
    <col min="4" max="4" width="17.83203125" style="16" bestFit="1" customWidth="1"/>
    <col min="5" max="5" width="7.83203125" style="3" bestFit="1" customWidth="1"/>
    <col min="6" max="6" width="8" style="3" bestFit="1" customWidth="1"/>
    <col min="7" max="7" width="7.83203125" style="3" bestFit="1" customWidth="1"/>
    <col min="8" max="8" width="8.5" style="3" bestFit="1" customWidth="1"/>
    <col min="9" max="9" width="8" style="3" bestFit="1" customWidth="1"/>
    <col min="10" max="11" width="7.83203125" style="3" bestFit="1" customWidth="1"/>
    <col min="12" max="12" width="7.6640625" style="3" bestFit="1" customWidth="1"/>
    <col min="13" max="14" width="7.83203125" style="3" bestFit="1" customWidth="1"/>
    <col min="15" max="15" width="8" style="3" bestFit="1" customWidth="1"/>
    <col min="16" max="16" width="7.6640625" style="3" bestFit="1" customWidth="1"/>
    <col min="17" max="18" width="8.6640625" style="3"/>
    <col min="19" max="19" width="11.33203125" style="3" bestFit="1" customWidth="1"/>
    <col min="20" max="16384" width="8.6640625" style="3"/>
  </cols>
  <sheetData>
    <row r="1" spans="1:16" ht="22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117" t="s">
        <v>1</v>
      </c>
      <c r="B2" s="118" t="s">
        <v>0</v>
      </c>
      <c r="C2" s="4"/>
      <c r="D2" s="5">
        <v>44166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117"/>
      <c r="B3" s="118"/>
      <c r="C3" s="7"/>
      <c r="D3" s="8">
        <v>242492</v>
      </c>
      <c r="E3" s="8">
        <v>23377</v>
      </c>
      <c r="F3" s="8">
        <v>23408</v>
      </c>
      <c r="G3" s="8">
        <v>23437</v>
      </c>
      <c r="H3" s="8">
        <v>23468</v>
      </c>
      <c r="I3" s="8">
        <v>23498</v>
      </c>
      <c r="J3" s="8">
        <v>23529</v>
      </c>
      <c r="K3" s="8">
        <v>23559</v>
      </c>
      <c r="L3" s="8">
        <v>23590</v>
      </c>
      <c r="M3" s="8">
        <v>23621</v>
      </c>
      <c r="N3" s="8">
        <v>23651</v>
      </c>
      <c r="O3" s="8">
        <v>23682</v>
      </c>
      <c r="P3" s="8">
        <v>23712</v>
      </c>
    </row>
    <row r="4" spans="1:16" x14ac:dyDescent="0.3">
      <c r="A4" s="9" t="s">
        <v>2</v>
      </c>
      <c r="B4" s="10" t="s">
        <v>3</v>
      </c>
      <c r="C4" s="11"/>
      <c r="D4" s="12">
        <f>'[1]Reference Price จจ'!C4</f>
        <v>49.81522727272727</v>
      </c>
      <c r="E4" s="12">
        <f>'[1]Reference Price จจ'!D4</f>
        <v>54.772000000000006</v>
      </c>
      <c r="F4" s="12">
        <f>'[1]Reference Price จจ'!E4</f>
        <v>54.3</v>
      </c>
      <c r="G4" s="12">
        <f>'[1]Reference Price จจ'!F4</f>
        <v>54</v>
      </c>
      <c r="H4" s="12">
        <f>'[1]Reference Price จจ'!G4</f>
        <v>53</v>
      </c>
      <c r="I4" s="12">
        <f>'[1]Reference Price จจ'!H4</f>
        <v>53.5</v>
      </c>
      <c r="J4" s="12">
        <f>'[1]Reference Price จจ'!I4</f>
        <v>54</v>
      </c>
      <c r="K4" s="12">
        <f>'[1]Reference Price จจ'!J4</f>
        <v>54</v>
      </c>
      <c r="L4" s="12">
        <f>'[1]Reference Price จจ'!K4</f>
        <v>54</v>
      </c>
      <c r="M4" s="12">
        <f>'[1]Reference Price จจ'!L4</f>
        <v>53.5</v>
      </c>
      <c r="N4" s="12">
        <f>'[1]Reference Price จจ'!M4</f>
        <v>53.5</v>
      </c>
      <c r="O4" s="12">
        <f>'[1]Reference Price จจ'!N4</f>
        <v>54</v>
      </c>
      <c r="P4" s="12">
        <f>'[1]Reference Price จจ'!O4</f>
        <v>54</v>
      </c>
    </row>
    <row r="5" spans="1:16" x14ac:dyDescent="0.3">
      <c r="A5" s="9" t="s">
        <v>4</v>
      </c>
      <c r="B5" s="10" t="s">
        <v>5</v>
      </c>
      <c r="C5" s="11"/>
      <c r="D5" s="12">
        <f>'[1]Reference Price จจ'!C5</f>
        <v>449.01704545454544</v>
      </c>
      <c r="E5" s="12">
        <f>'[1]Reference Price จจ'!D5</f>
        <v>513.28125</v>
      </c>
      <c r="F5" s="12">
        <f>'[1]Reference Price จจ'!E5</f>
        <v>504.9</v>
      </c>
      <c r="G5" s="12">
        <f>'[1]Reference Price จจ'!F5</f>
        <v>497.25</v>
      </c>
      <c r="H5" s="12">
        <f>'[1]Reference Price จจ'!G5</f>
        <v>484.2</v>
      </c>
      <c r="I5" s="12">
        <f>'[1]Reference Price จจ'!H5</f>
        <v>485.1</v>
      </c>
      <c r="J5" s="12">
        <f>'[1]Reference Price จจ'!I5</f>
        <v>483.3</v>
      </c>
      <c r="K5" s="12">
        <f>'[1]Reference Price จจ'!J5</f>
        <v>482.85</v>
      </c>
      <c r="L5" s="12">
        <f>'[1]Reference Price จจ'!K5</f>
        <v>484.2</v>
      </c>
      <c r="M5" s="12">
        <f>'[1]Reference Price จจ'!L5</f>
        <v>480.6</v>
      </c>
      <c r="N5" s="12">
        <f>'[1]Reference Price จจ'!M5</f>
        <v>480.6</v>
      </c>
      <c r="O5" s="12">
        <f>'[1]Reference Price จจ'!N5</f>
        <v>486</v>
      </c>
      <c r="P5" s="12">
        <f>'[1]Reference Price จจ'!O5</f>
        <v>488.7</v>
      </c>
    </row>
    <row r="6" spans="1:16" x14ac:dyDescent="0.3">
      <c r="A6" s="9" t="s">
        <v>4</v>
      </c>
      <c r="B6" s="13" t="s">
        <v>6</v>
      </c>
      <c r="C6" s="11"/>
      <c r="D6" s="12">
        <f>'[1]Reference Price จจ'!C6</f>
        <v>461.54136125093669</v>
      </c>
      <c r="E6" s="12">
        <f>'[1]Reference Price จจ'!D6</f>
        <v>539.06944786240945</v>
      </c>
      <c r="F6" s="12">
        <f>'[1]Reference Price จจ'!E6</f>
        <v>491.4</v>
      </c>
      <c r="G6" s="12">
        <f>'[1]Reference Price จจ'!F6</f>
        <v>483.75</v>
      </c>
      <c r="H6" s="12">
        <f>'[1]Reference Price จจ'!G6</f>
        <v>470.7</v>
      </c>
      <c r="I6" s="12">
        <f>'[1]Reference Price จจ'!H6</f>
        <v>471.6</v>
      </c>
      <c r="J6" s="12">
        <f>'[1]Reference Price จจ'!I6</f>
        <v>469.8</v>
      </c>
      <c r="K6" s="12">
        <f>'[1]Reference Price จจ'!J6</f>
        <v>469.35</v>
      </c>
      <c r="L6" s="12">
        <f>'[1]Reference Price จจ'!K6</f>
        <v>470.7</v>
      </c>
      <c r="M6" s="12">
        <f>'[1]Reference Price จจ'!L6</f>
        <v>467.1</v>
      </c>
      <c r="N6" s="12">
        <f>'[1]Reference Price จจ'!M6</f>
        <v>467.1</v>
      </c>
      <c r="O6" s="12">
        <f>'[1]Reference Price จจ'!N6</f>
        <v>472.5</v>
      </c>
      <c r="P6" s="12">
        <f>'[1]Reference Price จจ'!O6</f>
        <v>475.2</v>
      </c>
    </row>
    <row r="7" spans="1:16" x14ac:dyDescent="0.3">
      <c r="A7" s="9" t="s">
        <v>2</v>
      </c>
      <c r="B7" s="13" t="s">
        <v>6</v>
      </c>
      <c r="C7" s="11"/>
      <c r="D7" s="12">
        <f>'[1]Reference Price จจ'!C7</f>
        <v>47.59</v>
      </c>
      <c r="E7" s="12">
        <f>'[1]Reference Price จจ'!D7</f>
        <v>55.584000000000003</v>
      </c>
      <c r="F7" s="12">
        <f>'[1]Reference Price จจ'!E7</f>
        <v>54.599999999999994</v>
      </c>
      <c r="G7" s="12">
        <f>'[1]Reference Price จจ'!F7</f>
        <v>53.75</v>
      </c>
      <c r="H7" s="12">
        <f>'[1]Reference Price จจ'!G7</f>
        <v>52.3</v>
      </c>
      <c r="I7" s="12">
        <f>'[1]Reference Price จจ'!H7</f>
        <v>52.400000000000006</v>
      </c>
      <c r="J7" s="12">
        <f>'[1]Reference Price จจ'!I7</f>
        <v>52.2</v>
      </c>
      <c r="K7" s="12">
        <f>'[1]Reference Price จจ'!J7</f>
        <v>52.150000000000006</v>
      </c>
      <c r="L7" s="12">
        <f>'[1]Reference Price จจ'!K7</f>
        <v>52.3</v>
      </c>
      <c r="M7" s="12">
        <f>'[1]Reference Price จจ'!L7</f>
        <v>51.900000000000006</v>
      </c>
      <c r="N7" s="12">
        <f>'[1]Reference Price จจ'!M7</f>
        <v>51.900000000000006</v>
      </c>
      <c r="O7" s="12">
        <f>'[1]Reference Price จจ'!N7</f>
        <v>52.5</v>
      </c>
      <c r="P7" s="12">
        <f>'[1]Reference Price จจ'!O7</f>
        <v>52.8</v>
      </c>
    </row>
    <row r="8" spans="1:16" x14ac:dyDescent="0.3">
      <c r="A8" s="9" t="s">
        <v>4</v>
      </c>
      <c r="B8" s="14" t="s">
        <v>7</v>
      </c>
      <c r="C8" s="11"/>
      <c r="D8" s="12">
        <f>'[1]Reference Price จจ'!C8</f>
        <v>448.57142857142856</v>
      </c>
      <c r="E8" s="12">
        <f>'[1]Reference Price จจ'!D8</f>
        <v>570.65</v>
      </c>
      <c r="F8" s="12">
        <f>'[1]Reference Price จจ'!E8</f>
        <v>595</v>
      </c>
      <c r="G8" s="12">
        <f>'[1]Reference Price จจ'!F8</f>
        <v>560</v>
      </c>
      <c r="H8" s="12">
        <f>'[1]Reference Price จจ'!G8</f>
        <v>507.5</v>
      </c>
      <c r="I8" s="12">
        <f>'[1]Reference Price จจ'!H8</f>
        <v>430</v>
      </c>
      <c r="J8" s="12">
        <f>'[1]Reference Price จจ'!I8</f>
        <v>415</v>
      </c>
      <c r="K8" s="12">
        <f>'[1]Reference Price จจ'!J8</f>
        <v>380</v>
      </c>
      <c r="L8" s="12">
        <f>'[1]Reference Price จจ'!K8</f>
        <v>395</v>
      </c>
      <c r="M8" s="12">
        <f>'[1]Reference Price จจ'!L8</f>
        <v>400</v>
      </c>
      <c r="N8" s="12">
        <f>'[1]Reference Price จจ'!M8</f>
        <v>405</v>
      </c>
      <c r="O8" s="12">
        <f>'[1]Reference Price จจ'!N8</f>
        <v>410</v>
      </c>
      <c r="P8" s="12">
        <f>'[1]Reference Price จจ'!O8</f>
        <v>410</v>
      </c>
    </row>
    <row r="9" spans="1:16" x14ac:dyDescent="0.3">
      <c r="A9" s="9" t="s">
        <v>4</v>
      </c>
      <c r="B9" s="14" t="s">
        <v>8</v>
      </c>
      <c r="C9" s="11"/>
      <c r="D9" s="12">
        <f>'[1]Reference Price จจ'!C9</f>
        <v>455</v>
      </c>
      <c r="E9" s="12">
        <f>'[1]Reference Price จจ'!D9</f>
        <v>540</v>
      </c>
      <c r="F9" s="12">
        <f>'[1]Reference Price จจ'!E9</f>
        <v>595</v>
      </c>
      <c r="G9" s="12">
        <f>'[1]Reference Price จจ'!F9</f>
        <v>560</v>
      </c>
      <c r="H9" s="12">
        <f>'[1]Reference Price จจ'!G9</f>
        <v>507.5</v>
      </c>
      <c r="I9" s="12">
        <f>'[1]Reference Price จจ'!H9</f>
        <v>430</v>
      </c>
      <c r="J9" s="12">
        <f>'[1]Reference Price จจ'!I9</f>
        <v>415</v>
      </c>
      <c r="K9" s="12">
        <f>'[1]Reference Price จจ'!J9</f>
        <v>380</v>
      </c>
      <c r="L9" s="12">
        <f>'[1]Reference Price จจ'!K9</f>
        <v>395</v>
      </c>
      <c r="M9" s="12">
        <f>'[1]Reference Price จจ'!L9</f>
        <v>400</v>
      </c>
      <c r="N9" s="12">
        <f>'[1]Reference Price จจ'!M9</f>
        <v>405</v>
      </c>
      <c r="O9" s="12">
        <f>'[1]Reference Price จจ'!N9</f>
        <v>410</v>
      </c>
      <c r="P9" s="12">
        <f>'[1]Reference Price จจ'!O9</f>
        <v>410</v>
      </c>
    </row>
    <row r="10" spans="1:16" x14ac:dyDescent="0.3">
      <c r="A10" s="9" t="s">
        <v>4</v>
      </c>
      <c r="B10" s="14" t="s">
        <v>9</v>
      </c>
      <c r="C10" s="11"/>
      <c r="D10" s="12">
        <f>'[1]Reference Price จจ'!C10</f>
        <v>450</v>
      </c>
      <c r="E10" s="12">
        <f>'[1]Reference Price จจ'!D10</f>
        <v>550</v>
      </c>
      <c r="F10" s="12">
        <f>'[1]Reference Price จจ'!E10</f>
        <v>605</v>
      </c>
      <c r="G10" s="12">
        <f>'[1]Reference Price จจ'!F10</f>
        <v>570</v>
      </c>
      <c r="H10" s="12">
        <f>'[1]Reference Price จจ'!G10</f>
        <v>510</v>
      </c>
      <c r="I10" s="12">
        <f>'[1]Reference Price จจ'!H10</f>
        <v>430</v>
      </c>
      <c r="J10" s="12">
        <f>'[1]Reference Price จจ'!I10</f>
        <v>415</v>
      </c>
      <c r="K10" s="12">
        <f>'[1]Reference Price จจ'!J10</f>
        <v>380</v>
      </c>
      <c r="L10" s="12">
        <f>'[1]Reference Price จจ'!K10</f>
        <v>395</v>
      </c>
      <c r="M10" s="12">
        <f>'[1]Reference Price จจ'!L10</f>
        <v>400</v>
      </c>
      <c r="N10" s="12">
        <f>'[1]Reference Price จจ'!M10</f>
        <v>405</v>
      </c>
      <c r="O10" s="12">
        <f>'[1]Reference Price จจ'!N10</f>
        <v>410</v>
      </c>
      <c r="P10" s="12">
        <f>'[1]Reference Price จจ'!O10</f>
        <v>410</v>
      </c>
    </row>
    <row r="11" spans="1:16" x14ac:dyDescent="0.3">
      <c r="A11" s="9" t="s">
        <v>4</v>
      </c>
      <c r="B11" s="14" t="s">
        <v>10</v>
      </c>
      <c r="C11" s="11"/>
      <c r="D11" s="12">
        <f>'[1]Reference Price จจ'!C11</f>
        <v>460</v>
      </c>
      <c r="E11" s="12">
        <f>'[1]Reference Price จจ'!D11</f>
        <v>530</v>
      </c>
      <c r="F11" s="12">
        <f>'[1]Reference Price จจ'!E11</f>
        <v>585</v>
      </c>
      <c r="G11" s="12">
        <f>'[1]Reference Price จจ'!F11</f>
        <v>550</v>
      </c>
      <c r="H11" s="12">
        <f>'[1]Reference Price จจ'!G11</f>
        <v>505</v>
      </c>
      <c r="I11" s="12">
        <f>'[1]Reference Price จจ'!H11</f>
        <v>430</v>
      </c>
      <c r="J11" s="12">
        <f>'[1]Reference Price จจ'!I11</f>
        <v>415</v>
      </c>
      <c r="K11" s="12">
        <f>'[1]Reference Price จจ'!J11</f>
        <v>380</v>
      </c>
      <c r="L11" s="12">
        <f>'[1]Reference Price จจ'!K11</f>
        <v>395</v>
      </c>
      <c r="M11" s="12">
        <f>'[1]Reference Price จจ'!L11</f>
        <v>400</v>
      </c>
      <c r="N11" s="12">
        <f>'[1]Reference Price จจ'!M11</f>
        <v>405</v>
      </c>
      <c r="O11" s="12">
        <f>'[1]Reference Price จจ'!N11</f>
        <v>410</v>
      </c>
      <c r="P11" s="12">
        <f>'[1]Reference Price จจ'!O11</f>
        <v>410</v>
      </c>
    </row>
    <row r="12" spans="1:16" x14ac:dyDescent="0.3">
      <c r="A12" s="9" t="s">
        <v>4</v>
      </c>
      <c r="B12" s="13" t="s">
        <v>11</v>
      </c>
      <c r="C12" s="11"/>
      <c r="D12" s="12">
        <f>'[1]Reference Price จจ'!C12</f>
        <v>1068.75</v>
      </c>
      <c r="E12" s="12">
        <f>'[1]Reference Price จจ'!D12</f>
        <v>1061.25</v>
      </c>
      <c r="F12" s="12">
        <f>'[1]Reference Price จจ'!E12</f>
        <v>1033</v>
      </c>
      <c r="G12" s="12">
        <f>'[1]Reference Price จจ'!F12</f>
        <v>1005</v>
      </c>
      <c r="H12" s="12">
        <f>'[1]Reference Price จจ'!G12</f>
        <v>1000</v>
      </c>
      <c r="I12" s="12">
        <f>'[1]Reference Price จจ'!H12</f>
        <v>1005</v>
      </c>
      <c r="J12" s="12">
        <f>'[1]Reference Price จจ'!I12</f>
        <v>995</v>
      </c>
      <c r="K12" s="12">
        <f>'[1]Reference Price จจ'!J12</f>
        <v>955</v>
      </c>
      <c r="L12" s="12">
        <f>'[1]Reference Price จจ'!K12</f>
        <v>920</v>
      </c>
      <c r="M12" s="12">
        <f>'[1]Reference Price จจ'!L12</f>
        <v>930</v>
      </c>
      <c r="N12" s="12">
        <f>'[1]Reference Price จจ'!M12</f>
        <v>960</v>
      </c>
      <c r="O12" s="12">
        <f>'[1]Reference Price จจ'!N12</f>
        <v>980</v>
      </c>
      <c r="P12" s="12">
        <f>'[1]Reference Price จจ'!O12</f>
        <v>960</v>
      </c>
    </row>
    <row r="13" spans="1:16" x14ac:dyDescent="0.3">
      <c r="A13" s="9" t="s">
        <v>4</v>
      </c>
      <c r="B13" s="13" t="s">
        <v>12</v>
      </c>
      <c r="C13" s="11"/>
      <c r="D13" s="12">
        <f>'[1]Reference Price จจ'!C13</f>
        <v>1418.75</v>
      </c>
      <c r="E13" s="12">
        <f>'[1]Reference Price จจ'!D13</f>
        <v>1443.75</v>
      </c>
      <c r="F13" s="12">
        <f>'[1]Reference Price จจ'!E13</f>
        <v>1413</v>
      </c>
      <c r="G13" s="12">
        <f>'[1]Reference Price จจ'!F13</f>
        <v>1350</v>
      </c>
      <c r="H13" s="12">
        <f>'[1]Reference Price จจ'!G13</f>
        <v>1300</v>
      </c>
      <c r="I13" s="12">
        <f>'[1]Reference Price จจ'!H13</f>
        <v>1310</v>
      </c>
      <c r="J13" s="12">
        <f>'[1]Reference Price จจ'!I13</f>
        <v>1310</v>
      </c>
      <c r="K13" s="12">
        <f>'[1]Reference Price จจ'!J13</f>
        <v>1270</v>
      </c>
      <c r="L13" s="12">
        <f>'[1]Reference Price จจ'!K13</f>
        <v>1220</v>
      </c>
      <c r="M13" s="12">
        <f>'[1]Reference Price จจ'!L13</f>
        <v>1220</v>
      </c>
      <c r="N13" s="12">
        <f>'[1]Reference Price จจ'!M13</f>
        <v>1250</v>
      </c>
      <c r="O13" s="12">
        <f>'[1]Reference Price จจ'!N13</f>
        <v>1280</v>
      </c>
      <c r="P13" s="12">
        <f>'[1]Reference Price จจ'!O13</f>
        <v>1260</v>
      </c>
    </row>
    <row r="14" spans="1:16" x14ac:dyDescent="0.3">
      <c r="A14" s="9" t="s">
        <v>4</v>
      </c>
      <c r="B14" s="13" t="s">
        <v>13</v>
      </c>
      <c r="C14" s="11"/>
      <c r="D14" s="12">
        <f>'[1]Reference Price จจ'!C14</f>
        <v>1063.75</v>
      </c>
      <c r="E14" s="12">
        <f>'[1]Reference Price จจ'!D14</f>
        <v>1060</v>
      </c>
      <c r="F14" s="12">
        <f>'[1]Reference Price จจ'!E14</f>
        <v>1035</v>
      </c>
      <c r="G14" s="12">
        <f>'[1]Reference Price จจ'!F14</f>
        <v>990</v>
      </c>
      <c r="H14" s="12">
        <f>'[1]Reference Price จจ'!G14</f>
        <v>980</v>
      </c>
      <c r="I14" s="12">
        <f>'[1]Reference Price จจ'!H14</f>
        <v>1000</v>
      </c>
      <c r="J14" s="12">
        <f>'[1]Reference Price จจ'!I14</f>
        <v>1000</v>
      </c>
      <c r="K14" s="12">
        <f>'[1]Reference Price จจ'!J14</f>
        <v>970</v>
      </c>
      <c r="L14" s="12">
        <f>'[1]Reference Price จจ'!K14</f>
        <v>930</v>
      </c>
      <c r="M14" s="12">
        <f>'[1]Reference Price จจ'!L14</f>
        <v>930</v>
      </c>
      <c r="N14" s="12">
        <f>'[1]Reference Price จจ'!M14</f>
        <v>965</v>
      </c>
      <c r="O14" s="12">
        <f>'[1]Reference Price จจ'!N14</f>
        <v>1000</v>
      </c>
      <c r="P14" s="12">
        <f>'[1]Reference Price จจ'!O14</f>
        <v>980</v>
      </c>
    </row>
    <row r="15" spans="1:16" x14ac:dyDescent="0.3">
      <c r="A15" s="9" t="s">
        <v>4</v>
      </c>
      <c r="B15" s="13" t="s">
        <v>14</v>
      </c>
      <c r="C15" s="11"/>
      <c r="D15" s="12">
        <f>'[1]Reference Price จจ'!C15</f>
        <v>1266.875</v>
      </c>
      <c r="E15" s="12">
        <f>'[1]Reference Price จจ'!D15</f>
        <v>1235</v>
      </c>
      <c r="F15" s="12">
        <f>'[1]Reference Price จจ'!E15</f>
        <v>1231</v>
      </c>
      <c r="G15" s="12">
        <f>'[1]Reference Price จจ'!F15</f>
        <v>1252</v>
      </c>
      <c r="H15" s="12">
        <f>'[1]Reference Price จจ'!G15</f>
        <v>1213</v>
      </c>
      <c r="I15" s="12">
        <f>'[1]Reference Price จจ'!H15</f>
        <v>1178</v>
      </c>
      <c r="J15" s="12">
        <f>'[1]Reference Price จจ'!I15</f>
        <v>1146</v>
      </c>
      <c r="K15" s="12">
        <f>'[1]Reference Price จจ'!J15</f>
        <v>1104</v>
      </c>
      <c r="L15" s="12">
        <f>'[1]Reference Price จจ'!K15</f>
        <v>1079</v>
      </c>
      <c r="M15" s="12">
        <f>'[1]Reference Price จจ'!L15</f>
        <v>1094</v>
      </c>
      <c r="N15" s="12">
        <f>'[1]Reference Price จจ'!M15</f>
        <v>1125</v>
      </c>
      <c r="O15" s="12">
        <f>'[1]Reference Price จจ'!N15</f>
        <v>1120</v>
      </c>
      <c r="P15" s="12">
        <f>'[1]Reference Price จจ'!O15</f>
        <v>1094</v>
      </c>
    </row>
    <row r="16" spans="1:16" x14ac:dyDescent="0.3">
      <c r="A16" s="9" t="s">
        <v>4</v>
      </c>
      <c r="B16" s="10" t="s">
        <v>15</v>
      </c>
      <c r="C16" s="11"/>
      <c r="D16" s="12">
        <f>'[1]Reference Price จจ'!C16</f>
        <v>0</v>
      </c>
      <c r="E16" s="12">
        <f>'[1]Reference Price จจ'!D16</f>
        <v>913.125</v>
      </c>
      <c r="F16" s="12">
        <f>'[1]Reference Price จจ'!E16</f>
        <v>884.9</v>
      </c>
      <c r="G16" s="12">
        <f>'[1]Reference Price จจ'!F16</f>
        <v>868.25</v>
      </c>
      <c r="H16" s="12">
        <f>'[1]Reference Price จจ'!G16</f>
        <v>830.2</v>
      </c>
      <c r="I16" s="12">
        <f>'[1]Reference Price จจ'!H16</f>
        <v>809.1</v>
      </c>
      <c r="J16" s="12">
        <f>'[1]Reference Price จจ'!I16</f>
        <v>823.3</v>
      </c>
      <c r="K16" s="12">
        <f>'[1]Reference Price จจ'!J16</f>
        <v>806.85</v>
      </c>
      <c r="L16" s="12">
        <f>'[1]Reference Price จจ'!K16</f>
        <v>805.2</v>
      </c>
      <c r="M16" s="12">
        <f>'[1]Reference Price จจ'!L16</f>
        <v>792.6</v>
      </c>
      <c r="N16" s="12">
        <f>'[1]Reference Price จจ'!M16</f>
        <v>796.6</v>
      </c>
      <c r="O16" s="12">
        <f>'[1]Reference Price จจ'!N16</f>
        <v>796</v>
      </c>
      <c r="P16" s="12">
        <f>'[1]Reference Price จจ'!O16</f>
        <v>773.7</v>
      </c>
    </row>
    <row r="17" spans="1:16" x14ac:dyDescent="0.3">
      <c r="A17" s="9" t="s">
        <v>4</v>
      </c>
      <c r="B17" s="10" t="s">
        <v>16</v>
      </c>
      <c r="C17" s="11"/>
      <c r="D17" s="12">
        <f>'[1]Reference Price จจ'!C17</f>
        <v>103.55955555555556</v>
      </c>
      <c r="E17" s="12">
        <f>'[1]Reference Price จจ'!D17</f>
        <v>92.321400000000011</v>
      </c>
      <c r="F17" s="12">
        <f>'[1]Reference Price จจ'!E17</f>
        <v>82.168242364630402</v>
      </c>
      <c r="G17" s="12">
        <f>'[1]Reference Price จจ'!F17</f>
        <v>77.334816343181558</v>
      </c>
      <c r="H17" s="12">
        <f>'[1]Reference Price จจ'!G17</f>
        <v>70.084677311008278</v>
      </c>
      <c r="I17" s="12">
        <f>'[1]Reference Price จจ'!H17</f>
        <v>59.382091120657257</v>
      </c>
      <c r="J17" s="12">
        <f>'[1]Reference Price จจ'!I17</f>
        <v>57.310622825750613</v>
      </c>
      <c r="K17" s="12">
        <f>'[1]Reference Price จจ'!J17</f>
        <v>52.477196804301769</v>
      </c>
      <c r="L17" s="12">
        <f>'[1]Reference Price จจ'!K17</f>
        <v>54.548665099208421</v>
      </c>
      <c r="M17" s="12">
        <f>'[1]Reference Price จจ'!L17</f>
        <v>55.239154530843976</v>
      </c>
      <c r="N17" s="12">
        <f>'[1]Reference Price จจ'!M17</f>
        <v>55.929643962479524</v>
      </c>
      <c r="O17" s="12">
        <f>'[1]Reference Price จจ'!N17</f>
        <v>56.620133394115086</v>
      </c>
      <c r="P17" s="12">
        <f>'[1]Reference Price จจ'!O17</f>
        <v>56.620133394115086</v>
      </c>
    </row>
    <row r="18" spans="1:16" x14ac:dyDescent="0.3">
      <c r="A18" s="9" t="s">
        <v>4</v>
      </c>
      <c r="B18" s="10" t="s">
        <v>17</v>
      </c>
      <c r="C18" s="11"/>
      <c r="D18" s="12">
        <f>'[1]Reference Price จจ'!C18</f>
        <v>75.243419999999986</v>
      </c>
      <c r="E18" s="12">
        <f>'[1]Reference Price จจ'!D18</f>
        <v>96.520719999999969</v>
      </c>
      <c r="F18" s="12">
        <f>'[1]Reference Price จจ'!E18</f>
        <v>65.734593891704321</v>
      </c>
      <c r="G18" s="12">
        <f>'[1]Reference Price จจ'!F18</f>
        <v>61.867853074545245</v>
      </c>
      <c r="H18" s="12">
        <f>'[1]Reference Price จจ'!G18</f>
        <v>56.067741848806627</v>
      </c>
      <c r="I18" s="12">
        <f>'[1]Reference Price จจ'!H18</f>
        <v>47.505672896525809</v>
      </c>
      <c r="J18" s="12">
        <f>'[1]Reference Price จจ'!I18</f>
        <v>45.848498260600493</v>
      </c>
      <c r="K18" s="12">
        <f>'[1]Reference Price จจ'!J18</f>
        <v>41.981757443441417</v>
      </c>
      <c r="L18" s="12">
        <f>'[1]Reference Price จจ'!K18</f>
        <v>43.638932079366739</v>
      </c>
      <c r="M18" s="12">
        <f>'[1]Reference Price จจ'!L18</f>
        <v>44.191323624675185</v>
      </c>
      <c r="N18" s="12">
        <f>'[1]Reference Price จจ'!M18</f>
        <v>44.743715169983624</v>
      </c>
      <c r="O18" s="12">
        <f>'[1]Reference Price จจ'!N18</f>
        <v>45.296106715292069</v>
      </c>
      <c r="P18" s="12">
        <f>'[1]Reference Price จจ'!O18</f>
        <v>45.296106715292069</v>
      </c>
    </row>
    <row r="19" spans="1:16" x14ac:dyDescent="0.3">
      <c r="A19" s="9" t="s">
        <v>4</v>
      </c>
      <c r="B19" s="10" t="s">
        <v>18</v>
      </c>
      <c r="C19" s="11"/>
      <c r="D19" s="12">
        <f>'[1]Reference Price จจ'!C19</f>
        <v>428.57401184440261</v>
      </c>
      <c r="E19" s="12">
        <f>'[1]Reference Price จจ'!D19</f>
        <v>431.36405214949008</v>
      </c>
      <c r="F19" s="12">
        <f>'[1]Reference Price จจ'!E19</f>
        <v>433.21796298338694</v>
      </c>
      <c r="G19" s="12">
        <f>'[1]Reference Price จจ'!F19</f>
        <v>436.76686706746824</v>
      </c>
      <c r="H19" s="12">
        <f>'[1]Reference Price จจ'!G19</f>
        <v>437.05882352941177</v>
      </c>
      <c r="I19" s="12">
        <f>'[1]Reference Price จจ'!H19</f>
        <v>439.31893471571493</v>
      </c>
      <c r="J19" s="12">
        <f>'[1]Reference Price จจ'!I19</f>
        <v>439.31893471571493</v>
      </c>
      <c r="K19" s="12">
        <f>'[1]Reference Price จจ'!J19</f>
        <v>440.496733468304</v>
      </c>
      <c r="L19" s="12">
        <f>'[1]Reference Price จจ'!K19</f>
        <v>436.36546340581549</v>
      </c>
      <c r="M19" s="12">
        <f>'[1]Reference Price จจ'!L19</f>
        <v>436.36546340581549</v>
      </c>
      <c r="N19" s="12">
        <f>'[1]Reference Price จจ'!M19</f>
        <v>438.8657036747399</v>
      </c>
      <c r="O19" s="12">
        <f>'[1]Reference Price จจ'!N19</f>
        <v>432.87248598223965</v>
      </c>
      <c r="P19" s="12">
        <f>'[1]Reference Price จจ'!O19</f>
        <v>432.87248598223965</v>
      </c>
    </row>
    <row r="20" spans="1:16" x14ac:dyDescent="0.3">
      <c r="A20" s="9" t="s">
        <v>19</v>
      </c>
      <c r="B20" s="10" t="s">
        <v>20</v>
      </c>
      <c r="C20" s="11"/>
      <c r="D20" s="15">
        <f>'[1]Reference Price จจ'!C20</f>
        <v>30.391203225806454</v>
      </c>
      <c r="E20" s="15">
        <f>'[1]Reference Price จจ'!D20</f>
        <v>30.194945161290324</v>
      </c>
      <c r="F20" s="15">
        <f>'[1]Reference Price จจ'!E20</f>
        <v>30.185267272727263</v>
      </c>
      <c r="G20" s="15">
        <f>'[1]Reference Price จจ'!F20</f>
        <v>29.94</v>
      </c>
      <c r="H20" s="15">
        <f>'[1]Reference Price จจ'!G20</f>
        <v>29.92</v>
      </c>
      <c r="I20" s="15">
        <f>'[1]Reference Price จจ'!H20</f>
        <v>29.92</v>
      </c>
      <c r="J20" s="15">
        <f>'[1]Reference Price จจ'!I20</f>
        <v>29.92</v>
      </c>
      <c r="K20" s="15">
        <f>'[1]Reference Price จจ'!J20</f>
        <v>29.84</v>
      </c>
      <c r="L20" s="15">
        <f>'[1]Reference Price จจ'!K20</f>
        <v>29.84</v>
      </c>
      <c r="M20" s="15">
        <f>'[1]Reference Price จจ'!L20</f>
        <v>29.84</v>
      </c>
      <c r="N20" s="15">
        <f>'[1]Reference Price จจ'!M20</f>
        <v>29.67</v>
      </c>
      <c r="O20" s="15">
        <f>'[1]Reference Price จจ'!N20</f>
        <v>29.67</v>
      </c>
      <c r="P20" s="15">
        <f>'[1]Reference Price จจ'!O20</f>
        <v>29.67</v>
      </c>
    </row>
    <row r="21" spans="1:16" ht="22" x14ac:dyDescent="0.3">
      <c r="A21" s="1" t="s">
        <v>21</v>
      </c>
    </row>
    <row r="22" spans="1:16" s="19" customFormat="1" ht="22" x14ac:dyDescent="0.3">
      <c r="A22" s="17" t="s">
        <v>22</v>
      </c>
      <c r="B22" s="18"/>
      <c r="D22" s="18"/>
    </row>
    <row r="23" spans="1:16" x14ac:dyDescent="0.3">
      <c r="A23" s="115" t="s">
        <v>1</v>
      </c>
      <c r="B23" s="115" t="s">
        <v>23</v>
      </c>
      <c r="C23" s="115" t="s">
        <v>24</v>
      </c>
      <c r="D23" s="115" t="s">
        <v>25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 s="119"/>
      <c r="B24" s="116"/>
      <c r="C24" s="116"/>
      <c r="D24" s="116"/>
      <c r="E24" s="20">
        <v>23377</v>
      </c>
      <c r="F24" s="20">
        <v>23408</v>
      </c>
      <c r="G24" s="20">
        <v>23437</v>
      </c>
      <c r="H24" s="20">
        <v>23468</v>
      </c>
      <c r="I24" s="20">
        <v>23498</v>
      </c>
      <c r="J24" s="20">
        <v>23529</v>
      </c>
      <c r="K24" s="20">
        <v>23559</v>
      </c>
      <c r="L24" s="20">
        <v>23590</v>
      </c>
      <c r="M24" s="20">
        <v>23621</v>
      </c>
      <c r="N24" s="20">
        <v>23651</v>
      </c>
      <c r="O24" s="20">
        <v>23682</v>
      </c>
      <c r="P24" s="20">
        <v>23712</v>
      </c>
    </row>
    <row r="25" spans="1:16" x14ac:dyDescent="0.3">
      <c r="A25" s="21" t="s">
        <v>4</v>
      </c>
      <c r="B25" s="22" t="s">
        <v>26</v>
      </c>
      <c r="C25" s="22" t="s">
        <v>27</v>
      </c>
      <c r="D25" s="22" t="s">
        <v>26</v>
      </c>
      <c r="E25" s="23">
        <f>'[1]Cost วผก.'!C$8</f>
        <v>391.63283302535257</v>
      </c>
      <c r="F25" s="23">
        <f>'[1]Cost วผก.'!D$8</f>
        <v>397.35756465799352</v>
      </c>
      <c r="G25" s="23">
        <f>'[1]Cost วผก.'!E$8</f>
        <v>396.30901489435786</v>
      </c>
      <c r="H25" s="23">
        <f>'[1]Cost วผก.'!F$8</f>
        <v>399.48255512251558</v>
      </c>
      <c r="I25" s="23">
        <f>'[1]Cost วผก.'!G$8</f>
        <v>399.46756217477605</v>
      </c>
      <c r="J25" s="23">
        <f>'[1]Cost วผก.'!H$8</f>
        <v>400.61544980305462</v>
      </c>
      <c r="K25" s="23">
        <f>'[1]Cost วผก.'!I$8</f>
        <v>402.14139026343116</v>
      </c>
      <c r="L25" s="23">
        <f>'[1]Cost วผก.'!J$8</f>
        <v>406.2299469486876</v>
      </c>
      <c r="M25" s="23">
        <f>'[1]Cost วผก.'!K$8</f>
        <v>397.58330599142232</v>
      </c>
      <c r="N25" s="23">
        <f>'[1]Cost วผก.'!L$8</f>
        <v>386.43410912012558</v>
      </c>
      <c r="O25" s="23">
        <f>'[1]Cost วผก.'!M$8</f>
        <v>391.79793469961407</v>
      </c>
      <c r="P25" s="23">
        <f>'[1]Cost วผก.'!N$8</f>
        <v>392.1915980238922</v>
      </c>
    </row>
    <row r="26" spans="1:16" x14ac:dyDescent="0.3">
      <c r="A26" s="21" t="s">
        <v>4</v>
      </c>
      <c r="B26" s="22" t="s">
        <v>26</v>
      </c>
      <c r="C26" s="22" t="s">
        <v>28</v>
      </c>
      <c r="D26" s="22" t="s">
        <v>26</v>
      </c>
      <c r="E26" s="23">
        <f>'[1]Cost วผก.'!C$8</f>
        <v>391.63283302535257</v>
      </c>
      <c r="F26" s="23">
        <f>'[1]Cost วผก.'!D$8</f>
        <v>397.35756465799352</v>
      </c>
      <c r="G26" s="23">
        <f>'[1]Cost วผก.'!E$8</f>
        <v>396.30901489435786</v>
      </c>
      <c r="H26" s="23">
        <f>'[1]Cost วผก.'!F$8</f>
        <v>399.48255512251558</v>
      </c>
      <c r="I26" s="23">
        <f>'[1]Cost วผก.'!G$8</f>
        <v>399.46756217477605</v>
      </c>
      <c r="J26" s="23">
        <f>'[1]Cost วผก.'!H$8</f>
        <v>400.61544980305462</v>
      </c>
      <c r="K26" s="23">
        <f>'[1]Cost วผก.'!I$8</f>
        <v>402.14139026343116</v>
      </c>
      <c r="L26" s="23">
        <f>'[1]Cost วผก.'!J$8</f>
        <v>406.2299469486876</v>
      </c>
      <c r="M26" s="23">
        <f>'[1]Cost วผก.'!K$8</f>
        <v>397.58330599142232</v>
      </c>
      <c r="N26" s="23">
        <f>'[1]Cost วผก.'!L$8</f>
        <v>386.43410912012558</v>
      </c>
      <c r="O26" s="23">
        <f>'[1]Cost วผก.'!M$8</f>
        <v>391.79793469961407</v>
      </c>
      <c r="P26" s="23">
        <f>'[1]Cost วผก.'!N$8</f>
        <v>392.1915980238922</v>
      </c>
    </row>
    <row r="27" spans="1:16" x14ac:dyDescent="0.3">
      <c r="A27" s="21" t="s">
        <v>4</v>
      </c>
      <c r="B27" s="22" t="s">
        <v>26</v>
      </c>
      <c r="C27" s="22" t="s">
        <v>29</v>
      </c>
      <c r="D27" s="22" t="s">
        <v>26</v>
      </c>
      <c r="E27" s="23">
        <f>'[1]Cost วผก.'!C$8</f>
        <v>391.63283302535257</v>
      </c>
      <c r="F27" s="23">
        <f>'[1]Cost วผก.'!D$8</f>
        <v>397.35756465799352</v>
      </c>
      <c r="G27" s="23">
        <f>'[1]Cost วผก.'!E$8</f>
        <v>396.30901489435786</v>
      </c>
      <c r="H27" s="23">
        <f>'[1]Cost วผก.'!F$8</f>
        <v>399.48255512251558</v>
      </c>
      <c r="I27" s="23">
        <f>'[1]Cost วผก.'!G$8</f>
        <v>399.46756217477605</v>
      </c>
      <c r="J27" s="23">
        <f>'[1]Cost วผก.'!H$8</f>
        <v>400.61544980305462</v>
      </c>
      <c r="K27" s="23">
        <f>'[1]Cost วผก.'!I$8</f>
        <v>402.14139026343116</v>
      </c>
      <c r="L27" s="23">
        <f>'[1]Cost วผก.'!J$8</f>
        <v>406.2299469486876</v>
      </c>
      <c r="M27" s="23">
        <f>'[1]Cost วผก.'!K$8</f>
        <v>397.58330599142232</v>
      </c>
      <c r="N27" s="23">
        <f>'[1]Cost วผก.'!L$8</f>
        <v>386.43410912012558</v>
      </c>
      <c r="O27" s="23">
        <f>'[1]Cost วผก.'!M$8</f>
        <v>391.79793469961407</v>
      </c>
      <c r="P27" s="23">
        <f>'[1]Cost วผก.'!N$8</f>
        <v>392.1915980238922</v>
      </c>
    </row>
    <row r="28" spans="1:16" x14ac:dyDescent="0.3">
      <c r="A28" s="21" t="s">
        <v>4</v>
      </c>
      <c r="B28" s="22" t="s">
        <v>26</v>
      </c>
      <c r="C28" s="22" t="s">
        <v>30</v>
      </c>
      <c r="D28" s="22" t="s">
        <v>26</v>
      </c>
      <c r="E28" s="23">
        <f>'[1]Cost วผก.'!C$8</f>
        <v>391.63283302535257</v>
      </c>
      <c r="F28" s="23">
        <f>'[1]Cost วผก.'!D$8</f>
        <v>397.35756465799352</v>
      </c>
      <c r="G28" s="23">
        <f>'[1]Cost วผก.'!E$8</f>
        <v>396.30901489435786</v>
      </c>
      <c r="H28" s="23">
        <f>'[1]Cost วผก.'!F$8</f>
        <v>399.48255512251558</v>
      </c>
      <c r="I28" s="23">
        <f>'[1]Cost วผก.'!G$8</f>
        <v>399.46756217477605</v>
      </c>
      <c r="J28" s="23">
        <f>'[1]Cost วผก.'!H$8</f>
        <v>400.61544980305462</v>
      </c>
      <c r="K28" s="23">
        <f>'[1]Cost วผก.'!I$8</f>
        <v>402.14139026343116</v>
      </c>
      <c r="L28" s="23">
        <f>'[1]Cost วผก.'!J$8</f>
        <v>406.2299469486876</v>
      </c>
      <c r="M28" s="23">
        <f>'[1]Cost วผก.'!K$8</f>
        <v>397.58330599142232</v>
      </c>
      <c r="N28" s="23">
        <f>'[1]Cost วผก.'!L$8</f>
        <v>386.43410912012558</v>
      </c>
      <c r="O28" s="23">
        <f>'[1]Cost วผก.'!M$8</f>
        <v>391.79793469961407</v>
      </c>
      <c r="P28" s="23">
        <f>'[1]Cost วผก.'!N$8</f>
        <v>392.1915980238922</v>
      </c>
    </row>
    <row r="29" spans="1:16" x14ac:dyDescent="0.3">
      <c r="A29" s="21" t="s">
        <v>4</v>
      </c>
      <c r="B29" s="22" t="s">
        <v>26</v>
      </c>
      <c r="C29" s="22" t="s">
        <v>31</v>
      </c>
      <c r="D29" s="22" t="s">
        <v>26</v>
      </c>
      <c r="E29" s="23">
        <f>'[1]Cost วผก.'!C$8</f>
        <v>391.63283302535257</v>
      </c>
      <c r="F29" s="23">
        <f>'[1]Cost วผก.'!D$8</f>
        <v>397.35756465799352</v>
      </c>
      <c r="G29" s="23">
        <f>'[1]Cost วผก.'!E$8</f>
        <v>396.30901489435786</v>
      </c>
      <c r="H29" s="23">
        <f>'[1]Cost วผก.'!F$8</f>
        <v>399.48255512251558</v>
      </c>
      <c r="I29" s="23">
        <f>'[1]Cost วผก.'!G$8</f>
        <v>399.46756217477605</v>
      </c>
      <c r="J29" s="23">
        <f>'[1]Cost วผก.'!H$8</f>
        <v>400.61544980305462</v>
      </c>
      <c r="K29" s="23">
        <f>'[1]Cost วผก.'!I$8</f>
        <v>402.14139026343116</v>
      </c>
      <c r="L29" s="23">
        <f>'[1]Cost วผก.'!J$8</f>
        <v>406.2299469486876</v>
      </c>
      <c r="M29" s="23">
        <f>'[1]Cost วผก.'!K$8</f>
        <v>397.58330599142232</v>
      </c>
      <c r="N29" s="23">
        <f>'[1]Cost วผก.'!L$8</f>
        <v>386.43410912012558</v>
      </c>
      <c r="O29" s="23">
        <f>'[1]Cost วผก.'!M$8</f>
        <v>391.79793469961407</v>
      </c>
      <c r="P29" s="23">
        <f>'[1]Cost วผก.'!N$8</f>
        <v>392.1915980238922</v>
      </c>
    </row>
    <row r="30" spans="1:16" x14ac:dyDescent="0.3">
      <c r="A30" s="21" t="s">
        <v>4</v>
      </c>
      <c r="B30" s="22" t="s">
        <v>26</v>
      </c>
      <c r="C30" s="22" t="s">
        <v>32</v>
      </c>
      <c r="D30" s="22" t="s">
        <v>26</v>
      </c>
      <c r="E30" s="23">
        <f>'[1]Cost วผก.'!C$8</f>
        <v>391.63283302535257</v>
      </c>
      <c r="F30" s="23">
        <f>'[1]Cost วผก.'!D$8</f>
        <v>397.35756465799352</v>
      </c>
      <c r="G30" s="23">
        <f>'[1]Cost วผก.'!E$8</f>
        <v>396.30901489435786</v>
      </c>
      <c r="H30" s="23">
        <f>'[1]Cost วผก.'!F$8</f>
        <v>399.48255512251558</v>
      </c>
      <c r="I30" s="23">
        <f>'[1]Cost วผก.'!G$8</f>
        <v>399.46756217477605</v>
      </c>
      <c r="J30" s="23">
        <f>'[1]Cost วผก.'!H$8</f>
        <v>400.61544980305462</v>
      </c>
      <c r="K30" s="23">
        <f>'[1]Cost วผก.'!I$8</f>
        <v>402.14139026343116</v>
      </c>
      <c r="L30" s="23">
        <f>'[1]Cost วผก.'!J$8</f>
        <v>406.2299469486876</v>
      </c>
      <c r="M30" s="23">
        <f>'[1]Cost วผก.'!K$8</f>
        <v>397.58330599142232</v>
      </c>
      <c r="N30" s="23">
        <f>'[1]Cost วผก.'!L$8</f>
        <v>386.43410912012558</v>
      </c>
      <c r="O30" s="23">
        <f>'[1]Cost วผก.'!M$8</f>
        <v>391.79793469961407</v>
      </c>
      <c r="P30" s="23">
        <f>'[1]Cost วผก.'!N$8</f>
        <v>392.1915980238922</v>
      </c>
    </row>
    <row r="31" spans="1:16" x14ac:dyDescent="0.3">
      <c r="A31" s="21" t="s">
        <v>4</v>
      </c>
      <c r="B31" s="22" t="s">
        <v>26</v>
      </c>
      <c r="C31" s="22" t="s">
        <v>33</v>
      </c>
      <c r="D31" s="22" t="s">
        <v>26</v>
      </c>
      <c r="E31" s="23">
        <f>'[1]Cost วผก.'!C$8</f>
        <v>391.63283302535257</v>
      </c>
      <c r="F31" s="23">
        <f>'[1]Cost วผก.'!D$8</f>
        <v>397.35756465799352</v>
      </c>
      <c r="G31" s="23">
        <f>'[1]Cost วผก.'!E$8</f>
        <v>396.30901489435786</v>
      </c>
      <c r="H31" s="23">
        <f>'[1]Cost วผก.'!F$8</f>
        <v>399.48255512251558</v>
      </c>
      <c r="I31" s="23">
        <f>'[1]Cost วผก.'!G$8</f>
        <v>399.46756217477605</v>
      </c>
      <c r="J31" s="23">
        <f>'[1]Cost วผก.'!H$8</f>
        <v>400.61544980305462</v>
      </c>
      <c r="K31" s="23">
        <f>'[1]Cost วผก.'!I$8</f>
        <v>402.14139026343116</v>
      </c>
      <c r="L31" s="23">
        <f>'[1]Cost วผก.'!J$8</f>
        <v>406.2299469486876</v>
      </c>
      <c r="M31" s="23">
        <f>'[1]Cost วผก.'!K$8</f>
        <v>397.58330599142232</v>
      </c>
      <c r="N31" s="23">
        <f>'[1]Cost วผก.'!L$8</f>
        <v>386.43410912012558</v>
      </c>
      <c r="O31" s="23">
        <f>'[1]Cost วผก.'!M$8</f>
        <v>391.79793469961407</v>
      </c>
      <c r="P31" s="23">
        <f>'[1]Cost วผก.'!N$8</f>
        <v>392.1915980238922</v>
      </c>
    </row>
    <row r="32" spans="1:16" s="19" customFormat="1" ht="22" x14ac:dyDescent="0.3">
      <c r="A32" s="17" t="s">
        <v>34</v>
      </c>
      <c r="B32" s="18"/>
      <c r="D32" s="18"/>
    </row>
    <row r="33" spans="1:16" x14ac:dyDescent="0.3">
      <c r="A33" s="115" t="s">
        <v>1</v>
      </c>
      <c r="B33" s="115" t="s">
        <v>23</v>
      </c>
      <c r="C33" s="115" t="s">
        <v>24</v>
      </c>
      <c r="D33" s="115" t="s">
        <v>25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3">
      <c r="A34" s="119"/>
      <c r="B34" s="116"/>
      <c r="C34" s="116"/>
      <c r="D34" s="116"/>
      <c r="E34" s="20">
        <v>23377</v>
      </c>
      <c r="F34" s="20">
        <v>23408</v>
      </c>
      <c r="G34" s="20">
        <v>23437</v>
      </c>
      <c r="H34" s="20">
        <v>23468</v>
      </c>
      <c r="I34" s="20">
        <v>23498</v>
      </c>
      <c r="J34" s="20">
        <v>23529</v>
      </c>
      <c r="K34" s="20">
        <v>23559</v>
      </c>
      <c r="L34" s="20">
        <v>23590</v>
      </c>
      <c r="M34" s="20">
        <v>23621</v>
      </c>
      <c r="N34" s="20">
        <v>23651</v>
      </c>
      <c r="O34" s="20">
        <v>23682</v>
      </c>
      <c r="P34" s="20">
        <v>23712</v>
      </c>
    </row>
    <row r="35" spans="1:16" x14ac:dyDescent="0.3">
      <c r="A35" s="21"/>
      <c r="B35" s="24"/>
      <c r="C35" s="25" t="s">
        <v>35</v>
      </c>
      <c r="D35" s="24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x14ac:dyDescent="0.3">
      <c r="A36" s="21" t="s">
        <v>4</v>
      </c>
      <c r="B36" s="24" t="s">
        <v>26</v>
      </c>
      <c r="C36" s="26" t="s">
        <v>36</v>
      </c>
      <c r="D36" s="24" t="s">
        <v>26</v>
      </c>
      <c r="E36" s="23">
        <f>'[1]Cost วผก.'!C17</f>
        <v>384.77571748654583</v>
      </c>
      <c r="F36" s="23">
        <f>'[1]Cost วผก.'!D17</f>
        <v>390.38135236502075</v>
      </c>
      <c r="G36" s="23">
        <f>'[1]Cost วผก.'!E17</f>
        <v>389.35194510268229</v>
      </c>
      <c r="H36" s="23">
        <f>'[1]Cost วผก.'!F17</f>
        <v>392.46335263188325</v>
      </c>
      <c r="I36" s="23">
        <f>'[1]Cost วผก.'!G17</f>
        <v>392.4486656626691</v>
      </c>
      <c r="J36" s="23">
        <f>'[1]Cost วผก.'!H17</f>
        <v>393.57312701281955</v>
      </c>
      <c r="K36" s="23">
        <f>'[1]Cost วผก.'!I17</f>
        <v>395.07057155272531</v>
      </c>
      <c r="L36" s="23">
        <f>'[1]Cost วผก.'!J17</f>
        <v>399.07568830562957</v>
      </c>
      <c r="M36" s="23">
        <f>'[1]Cost วผก.'!K17</f>
        <v>390.60550940871673</v>
      </c>
      <c r="N36" s="23">
        <f>'[1]Cost วผก.'!L17</f>
        <v>379.68688601315023</v>
      </c>
      <c r="O36" s="23">
        <f>'[1]Cost วผก.'!M17</f>
        <v>384.94124576448587</v>
      </c>
      <c r="P36" s="23">
        <f>'[1]Cost วผก.'!N17</f>
        <v>385.32687514337061</v>
      </c>
    </row>
    <row r="37" spans="1:16" x14ac:dyDescent="0.3">
      <c r="A37" s="21" t="s">
        <v>4</v>
      </c>
      <c r="B37" s="27" t="s">
        <v>37</v>
      </c>
      <c r="C37" s="26" t="s">
        <v>36</v>
      </c>
      <c r="D37" s="24" t="s">
        <v>26</v>
      </c>
      <c r="E37" s="28">
        <f>E66</f>
        <v>505.86514414172041</v>
      </c>
      <c r="F37" s="28">
        <f>F66</f>
        <v>610.01073067504956</v>
      </c>
      <c r="G37" s="28">
        <f>G66</f>
        <v>610.01073067504956</v>
      </c>
      <c r="H37" s="23">
        <f t="shared" ref="H37:P37" si="0">H9+(70.8%*G17)</f>
        <v>562.2530499709726</v>
      </c>
      <c r="I37" s="23">
        <f t="shared" si="0"/>
        <v>479.61995153619387</v>
      </c>
      <c r="J37" s="23">
        <f t="shared" si="0"/>
        <v>457.04252051342536</v>
      </c>
      <c r="K37" s="23">
        <f t="shared" si="0"/>
        <v>420.57592096063144</v>
      </c>
      <c r="L37" s="23">
        <f t="shared" si="0"/>
        <v>432.15385533744563</v>
      </c>
      <c r="M37" s="23">
        <f t="shared" si="0"/>
        <v>438.62045489023956</v>
      </c>
      <c r="N37" s="23">
        <f t="shared" si="0"/>
        <v>444.10932140783751</v>
      </c>
      <c r="O37" s="23">
        <f t="shared" si="0"/>
        <v>449.59818792543552</v>
      </c>
      <c r="P37" s="23">
        <f t="shared" si="0"/>
        <v>450.08705444303348</v>
      </c>
    </row>
    <row r="38" spans="1:16" x14ac:dyDescent="0.3">
      <c r="A38" s="21"/>
      <c r="B38" s="29"/>
      <c r="C38" s="30" t="s">
        <v>38</v>
      </c>
      <c r="D38" s="29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3">
      <c r="A39" s="21" t="s">
        <v>4</v>
      </c>
      <c r="B39" s="29" t="s">
        <v>26</v>
      </c>
      <c r="C39" s="31" t="s">
        <v>39</v>
      </c>
      <c r="D39" s="29" t="s">
        <v>26</v>
      </c>
      <c r="E39" s="23">
        <f>'[1]Cost วผก.'!C17</f>
        <v>384.77571748654583</v>
      </c>
      <c r="F39" s="23">
        <f>'[1]Cost วผก.'!D17</f>
        <v>390.38135236502075</v>
      </c>
      <c r="G39" s="23">
        <f>'[1]Cost วผก.'!E17</f>
        <v>389.35194510268229</v>
      </c>
      <c r="H39" s="23">
        <f>'[1]Cost วผก.'!F17</f>
        <v>392.46335263188325</v>
      </c>
      <c r="I39" s="23">
        <f>'[1]Cost วผก.'!G17</f>
        <v>392.4486656626691</v>
      </c>
      <c r="J39" s="23">
        <f>'[1]Cost วผก.'!H17</f>
        <v>393.57312701281955</v>
      </c>
      <c r="K39" s="23">
        <f>'[1]Cost วผก.'!I17</f>
        <v>395.07057155272531</v>
      </c>
      <c r="L39" s="23">
        <f>'[1]Cost วผก.'!J17</f>
        <v>399.07568830562957</v>
      </c>
      <c r="M39" s="23">
        <f>'[1]Cost วผก.'!K17</f>
        <v>390.60550940871673</v>
      </c>
      <c r="N39" s="23">
        <f>'[1]Cost วผก.'!L17</f>
        <v>379.68688601315023</v>
      </c>
      <c r="O39" s="23">
        <f>'[1]Cost วผก.'!M17</f>
        <v>384.94124576448587</v>
      </c>
      <c r="P39" s="23">
        <f>'[1]Cost วผก.'!N17</f>
        <v>385.32687514337061</v>
      </c>
    </row>
    <row r="40" spans="1:16" x14ac:dyDescent="0.3">
      <c r="A40" s="21" t="s">
        <v>4</v>
      </c>
      <c r="B40" s="32" t="s">
        <v>37</v>
      </c>
      <c r="C40" s="31" t="s">
        <v>39</v>
      </c>
      <c r="D40" s="29" t="s">
        <v>26</v>
      </c>
      <c r="E40" s="28">
        <f>E66</f>
        <v>505.86514414172041</v>
      </c>
      <c r="F40" s="28">
        <f>F66</f>
        <v>610.01073067504956</v>
      </c>
      <c r="G40" s="28">
        <f>G66</f>
        <v>610.01073067504956</v>
      </c>
      <c r="H40" s="23">
        <f t="shared" ref="H40:P40" si="1">H9+(70.8%*G17)</f>
        <v>562.2530499709726</v>
      </c>
      <c r="I40" s="23">
        <f t="shared" si="1"/>
        <v>479.61995153619387</v>
      </c>
      <c r="J40" s="23">
        <f t="shared" si="1"/>
        <v>457.04252051342536</v>
      </c>
      <c r="K40" s="23">
        <f t="shared" si="1"/>
        <v>420.57592096063144</v>
      </c>
      <c r="L40" s="23">
        <f t="shared" si="1"/>
        <v>432.15385533744563</v>
      </c>
      <c r="M40" s="23">
        <f t="shared" si="1"/>
        <v>438.62045489023956</v>
      </c>
      <c r="N40" s="23">
        <f t="shared" si="1"/>
        <v>444.10932140783751</v>
      </c>
      <c r="O40" s="23">
        <f t="shared" si="1"/>
        <v>449.59818792543552</v>
      </c>
      <c r="P40" s="23">
        <f t="shared" si="1"/>
        <v>450.08705444303348</v>
      </c>
    </row>
    <row r="41" spans="1:16" x14ac:dyDescent="0.3">
      <c r="A41" s="21"/>
      <c r="B41" s="33"/>
      <c r="C41" s="34" t="s">
        <v>40</v>
      </c>
      <c r="D41" s="3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3">
      <c r="A42" s="21" t="s">
        <v>4</v>
      </c>
      <c r="B42" s="33" t="s">
        <v>26</v>
      </c>
      <c r="C42" s="35" t="s">
        <v>41</v>
      </c>
      <c r="D42" s="33" t="s">
        <v>26</v>
      </c>
      <c r="E42" s="23">
        <f>'[1]Cost วผก.'!C17</f>
        <v>384.77571748654583</v>
      </c>
      <c r="F42" s="23">
        <f>'[1]Cost วผก.'!D17</f>
        <v>390.38135236502075</v>
      </c>
      <c r="G42" s="23">
        <f>'[1]Cost วผก.'!E17</f>
        <v>389.35194510268229</v>
      </c>
      <c r="H42" s="23">
        <f>'[1]Cost วผก.'!F17</f>
        <v>392.46335263188325</v>
      </c>
      <c r="I42" s="23">
        <f>'[1]Cost วผก.'!G17</f>
        <v>392.4486656626691</v>
      </c>
      <c r="J42" s="23">
        <f>'[1]Cost วผก.'!H17</f>
        <v>393.57312701281955</v>
      </c>
      <c r="K42" s="23">
        <f>'[1]Cost วผก.'!I17</f>
        <v>395.07057155272531</v>
      </c>
      <c r="L42" s="23">
        <f>'[1]Cost วผก.'!J17</f>
        <v>399.07568830562957</v>
      </c>
      <c r="M42" s="23">
        <f>'[1]Cost วผก.'!K17</f>
        <v>390.60550940871673</v>
      </c>
      <c r="N42" s="23">
        <f>'[1]Cost วผก.'!L17</f>
        <v>379.68688601315023</v>
      </c>
      <c r="O42" s="23">
        <f>'[1]Cost วผก.'!M17</f>
        <v>384.94124576448587</v>
      </c>
      <c r="P42" s="23">
        <f>'[1]Cost วผก.'!N17</f>
        <v>385.32687514337061</v>
      </c>
    </row>
    <row r="43" spans="1:16" x14ac:dyDescent="0.3">
      <c r="A43" s="21" t="s">
        <v>4</v>
      </c>
      <c r="B43" s="36" t="s">
        <v>37</v>
      </c>
      <c r="C43" s="35" t="s">
        <v>41</v>
      </c>
      <c r="D43" s="33" t="s">
        <v>26</v>
      </c>
      <c r="E43" s="28">
        <f>E66</f>
        <v>505.86514414172041</v>
      </c>
      <c r="F43" s="28">
        <f>F66</f>
        <v>610.01073067504956</v>
      </c>
      <c r="G43" s="28">
        <f>G66</f>
        <v>610.01073067504956</v>
      </c>
      <c r="H43" s="23">
        <f t="shared" ref="H43:P43" si="2">H9+(70.8%*G17)</f>
        <v>562.2530499709726</v>
      </c>
      <c r="I43" s="23">
        <f t="shared" si="2"/>
        <v>479.61995153619387</v>
      </c>
      <c r="J43" s="23">
        <f t="shared" si="2"/>
        <v>457.04252051342536</v>
      </c>
      <c r="K43" s="23">
        <f t="shared" si="2"/>
        <v>420.57592096063144</v>
      </c>
      <c r="L43" s="23">
        <f t="shared" si="2"/>
        <v>432.15385533744563</v>
      </c>
      <c r="M43" s="23">
        <f t="shared" si="2"/>
        <v>438.62045489023956</v>
      </c>
      <c r="N43" s="23">
        <f t="shared" si="2"/>
        <v>444.10932140783751</v>
      </c>
      <c r="O43" s="23">
        <f t="shared" si="2"/>
        <v>449.59818792543552</v>
      </c>
      <c r="P43" s="23">
        <f t="shared" si="2"/>
        <v>450.08705444303348</v>
      </c>
    </row>
    <row r="44" spans="1:16" x14ac:dyDescent="0.3">
      <c r="A44" s="21" t="s">
        <v>4</v>
      </c>
      <c r="B44" s="33" t="s">
        <v>26</v>
      </c>
      <c r="C44" s="35" t="s">
        <v>42</v>
      </c>
      <c r="D44" s="33" t="s">
        <v>26</v>
      </c>
      <c r="E44" s="23">
        <f>'[1]Cost วผก.'!C17</f>
        <v>384.77571748654583</v>
      </c>
      <c r="F44" s="23">
        <f>'[1]Cost วผก.'!D17</f>
        <v>390.38135236502075</v>
      </c>
      <c r="G44" s="23">
        <f>'[1]Cost วผก.'!E17</f>
        <v>389.35194510268229</v>
      </c>
      <c r="H44" s="23">
        <f>'[1]Cost วผก.'!F17</f>
        <v>392.46335263188325</v>
      </c>
      <c r="I44" s="23">
        <f>'[1]Cost วผก.'!G17</f>
        <v>392.4486656626691</v>
      </c>
      <c r="J44" s="23">
        <f>'[1]Cost วผก.'!H17</f>
        <v>393.57312701281955</v>
      </c>
      <c r="K44" s="23">
        <f>'[1]Cost วผก.'!I17</f>
        <v>395.07057155272531</v>
      </c>
      <c r="L44" s="23">
        <f>'[1]Cost วผก.'!J17</f>
        <v>399.07568830562957</v>
      </c>
      <c r="M44" s="23">
        <f>'[1]Cost วผก.'!K17</f>
        <v>390.60550940871673</v>
      </c>
      <c r="N44" s="23">
        <f>'[1]Cost วผก.'!L17</f>
        <v>379.68688601315023</v>
      </c>
      <c r="O44" s="23">
        <f>'[1]Cost วผก.'!M17</f>
        <v>384.94124576448587</v>
      </c>
      <c r="P44" s="23">
        <f>'[1]Cost วผก.'!N17</f>
        <v>385.32687514337061</v>
      </c>
    </row>
    <row r="45" spans="1:16" x14ac:dyDescent="0.3">
      <c r="A45" s="21"/>
      <c r="B45" s="29"/>
      <c r="C45" s="30" t="s">
        <v>43</v>
      </c>
      <c r="D45" s="29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3">
      <c r="A46" s="21" t="s">
        <v>4</v>
      </c>
      <c r="B46" s="29" t="s">
        <v>26</v>
      </c>
      <c r="C46" s="31" t="s">
        <v>44</v>
      </c>
      <c r="D46" s="29" t="s">
        <v>26</v>
      </c>
      <c r="E46" s="23">
        <f>'[1]Cost วผก.'!C17</f>
        <v>384.77571748654583</v>
      </c>
      <c r="F46" s="23">
        <f>'[1]Cost วผก.'!D17</f>
        <v>390.38135236502075</v>
      </c>
      <c r="G46" s="23">
        <f>'[1]Cost วผก.'!E17</f>
        <v>389.35194510268229</v>
      </c>
      <c r="H46" s="23">
        <f>'[1]Cost วผก.'!F17</f>
        <v>392.46335263188325</v>
      </c>
      <c r="I46" s="23">
        <f>'[1]Cost วผก.'!G17</f>
        <v>392.4486656626691</v>
      </c>
      <c r="J46" s="23">
        <f>'[1]Cost วผก.'!H17</f>
        <v>393.57312701281955</v>
      </c>
      <c r="K46" s="23">
        <f>'[1]Cost วผก.'!I17</f>
        <v>395.07057155272531</v>
      </c>
      <c r="L46" s="23">
        <f>'[1]Cost วผก.'!J17</f>
        <v>399.07568830562957</v>
      </c>
      <c r="M46" s="23">
        <f>'[1]Cost วผก.'!K17</f>
        <v>390.60550940871673</v>
      </c>
      <c r="N46" s="23">
        <f>'[1]Cost วผก.'!L17</f>
        <v>379.68688601315023</v>
      </c>
      <c r="O46" s="23">
        <f>'[1]Cost วผก.'!M17</f>
        <v>384.94124576448587</v>
      </c>
      <c r="P46" s="23">
        <f>'[1]Cost วผก.'!N17</f>
        <v>385.32687514337061</v>
      </c>
    </row>
    <row r="47" spans="1:16" x14ac:dyDescent="0.3">
      <c r="A47" s="21" t="s">
        <v>4</v>
      </c>
      <c r="B47" s="32" t="s">
        <v>37</v>
      </c>
      <c r="C47" s="31" t="s">
        <v>44</v>
      </c>
      <c r="D47" s="29" t="s">
        <v>26</v>
      </c>
      <c r="E47" s="28">
        <f>E66</f>
        <v>505.86514414172041</v>
      </c>
      <c r="F47" s="28">
        <f>F66</f>
        <v>610.01073067504956</v>
      </c>
      <c r="G47" s="28">
        <f>G66</f>
        <v>610.01073067504956</v>
      </c>
      <c r="H47" s="23">
        <f t="shared" ref="H47:P47" si="3">H9+(70.8%*G17)</f>
        <v>562.2530499709726</v>
      </c>
      <c r="I47" s="23">
        <f t="shared" si="3"/>
        <v>479.61995153619387</v>
      </c>
      <c r="J47" s="23">
        <f t="shared" si="3"/>
        <v>457.04252051342536</v>
      </c>
      <c r="K47" s="23">
        <f t="shared" si="3"/>
        <v>420.57592096063144</v>
      </c>
      <c r="L47" s="23">
        <f t="shared" si="3"/>
        <v>432.15385533744563</v>
      </c>
      <c r="M47" s="23">
        <f t="shared" si="3"/>
        <v>438.62045489023956</v>
      </c>
      <c r="N47" s="23">
        <f t="shared" si="3"/>
        <v>444.10932140783751</v>
      </c>
      <c r="O47" s="23">
        <f t="shared" si="3"/>
        <v>449.59818792543552</v>
      </c>
      <c r="P47" s="23">
        <f t="shared" si="3"/>
        <v>450.08705444303348</v>
      </c>
    </row>
    <row r="48" spans="1:16" x14ac:dyDescent="0.3">
      <c r="A48" s="21" t="s">
        <v>4</v>
      </c>
      <c r="B48" s="29" t="s">
        <v>26</v>
      </c>
      <c r="C48" s="31" t="s">
        <v>45</v>
      </c>
      <c r="D48" s="29" t="s">
        <v>26</v>
      </c>
      <c r="E48" s="23">
        <f>'[1]Cost วผก.'!C17</f>
        <v>384.77571748654583</v>
      </c>
      <c r="F48" s="23">
        <f>'[1]Cost วผก.'!D17</f>
        <v>390.38135236502075</v>
      </c>
      <c r="G48" s="23">
        <f>'[1]Cost วผก.'!E17</f>
        <v>389.35194510268229</v>
      </c>
      <c r="H48" s="23">
        <f>'[1]Cost วผก.'!F17</f>
        <v>392.46335263188325</v>
      </c>
      <c r="I48" s="23">
        <f>'[1]Cost วผก.'!G17</f>
        <v>392.4486656626691</v>
      </c>
      <c r="J48" s="23">
        <f>'[1]Cost วผก.'!H17</f>
        <v>393.57312701281955</v>
      </c>
      <c r="K48" s="23">
        <f>'[1]Cost วผก.'!I17</f>
        <v>395.07057155272531</v>
      </c>
      <c r="L48" s="23">
        <f>'[1]Cost วผก.'!J17</f>
        <v>399.07568830562957</v>
      </c>
      <c r="M48" s="23">
        <f>'[1]Cost วผก.'!K17</f>
        <v>390.60550940871673</v>
      </c>
      <c r="N48" s="23">
        <f>'[1]Cost วผก.'!L17</f>
        <v>379.68688601315023</v>
      </c>
      <c r="O48" s="23">
        <f>'[1]Cost วผก.'!M17</f>
        <v>384.94124576448587</v>
      </c>
      <c r="P48" s="23">
        <f>'[1]Cost วผก.'!N17</f>
        <v>385.32687514337061</v>
      </c>
    </row>
    <row r="49" spans="1:16" x14ac:dyDescent="0.3">
      <c r="A49" s="21" t="s">
        <v>4</v>
      </c>
      <c r="B49" s="32" t="s">
        <v>37</v>
      </c>
      <c r="C49" s="31" t="s">
        <v>45</v>
      </c>
      <c r="D49" s="29" t="s">
        <v>26</v>
      </c>
      <c r="E49" s="28">
        <f>E66</f>
        <v>505.86514414172041</v>
      </c>
      <c r="F49" s="28">
        <f>F66</f>
        <v>610.01073067504956</v>
      </c>
      <c r="G49" s="28">
        <f>G66</f>
        <v>610.01073067504956</v>
      </c>
      <c r="H49" s="23">
        <f t="shared" ref="H49:P49" si="4">H9+(70.8%*G17)</f>
        <v>562.2530499709726</v>
      </c>
      <c r="I49" s="23">
        <f t="shared" si="4"/>
        <v>479.61995153619387</v>
      </c>
      <c r="J49" s="23">
        <f t="shared" si="4"/>
        <v>457.04252051342536</v>
      </c>
      <c r="K49" s="23">
        <f t="shared" si="4"/>
        <v>420.57592096063144</v>
      </c>
      <c r="L49" s="23">
        <f t="shared" si="4"/>
        <v>432.15385533744563</v>
      </c>
      <c r="M49" s="23">
        <f t="shared" si="4"/>
        <v>438.62045489023956</v>
      </c>
      <c r="N49" s="23">
        <f t="shared" si="4"/>
        <v>444.10932140783751</v>
      </c>
      <c r="O49" s="23">
        <f t="shared" si="4"/>
        <v>449.59818792543552</v>
      </c>
      <c r="P49" s="23">
        <f t="shared" si="4"/>
        <v>450.08705444303348</v>
      </c>
    </row>
    <row r="50" spans="1:16" x14ac:dyDescent="0.3">
      <c r="A50" s="21" t="s">
        <v>4</v>
      </c>
      <c r="B50" s="29" t="s">
        <v>26</v>
      </c>
      <c r="C50" s="31" t="s">
        <v>46</v>
      </c>
      <c r="D50" s="29" t="s">
        <v>26</v>
      </c>
      <c r="E50" s="23">
        <f>'[1]Cost วผก.'!C17</f>
        <v>384.77571748654583</v>
      </c>
      <c r="F50" s="23">
        <f>'[1]Cost วผก.'!D17</f>
        <v>390.38135236502075</v>
      </c>
      <c r="G50" s="23">
        <f>'[1]Cost วผก.'!E17</f>
        <v>389.35194510268229</v>
      </c>
      <c r="H50" s="23">
        <f>'[1]Cost วผก.'!F17</f>
        <v>392.46335263188325</v>
      </c>
      <c r="I50" s="23">
        <f>'[1]Cost วผก.'!G17</f>
        <v>392.4486656626691</v>
      </c>
      <c r="J50" s="23">
        <f>'[1]Cost วผก.'!H17</f>
        <v>393.57312701281955</v>
      </c>
      <c r="K50" s="23">
        <f>'[1]Cost วผก.'!I17</f>
        <v>395.07057155272531</v>
      </c>
      <c r="L50" s="23">
        <f>'[1]Cost วผก.'!J17</f>
        <v>399.07568830562957</v>
      </c>
      <c r="M50" s="23">
        <f>'[1]Cost วผก.'!K17</f>
        <v>390.60550940871673</v>
      </c>
      <c r="N50" s="23">
        <f>'[1]Cost วผก.'!L17</f>
        <v>379.68688601315023</v>
      </c>
      <c r="O50" s="23">
        <f>'[1]Cost วผก.'!M17</f>
        <v>384.94124576448587</v>
      </c>
      <c r="P50" s="23">
        <f>'[1]Cost วผก.'!N17</f>
        <v>385.32687514337061</v>
      </c>
    </row>
    <row r="51" spans="1:16" x14ac:dyDescent="0.3">
      <c r="A51" s="21" t="s">
        <v>4</v>
      </c>
      <c r="B51" s="32" t="s">
        <v>37</v>
      </c>
      <c r="C51" s="31" t="s">
        <v>46</v>
      </c>
      <c r="D51" s="29" t="s">
        <v>26</v>
      </c>
      <c r="E51" s="28">
        <f>E66</f>
        <v>505.86514414172041</v>
      </c>
      <c r="F51" s="28">
        <f t="shared" ref="F51:G51" si="5">F66</f>
        <v>610.01073067504956</v>
      </c>
      <c r="G51" s="28">
        <f t="shared" si="5"/>
        <v>610.01073067504956</v>
      </c>
      <c r="H51" s="23">
        <f t="shared" ref="H51:P51" si="6">H9+(70.8%*G17)</f>
        <v>562.2530499709726</v>
      </c>
      <c r="I51" s="23">
        <f t="shared" si="6"/>
        <v>479.61995153619387</v>
      </c>
      <c r="J51" s="23">
        <f t="shared" si="6"/>
        <v>457.04252051342536</v>
      </c>
      <c r="K51" s="23">
        <f t="shared" si="6"/>
        <v>420.57592096063144</v>
      </c>
      <c r="L51" s="23">
        <f t="shared" si="6"/>
        <v>432.15385533744563</v>
      </c>
      <c r="M51" s="23">
        <f t="shared" si="6"/>
        <v>438.62045489023956</v>
      </c>
      <c r="N51" s="23">
        <f t="shared" si="6"/>
        <v>444.10932140783751</v>
      </c>
      <c r="O51" s="23">
        <f t="shared" si="6"/>
        <v>449.59818792543552</v>
      </c>
      <c r="P51" s="23">
        <f t="shared" si="6"/>
        <v>450.08705444303348</v>
      </c>
    </row>
    <row r="52" spans="1:16" x14ac:dyDescent="0.3">
      <c r="A52" s="21" t="s">
        <v>4</v>
      </c>
      <c r="B52" s="33" t="s">
        <v>26</v>
      </c>
      <c r="C52" s="33" t="s">
        <v>47</v>
      </c>
      <c r="D52" s="33" t="s">
        <v>26</v>
      </c>
      <c r="E52" s="23">
        <f>'[1]Cost วผก.'!C17</f>
        <v>384.77571748654583</v>
      </c>
      <c r="F52" s="23">
        <f>'[1]Cost วผก.'!D17</f>
        <v>390.38135236502075</v>
      </c>
      <c r="G52" s="23">
        <f>'[1]Cost วผก.'!E17</f>
        <v>389.35194510268229</v>
      </c>
      <c r="H52" s="23">
        <f>'[1]Cost วผก.'!F17</f>
        <v>392.46335263188325</v>
      </c>
      <c r="I52" s="23">
        <f>'[1]Cost วผก.'!G17</f>
        <v>392.4486656626691</v>
      </c>
      <c r="J52" s="23">
        <f>'[1]Cost วผก.'!H17</f>
        <v>393.57312701281955</v>
      </c>
      <c r="K52" s="23">
        <f>'[1]Cost วผก.'!I17</f>
        <v>395.07057155272531</v>
      </c>
      <c r="L52" s="23">
        <f>'[1]Cost วผก.'!J17</f>
        <v>399.07568830562957</v>
      </c>
      <c r="M52" s="23">
        <f>'[1]Cost วผก.'!K17</f>
        <v>390.60550940871673</v>
      </c>
      <c r="N52" s="23">
        <f>'[1]Cost วผก.'!L17</f>
        <v>379.68688601315023</v>
      </c>
      <c r="O52" s="23">
        <f>'[1]Cost วผก.'!M17</f>
        <v>384.94124576448587</v>
      </c>
      <c r="P52" s="23">
        <f>'[1]Cost วผก.'!N17</f>
        <v>385.32687514337061</v>
      </c>
    </row>
    <row r="53" spans="1:16" s="19" customFormat="1" ht="22" x14ac:dyDescent="0.3">
      <c r="A53" s="17" t="s">
        <v>48</v>
      </c>
      <c r="B53" s="18"/>
      <c r="D53" s="18"/>
    </row>
    <row r="54" spans="1:16" x14ac:dyDescent="0.3">
      <c r="A54" s="117" t="s">
        <v>1</v>
      </c>
      <c r="B54" s="115" t="s">
        <v>23</v>
      </c>
      <c r="C54" s="115" t="s">
        <v>24</v>
      </c>
      <c r="D54" s="115" t="s">
        <v>25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3">
      <c r="A55" s="120"/>
      <c r="B55" s="116"/>
      <c r="C55" s="116"/>
      <c r="D55" s="116"/>
      <c r="E55" s="20">
        <v>23377</v>
      </c>
      <c r="F55" s="20">
        <v>23408</v>
      </c>
      <c r="G55" s="20">
        <v>23437</v>
      </c>
      <c r="H55" s="20">
        <v>23468</v>
      </c>
      <c r="I55" s="20">
        <v>23498</v>
      </c>
      <c r="J55" s="20">
        <v>23529</v>
      </c>
      <c r="K55" s="20">
        <v>23559</v>
      </c>
      <c r="L55" s="20">
        <v>23590</v>
      </c>
      <c r="M55" s="20">
        <v>23621</v>
      </c>
      <c r="N55" s="20">
        <v>23651</v>
      </c>
      <c r="O55" s="20">
        <v>23682</v>
      </c>
      <c r="P55" s="20">
        <v>23712</v>
      </c>
    </row>
    <row r="56" spans="1:16" x14ac:dyDescent="0.3">
      <c r="A56" s="21"/>
      <c r="B56" s="24"/>
      <c r="C56" s="25" t="s">
        <v>49</v>
      </c>
      <c r="D56" s="25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1:16" x14ac:dyDescent="0.3">
      <c r="A57" s="21" t="s">
        <v>4</v>
      </c>
      <c r="B57" s="24" t="s">
        <v>26</v>
      </c>
      <c r="C57" s="26" t="s">
        <v>50</v>
      </c>
      <c r="D57" s="24" t="s">
        <v>26</v>
      </c>
      <c r="E57" s="23">
        <f>'[1]Cost วผก.'!C26</f>
        <v>377.91860194773915</v>
      </c>
      <c r="F57" s="23">
        <f>'[1]Cost วผก.'!D26</f>
        <v>383.40514007204791</v>
      </c>
      <c r="G57" s="23">
        <f>'[1]Cost วผก.'!E26</f>
        <v>382.39487531100673</v>
      </c>
      <c r="H57" s="23">
        <f>'[1]Cost วผก.'!F26</f>
        <v>385.44415014125104</v>
      </c>
      <c r="I57" s="23">
        <f>'[1]Cost วผก.'!G26</f>
        <v>385.42976915056227</v>
      </c>
      <c r="J57" s="23">
        <f>'[1]Cost วผก.'!H26</f>
        <v>386.53080422258438</v>
      </c>
      <c r="K57" s="23">
        <f>'[1]Cost วผก.'!I26</f>
        <v>387.99975284201946</v>
      </c>
      <c r="L57" s="23">
        <f>'[1]Cost วผก.'!J26</f>
        <v>391.9214296625716</v>
      </c>
      <c r="M57" s="23">
        <f>'[1]Cost วผก.'!K26</f>
        <v>383.62771282601102</v>
      </c>
      <c r="N57" s="23">
        <f>'[1]Cost วผก.'!L26</f>
        <v>372.93966290617487</v>
      </c>
      <c r="O57" s="23">
        <f>'[1]Cost วผก.'!M26</f>
        <v>378.08455682935778</v>
      </c>
      <c r="P57" s="23">
        <f>'[1]Cost วผก.'!N26</f>
        <v>378.46215226284897</v>
      </c>
    </row>
    <row r="58" spans="1:16" x14ac:dyDescent="0.3">
      <c r="A58" s="21" t="s">
        <v>4</v>
      </c>
      <c r="B58" s="27" t="s">
        <v>37</v>
      </c>
      <c r="C58" s="26" t="s">
        <v>51</v>
      </c>
      <c r="D58" s="24" t="s">
        <v>26</v>
      </c>
      <c r="E58" s="28">
        <f>E66</f>
        <v>505.86514414172041</v>
      </c>
      <c r="F58" s="28">
        <f>F66</f>
        <v>610.01073067504956</v>
      </c>
      <c r="G58" s="28">
        <f>G66</f>
        <v>610.01073067504956</v>
      </c>
      <c r="H58" s="23">
        <f t="shared" ref="H58:P58" si="7">H9+(70.8%*G17)</f>
        <v>562.2530499709726</v>
      </c>
      <c r="I58" s="23">
        <f t="shared" si="7"/>
        <v>479.61995153619387</v>
      </c>
      <c r="J58" s="23">
        <f t="shared" si="7"/>
        <v>457.04252051342536</v>
      </c>
      <c r="K58" s="23">
        <f t="shared" si="7"/>
        <v>420.57592096063144</v>
      </c>
      <c r="L58" s="23">
        <f t="shared" si="7"/>
        <v>432.15385533744563</v>
      </c>
      <c r="M58" s="23">
        <f t="shared" si="7"/>
        <v>438.62045489023956</v>
      </c>
      <c r="N58" s="23">
        <f t="shared" si="7"/>
        <v>444.10932140783751</v>
      </c>
      <c r="O58" s="23">
        <f t="shared" si="7"/>
        <v>449.59818792543552</v>
      </c>
      <c r="P58" s="23">
        <f t="shared" si="7"/>
        <v>450.08705444303348</v>
      </c>
    </row>
    <row r="59" spans="1:16" x14ac:dyDescent="0.3">
      <c r="A59" s="21"/>
      <c r="B59" s="37"/>
      <c r="C59" s="38" t="s">
        <v>52</v>
      </c>
      <c r="D59" s="39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16" x14ac:dyDescent="0.3">
      <c r="A60" s="21" t="s">
        <v>4</v>
      </c>
      <c r="B60" s="39" t="s">
        <v>26</v>
      </c>
      <c r="C60" s="40" t="s">
        <v>53</v>
      </c>
      <c r="D60" s="39" t="s">
        <v>26</v>
      </c>
      <c r="E60" s="23">
        <f>'[1]Cost วผก.'!C26</f>
        <v>377.91860194773915</v>
      </c>
      <c r="F60" s="23">
        <f>'[1]Cost วผก.'!D26</f>
        <v>383.40514007204791</v>
      </c>
      <c r="G60" s="23">
        <f>'[1]Cost วผก.'!E26</f>
        <v>382.39487531100673</v>
      </c>
      <c r="H60" s="23">
        <f>'[1]Cost วผก.'!F26</f>
        <v>385.44415014125104</v>
      </c>
      <c r="I60" s="23">
        <f>'[1]Cost วผก.'!G26</f>
        <v>385.42976915056227</v>
      </c>
      <c r="J60" s="23">
        <f>'[1]Cost วผก.'!H26</f>
        <v>386.53080422258438</v>
      </c>
      <c r="K60" s="23">
        <f>'[1]Cost วผก.'!I26</f>
        <v>387.99975284201946</v>
      </c>
      <c r="L60" s="23">
        <f>'[1]Cost วผก.'!J26</f>
        <v>391.9214296625716</v>
      </c>
      <c r="M60" s="23">
        <f>'[1]Cost วผก.'!K26</f>
        <v>383.62771282601102</v>
      </c>
      <c r="N60" s="23">
        <f>'[1]Cost วผก.'!L26</f>
        <v>372.93966290617487</v>
      </c>
      <c r="O60" s="23">
        <f>'[1]Cost วผก.'!M26</f>
        <v>378.08455682935778</v>
      </c>
      <c r="P60" s="23">
        <f>'[1]Cost วผก.'!N26</f>
        <v>378.46215226284897</v>
      </c>
    </row>
    <row r="61" spans="1:16" x14ac:dyDescent="0.3">
      <c r="A61" s="21" t="s">
        <v>4</v>
      </c>
      <c r="B61" s="39" t="s">
        <v>26</v>
      </c>
      <c r="C61" s="40" t="s">
        <v>54</v>
      </c>
      <c r="D61" s="39" t="s">
        <v>26</v>
      </c>
      <c r="E61" s="23">
        <f>'[1]Cost วผก.'!C26</f>
        <v>377.91860194773915</v>
      </c>
      <c r="F61" s="23">
        <f>'[1]Cost วผก.'!D26</f>
        <v>383.40514007204791</v>
      </c>
      <c r="G61" s="23">
        <f>'[1]Cost วผก.'!E26</f>
        <v>382.39487531100673</v>
      </c>
      <c r="H61" s="23">
        <f>'[1]Cost วผก.'!F26</f>
        <v>385.44415014125104</v>
      </c>
      <c r="I61" s="23">
        <f>'[1]Cost วผก.'!G26</f>
        <v>385.42976915056227</v>
      </c>
      <c r="J61" s="23">
        <f>'[1]Cost วผก.'!H26</f>
        <v>386.53080422258438</v>
      </c>
      <c r="K61" s="23">
        <f>'[1]Cost วผก.'!I26</f>
        <v>387.99975284201946</v>
      </c>
      <c r="L61" s="23">
        <f>'[1]Cost วผก.'!J26</f>
        <v>391.9214296625716</v>
      </c>
      <c r="M61" s="23">
        <f>'[1]Cost วผก.'!K26</f>
        <v>383.62771282601102</v>
      </c>
      <c r="N61" s="23">
        <f>'[1]Cost วผก.'!L26</f>
        <v>372.93966290617487</v>
      </c>
      <c r="O61" s="23">
        <f>'[1]Cost วผก.'!M26</f>
        <v>378.08455682935778</v>
      </c>
      <c r="P61" s="23">
        <f>'[1]Cost วผก.'!N26</f>
        <v>378.46215226284897</v>
      </c>
    </row>
    <row r="62" spans="1:16" x14ac:dyDescent="0.3">
      <c r="A62" s="21" t="s">
        <v>4</v>
      </c>
      <c r="B62" s="39" t="s">
        <v>26</v>
      </c>
      <c r="C62" s="40" t="s">
        <v>55</v>
      </c>
      <c r="D62" s="39" t="s">
        <v>26</v>
      </c>
      <c r="E62" s="23">
        <f>'[1]Cost วผก.'!C26</f>
        <v>377.91860194773915</v>
      </c>
      <c r="F62" s="23">
        <f>'[1]Cost วผก.'!D26</f>
        <v>383.40514007204791</v>
      </c>
      <c r="G62" s="23">
        <f>'[1]Cost วผก.'!E26</f>
        <v>382.39487531100673</v>
      </c>
      <c r="H62" s="23">
        <f>'[1]Cost วผก.'!F26</f>
        <v>385.44415014125104</v>
      </c>
      <c r="I62" s="23">
        <f>'[1]Cost วผก.'!G26</f>
        <v>385.42976915056227</v>
      </c>
      <c r="J62" s="23">
        <f>'[1]Cost วผก.'!H26</f>
        <v>386.53080422258438</v>
      </c>
      <c r="K62" s="23">
        <f>'[1]Cost วผก.'!I26</f>
        <v>387.99975284201946</v>
      </c>
      <c r="L62" s="23">
        <f>'[1]Cost วผก.'!J26</f>
        <v>391.9214296625716</v>
      </c>
      <c r="M62" s="23">
        <f>'[1]Cost วผก.'!K26</f>
        <v>383.62771282601102</v>
      </c>
      <c r="N62" s="23">
        <f>'[1]Cost วผก.'!L26</f>
        <v>372.93966290617487</v>
      </c>
      <c r="O62" s="23">
        <f>'[1]Cost วผก.'!M26</f>
        <v>378.08455682935778</v>
      </c>
      <c r="P62" s="23">
        <f>'[1]Cost วผก.'!N26</f>
        <v>378.46215226284897</v>
      </c>
    </row>
    <row r="63" spans="1:16" x14ac:dyDescent="0.3">
      <c r="A63" s="21" t="s">
        <v>4</v>
      </c>
      <c r="B63" s="37" t="s">
        <v>37</v>
      </c>
      <c r="C63" s="40" t="s">
        <v>56</v>
      </c>
      <c r="D63" s="39" t="s">
        <v>26</v>
      </c>
      <c r="E63" s="23">
        <f t="shared" ref="E63:P63" si="8">E9+E18+3.6</f>
        <v>640.12072000000001</v>
      </c>
      <c r="F63" s="23">
        <f t="shared" si="8"/>
        <v>664.33459389170434</v>
      </c>
      <c r="G63" s="23">
        <f t="shared" si="8"/>
        <v>625.46785307454525</v>
      </c>
      <c r="H63" s="23">
        <f t="shared" si="8"/>
        <v>567.1677418488066</v>
      </c>
      <c r="I63" s="23">
        <f t="shared" si="8"/>
        <v>481.10567289652585</v>
      </c>
      <c r="J63" s="23">
        <f t="shared" si="8"/>
        <v>464.4484982606005</v>
      </c>
      <c r="K63" s="23">
        <f t="shared" si="8"/>
        <v>425.58175744344146</v>
      </c>
      <c r="L63" s="23">
        <f t="shared" si="8"/>
        <v>442.23893207936675</v>
      </c>
      <c r="M63" s="23">
        <f t="shared" si="8"/>
        <v>447.79132362467521</v>
      </c>
      <c r="N63" s="23">
        <f t="shared" si="8"/>
        <v>453.34371516998362</v>
      </c>
      <c r="O63" s="23">
        <f t="shared" si="8"/>
        <v>458.89610671529209</v>
      </c>
      <c r="P63" s="23">
        <f t="shared" si="8"/>
        <v>458.89610671529209</v>
      </c>
    </row>
    <row r="64" spans="1:16" x14ac:dyDescent="0.3">
      <c r="A64" s="21" t="s">
        <v>4</v>
      </c>
      <c r="B64" s="41" t="s">
        <v>26</v>
      </c>
      <c r="C64" s="41" t="s">
        <v>57</v>
      </c>
      <c r="D64" s="41" t="s">
        <v>26</v>
      </c>
      <c r="E64" s="23">
        <f>'[1]Cost วผก.'!C26+(2100/E20)</f>
        <v>447.46666665799347</v>
      </c>
      <c r="F64" s="23">
        <f>'[1]Cost วผก.'!D26+(2100/F20)</f>
        <v>452.97550302514901</v>
      </c>
      <c r="G64" s="23">
        <f>'[1]Cost วผก.'!E26+(2100/G20)</f>
        <v>452.53515587212894</v>
      </c>
      <c r="H64" s="23">
        <f>'[1]Cost วผก.'!F26+(2100/H20)</f>
        <v>455.63131591665211</v>
      </c>
      <c r="I64" s="23">
        <f>'[1]Cost วผก.'!G26+(2100/I20)</f>
        <v>455.61693492596333</v>
      </c>
      <c r="J64" s="23">
        <f>'[1]Cost วผก.'!H26+(2100/J20)</f>
        <v>456.71796999798545</v>
      </c>
      <c r="K64" s="23">
        <f>'[1]Cost วผก.'!I26+(2100/K20)</f>
        <v>458.37508796266286</v>
      </c>
      <c r="L64" s="23">
        <f>'[1]Cost วผก.'!J26+(2100/L20)</f>
        <v>462.29676478321505</v>
      </c>
      <c r="M64" s="23">
        <f>'[1]Cost วผก.'!K26+(2100/M20)</f>
        <v>454.00304794665442</v>
      </c>
      <c r="N64" s="23">
        <f>'[1]Cost วผก.'!L26+(2100/N20)</f>
        <v>443.71822711244386</v>
      </c>
      <c r="O64" s="23">
        <f>'[1]Cost วผก.'!M26+(2100/O20)</f>
        <v>448.8631210356267</v>
      </c>
      <c r="P64" s="23">
        <f>'[1]Cost วผก.'!N26+(2100/P20)</f>
        <v>449.24071646911796</v>
      </c>
    </row>
    <row r="65" spans="1:23" x14ac:dyDescent="0.3">
      <c r="A65" s="21" t="s">
        <v>4</v>
      </c>
      <c r="B65" s="42" t="s">
        <v>58</v>
      </c>
      <c r="C65" s="42" t="s">
        <v>59</v>
      </c>
      <c r="D65" s="42" t="s">
        <v>60</v>
      </c>
      <c r="E65" s="23">
        <f>'[1]Cost วผก.'!C44</f>
        <v>395.19084082887912</v>
      </c>
      <c r="F65" s="23">
        <f>'[1]Cost วผก.'!D44</f>
        <v>400.64291489156943</v>
      </c>
      <c r="G65" s="23">
        <f>'[1]Cost วผก.'!E44</f>
        <v>399.59832333035655</v>
      </c>
      <c r="H65" s="23">
        <f>'[1]Cost วผก.'!F44</f>
        <v>402.68765941680033</v>
      </c>
      <c r="I65" s="23">
        <f>'[1]Cost วผก.'!G44</f>
        <v>402.67327842611155</v>
      </c>
      <c r="J65" s="23">
        <f>'[1]Cost วผก.'!H44</f>
        <v>403.77431349813367</v>
      </c>
      <c r="K65" s="23">
        <f>'[1]Cost วผก.'!I44</f>
        <v>405.28351038863531</v>
      </c>
      <c r="L65" s="23">
        <f>'[1]Cost วผก.'!J44</f>
        <v>409.20518720918744</v>
      </c>
      <c r="M65" s="23">
        <f>'[1]Cost วผก.'!K44</f>
        <v>400.91147037262687</v>
      </c>
      <c r="N65" s="23">
        <f>'[1]Cost วผก.'!L44</f>
        <v>390.2696491590338</v>
      </c>
      <c r="O65" s="23">
        <f>'[1]Cost วผก.'!M44</f>
        <v>395.41454308221671</v>
      </c>
      <c r="P65" s="23">
        <f>'[1]Cost วผก.'!N44</f>
        <v>395.7921385157079</v>
      </c>
    </row>
    <row r="66" spans="1:23" x14ac:dyDescent="0.3">
      <c r="A66" s="21" t="s">
        <v>4</v>
      </c>
      <c r="B66" s="43" t="s">
        <v>37</v>
      </c>
      <c r="C66" s="43" t="s">
        <v>61</v>
      </c>
      <c r="D66" s="43" t="s">
        <v>60</v>
      </c>
      <c r="E66" s="28">
        <f>'[2]GSP Import Cost (Toon) (2)'!O18</f>
        <v>505.86514414172041</v>
      </c>
      <c r="F66" s="28">
        <f>'[2]GSP Import Cost (Toon) (2)'!P18</f>
        <v>610.01073067504956</v>
      </c>
      <c r="G66" s="28">
        <f>'[2]GSP Import Cost (Toon) (2)'!Q18</f>
        <v>610.01073067504956</v>
      </c>
      <c r="H66" s="44">
        <v>565</v>
      </c>
      <c r="I66" s="23">
        <f t="shared" ref="I66:P66" si="9">I9+(70.8%*H17)</f>
        <v>479.61995153619387</v>
      </c>
      <c r="J66" s="23">
        <f t="shared" si="9"/>
        <v>457.04252051342536</v>
      </c>
      <c r="K66" s="23">
        <f t="shared" si="9"/>
        <v>420.57592096063144</v>
      </c>
      <c r="L66" s="23">
        <f t="shared" si="9"/>
        <v>432.15385533744563</v>
      </c>
      <c r="M66" s="23">
        <f t="shared" si="9"/>
        <v>438.62045489023956</v>
      </c>
      <c r="N66" s="23">
        <f t="shared" si="9"/>
        <v>444.10932140783751</v>
      </c>
      <c r="O66" s="23">
        <f t="shared" si="9"/>
        <v>449.59818792543552</v>
      </c>
      <c r="P66" s="23">
        <f t="shared" si="9"/>
        <v>450.08705444303348</v>
      </c>
    </row>
    <row r="67" spans="1:23" x14ac:dyDescent="0.3">
      <c r="A67" s="21" t="s">
        <v>4</v>
      </c>
      <c r="B67" s="43" t="s">
        <v>37</v>
      </c>
      <c r="C67" s="43" t="s">
        <v>62</v>
      </c>
      <c r="D67" s="43" t="s">
        <v>60</v>
      </c>
      <c r="E67" s="45">
        <f>E66</f>
        <v>505.86514414172041</v>
      </c>
      <c r="F67" s="45">
        <f t="shared" ref="F67:G67" si="10">F66</f>
        <v>610.01073067504956</v>
      </c>
      <c r="G67" s="45">
        <f t="shared" si="10"/>
        <v>610.01073067504956</v>
      </c>
      <c r="H67" s="23">
        <f t="shared" ref="H67:P67" si="11">H9+(70.8%*G17)</f>
        <v>562.2530499709726</v>
      </c>
      <c r="I67" s="23">
        <f t="shared" si="11"/>
        <v>479.61995153619387</v>
      </c>
      <c r="J67" s="23">
        <f t="shared" si="11"/>
        <v>457.04252051342536</v>
      </c>
      <c r="K67" s="23">
        <f t="shared" si="11"/>
        <v>420.57592096063144</v>
      </c>
      <c r="L67" s="23">
        <f t="shared" si="11"/>
        <v>432.15385533744563</v>
      </c>
      <c r="M67" s="23">
        <f t="shared" si="11"/>
        <v>438.62045489023956</v>
      </c>
      <c r="N67" s="23">
        <f t="shared" si="11"/>
        <v>444.10932140783751</v>
      </c>
      <c r="O67" s="23">
        <f t="shared" si="11"/>
        <v>449.59818792543552</v>
      </c>
      <c r="P67" s="23">
        <f t="shared" si="11"/>
        <v>450.08705444303348</v>
      </c>
    </row>
    <row r="68" spans="1:23" x14ac:dyDescent="0.3">
      <c r="A68" s="21" t="s">
        <v>4</v>
      </c>
      <c r="B68" s="43" t="s">
        <v>37</v>
      </c>
      <c r="C68" s="43" t="s">
        <v>63</v>
      </c>
      <c r="D68" s="43" t="s">
        <v>60</v>
      </c>
      <c r="E68" s="45">
        <f>E66</f>
        <v>505.86514414172041</v>
      </c>
      <c r="F68" s="45">
        <f t="shared" ref="F68:G68" si="12">F66</f>
        <v>610.01073067504956</v>
      </c>
      <c r="G68" s="45">
        <f t="shared" si="12"/>
        <v>610.01073067504956</v>
      </c>
      <c r="H68" s="23">
        <f t="shared" ref="H68:P68" si="13">H9+(70.8%*G17)</f>
        <v>562.2530499709726</v>
      </c>
      <c r="I68" s="23">
        <f t="shared" si="13"/>
        <v>479.61995153619387</v>
      </c>
      <c r="J68" s="23">
        <f t="shared" si="13"/>
        <v>457.04252051342536</v>
      </c>
      <c r="K68" s="23">
        <f t="shared" si="13"/>
        <v>420.57592096063144</v>
      </c>
      <c r="L68" s="23">
        <f t="shared" si="13"/>
        <v>432.15385533744563</v>
      </c>
      <c r="M68" s="23">
        <f t="shared" si="13"/>
        <v>438.62045489023956</v>
      </c>
      <c r="N68" s="23">
        <f t="shared" si="13"/>
        <v>444.10932140783751</v>
      </c>
      <c r="O68" s="23">
        <f t="shared" si="13"/>
        <v>449.59818792543552</v>
      </c>
      <c r="P68" s="23">
        <f t="shared" si="13"/>
        <v>450.08705444303348</v>
      </c>
    </row>
    <row r="69" spans="1:23" x14ac:dyDescent="0.3">
      <c r="A69" s="21" t="s">
        <v>4</v>
      </c>
      <c r="B69" s="41" t="s">
        <v>26</v>
      </c>
      <c r="C69" s="41" t="s">
        <v>61</v>
      </c>
      <c r="D69" s="41" t="s">
        <v>60</v>
      </c>
      <c r="E69" s="23">
        <f>'[1]Cost วผก.'!C44</f>
        <v>395.19084082887912</v>
      </c>
      <c r="F69" s="23">
        <f>'[1]Cost วผก.'!D44</f>
        <v>400.64291489156943</v>
      </c>
      <c r="G69" s="23">
        <f>'[1]Cost วผก.'!E44</f>
        <v>399.59832333035655</v>
      </c>
      <c r="H69" s="23">
        <f>'[1]Cost วผก.'!F44</f>
        <v>402.68765941680033</v>
      </c>
      <c r="I69" s="23">
        <f>'[1]Cost วผก.'!G44</f>
        <v>402.67327842611155</v>
      </c>
      <c r="J69" s="23">
        <f>'[1]Cost วผก.'!H44</f>
        <v>403.77431349813367</v>
      </c>
      <c r="K69" s="23">
        <f>'[1]Cost วผก.'!I44</f>
        <v>405.28351038863531</v>
      </c>
      <c r="L69" s="23">
        <f>'[1]Cost วผก.'!J44</f>
        <v>409.20518720918744</v>
      </c>
      <c r="M69" s="23">
        <f>'[1]Cost วผก.'!K44</f>
        <v>400.91147037262687</v>
      </c>
      <c r="N69" s="23">
        <f>'[1]Cost วผก.'!L44</f>
        <v>390.2696491590338</v>
      </c>
      <c r="O69" s="23">
        <f>'[1]Cost วผก.'!M44</f>
        <v>395.41454308221671</v>
      </c>
      <c r="P69" s="23">
        <f>'[1]Cost วผก.'!N44</f>
        <v>395.7921385157079</v>
      </c>
    </row>
    <row r="70" spans="1:23" x14ac:dyDescent="0.3">
      <c r="A70" s="21" t="s">
        <v>4</v>
      </c>
      <c r="B70" s="41" t="s">
        <v>26</v>
      </c>
      <c r="C70" s="41" t="s">
        <v>61</v>
      </c>
      <c r="D70" s="41" t="s">
        <v>64</v>
      </c>
      <c r="E70" s="23">
        <f>'[1]Cost วผก.'!C44</f>
        <v>395.19084082887912</v>
      </c>
      <c r="F70" s="23">
        <f>'[1]Cost วผก.'!D44</f>
        <v>400.64291489156943</v>
      </c>
      <c r="G70" s="23">
        <f>'[1]Cost วผก.'!E44</f>
        <v>399.59832333035655</v>
      </c>
      <c r="H70" s="23">
        <f>'[1]Cost วผก.'!F44</f>
        <v>402.68765941680033</v>
      </c>
      <c r="I70" s="23">
        <f>'[1]Cost วผก.'!G44</f>
        <v>402.67327842611155</v>
      </c>
      <c r="J70" s="23">
        <f>'[1]Cost วผก.'!H44</f>
        <v>403.77431349813367</v>
      </c>
      <c r="K70" s="23">
        <f>'[1]Cost วผก.'!I44</f>
        <v>405.28351038863531</v>
      </c>
      <c r="L70" s="23">
        <f>'[1]Cost วผก.'!J44</f>
        <v>409.20518720918744</v>
      </c>
      <c r="M70" s="23">
        <f>'[1]Cost วผก.'!K44</f>
        <v>400.91147037262687</v>
      </c>
      <c r="N70" s="23">
        <f>'[1]Cost วผก.'!L44</f>
        <v>390.2696491590338</v>
      </c>
      <c r="O70" s="23">
        <f>'[1]Cost วผก.'!M44</f>
        <v>395.41454308221671</v>
      </c>
      <c r="P70" s="23">
        <f>'[1]Cost วผก.'!N44</f>
        <v>395.7921385157079</v>
      </c>
    </row>
    <row r="71" spans="1:23" x14ac:dyDescent="0.3">
      <c r="A71" s="21" t="s">
        <v>4</v>
      </c>
      <c r="B71" s="41" t="s">
        <v>26</v>
      </c>
      <c r="C71" s="41" t="s">
        <v>61</v>
      </c>
      <c r="D71" s="41" t="s">
        <v>65</v>
      </c>
      <c r="E71" s="23">
        <f>'[1]Cost วผก.'!C35+(462.267/E20)</f>
        <v>393.22801872365113</v>
      </c>
      <c r="F71" s="23">
        <f>'[1]Cost วผก.'!D35+(462.267/F20)</f>
        <v>398.7194652964485</v>
      </c>
      <c r="G71" s="23">
        <f>'[1]Cost วผก.'!E35+(462.267/G20)</f>
        <v>397.83465487012495</v>
      </c>
      <c r="H71" s="23">
        <f>'[1]Cost วผก.'!F35+(462.267/H20)</f>
        <v>400.89425040863074</v>
      </c>
      <c r="I71" s="23">
        <f>'[1]Cost วผก.'!G35+(462.267/I20)</f>
        <v>400.87986941794196</v>
      </c>
      <c r="J71" s="23">
        <f>'[1]Cost วผก.'!H35+(462.267/J20)</f>
        <v>401.98090448996408</v>
      </c>
      <c r="K71" s="23">
        <f>'[1]Cost วผก.'!I35+(462.267/K20)</f>
        <v>403.49127428974066</v>
      </c>
      <c r="L71" s="23">
        <f>'[1]Cost วผก.'!J35+(462.267/L20)</f>
        <v>407.41295111029279</v>
      </c>
      <c r="M71" s="23">
        <f>'[1]Cost วผก.'!K35+(462.267/M20)</f>
        <v>399.11923427373222</v>
      </c>
      <c r="N71" s="23">
        <f>'[1]Cost วผก.'!L35+(462.267/N20)</f>
        <v>388.51994602043169</v>
      </c>
      <c r="O71" s="23">
        <f>'[1]Cost วผก.'!M35+(462.267/O20)</f>
        <v>393.6648399436146</v>
      </c>
      <c r="P71" s="23">
        <f>'[1]Cost วผก.'!N35+(462.267/P20)</f>
        <v>394.04243537710579</v>
      </c>
      <c r="R71" s="46" t="s">
        <v>66</v>
      </c>
      <c r="S71" s="46">
        <v>462.267</v>
      </c>
      <c r="T71" s="46" t="s">
        <v>67</v>
      </c>
      <c r="U71" s="47"/>
      <c r="V71" s="47"/>
      <c r="W71" s="47"/>
    </row>
    <row r="72" spans="1:23" x14ac:dyDescent="0.3">
      <c r="A72" s="21" t="s">
        <v>4</v>
      </c>
      <c r="B72" s="41" t="s">
        <v>26</v>
      </c>
      <c r="C72" s="41" t="s">
        <v>61</v>
      </c>
      <c r="D72" s="41" t="s">
        <v>68</v>
      </c>
      <c r="E72" s="23">
        <f>'[1]Cost วผก.'!C35+(250/E20)</f>
        <v>386.19813346086465</v>
      </c>
      <c r="F72" s="23">
        <f>'[1]Cost วผก.'!D35+(250/F20)</f>
        <v>391.68732613789331</v>
      </c>
      <c r="G72" s="23">
        <f>'[1]Cost วผก.'!E35+(250/G20)</f>
        <v>390.74490871114034</v>
      </c>
      <c r="H72" s="23">
        <f>'[1]Cost วผก.'!F35+(250/H20)</f>
        <v>393.79976511451309</v>
      </c>
      <c r="I72" s="23">
        <f>'[1]Cost วผก.'!G35+(250/I20)</f>
        <v>393.78538412382431</v>
      </c>
      <c r="J72" s="23">
        <f>'[1]Cost วผก.'!H35+(250/J20)</f>
        <v>394.88641919584643</v>
      </c>
      <c r="K72" s="23">
        <f>'[1]Cost วผก.'!I35+(250/K20)</f>
        <v>396.37776892781034</v>
      </c>
      <c r="L72" s="23">
        <f>'[1]Cost วผก.'!J35+(250/L20)</f>
        <v>400.29944574836247</v>
      </c>
      <c r="M72" s="23">
        <f>'[1]Cost วผก.'!K35+(250/M20)</f>
        <v>392.0057289118019</v>
      </c>
      <c r="N72" s="23">
        <f>'[1]Cost วผก.'!L35+(250/N20)</f>
        <v>381.36568245454021</v>
      </c>
      <c r="O72" s="23">
        <f>'[1]Cost วผก.'!M35+(250/O20)</f>
        <v>386.51057637772311</v>
      </c>
      <c r="P72" s="23">
        <f>'[1]Cost วผก.'!N35+(250/P20)</f>
        <v>386.88817181121431</v>
      </c>
      <c r="R72" s="46" t="s">
        <v>69</v>
      </c>
      <c r="S72" s="48">
        <v>138680000</v>
      </c>
      <c r="T72" s="46" t="s">
        <v>70</v>
      </c>
      <c r="U72" s="46" t="s">
        <v>71</v>
      </c>
      <c r="V72" s="46"/>
      <c r="W72" s="46" t="s">
        <v>72</v>
      </c>
    </row>
    <row r="73" spans="1:23" x14ac:dyDescent="0.3">
      <c r="A73" s="21" t="s">
        <v>4</v>
      </c>
      <c r="B73" s="41" t="s">
        <v>26</v>
      </c>
      <c r="C73" s="41" t="s">
        <v>62</v>
      </c>
      <c r="D73" s="41" t="s">
        <v>60</v>
      </c>
      <c r="E73" s="23">
        <f>'[1]Cost วผก.'!C44</f>
        <v>395.19084082887912</v>
      </c>
      <c r="F73" s="23">
        <f>'[1]Cost วผก.'!D44</f>
        <v>400.64291489156943</v>
      </c>
      <c r="G73" s="23">
        <f>'[1]Cost วผก.'!E44</f>
        <v>399.59832333035655</v>
      </c>
      <c r="H73" s="23">
        <f>'[1]Cost วผก.'!F44</f>
        <v>402.68765941680033</v>
      </c>
      <c r="I73" s="23">
        <f>'[1]Cost วผก.'!G44</f>
        <v>402.67327842611155</v>
      </c>
      <c r="J73" s="23">
        <f>'[1]Cost วผก.'!H44</f>
        <v>403.77431349813367</v>
      </c>
      <c r="K73" s="23">
        <f>'[1]Cost วผก.'!I44</f>
        <v>405.28351038863531</v>
      </c>
      <c r="L73" s="23">
        <f>'[1]Cost วผก.'!J44</f>
        <v>409.20518720918744</v>
      </c>
      <c r="M73" s="23">
        <f>'[1]Cost วผก.'!K44</f>
        <v>400.91147037262687</v>
      </c>
      <c r="N73" s="23">
        <f>'[1]Cost วผก.'!L44</f>
        <v>390.2696491590338</v>
      </c>
      <c r="O73" s="23">
        <f>'[1]Cost วผก.'!M44</f>
        <v>395.41454308221671</v>
      </c>
      <c r="P73" s="23">
        <f>'[1]Cost วผก.'!N44</f>
        <v>395.7921385157079</v>
      </c>
      <c r="R73" s="46" t="s">
        <v>73</v>
      </c>
      <c r="S73" s="48">
        <v>300000</v>
      </c>
      <c r="T73" s="46" t="s">
        <v>74</v>
      </c>
      <c r="U73" s="46"/>
      <c r="V73" s="46"/>
      <c r="W73" s="46"/>
    </row>
    <row r="74" spans="1:23" x14ac:dyDescent="0.3">
      <c r="A74" s="21" t="s">
        <v>4</v>
      </c>
      <c r="B74" s="41" t="s">
        <v>26</v>
      </c>
      <c r="C74" s="41" t="s">
        <v>63</v>
      </c>
      <c r="D74" s="41" t="s">
        <v>60</v>
      </c>
      <c r="E74" s="23">
        <f>'[1]Cost วผก.'!C44</f>
        <v>395.19084082887912</v>
      </c>
      <c r="F74" s="23">
        <f>'[1]Cost วผก.'!D44</f>
        <v>400.64291489156943</v>
      </c>
      <c r="G74" s="23">
        <f>'[1]Cost วผก.'!E44</f>
        <v>399.59832333035655</v>
      </c>
      <c r="H74" s="23">
        <f>'[1]Cost วผก.'!F44</f>
        <v>402.68765941680033</v>
      </c>
      <c r="I74" s="23">
        <f>'[1]Cost วผก.'!G44</f>
        <v>402.67327842611155</v>
      </c>
      <c r="J74" s="23">
        <f>'[1]Cost วผก.'!H44</f>
        <v>403.77431349813367</v>
      </c>
      <c r="K74" s="23">
        <f>'[1]Cost วผก.'!I44</f>
        <v>405.28351038863531</v>
      </c>
      <c r="L74" s="23">
        <f>'[1]Cost วผก.'!J44</f>
        <v>409.20518720918744</v>
      </c>
      <c r="M74" s="23">
        <f>'[1]Cost วผก.'!K44</f>
        <v>400.91147037262687</v>
      </c>
      <c r="N74" s="23">
        <f>'[1]Cost วผก.'!L44</f>
        <v>390.2696491590338</v>
      </c>
      <c r="O74" s="23">
        <f>'[1]Cost วผก.'!M44</f>
        <v>395.41454308221671</v>
      </c>
      <c r="P74" s="23">
        <f>'[1]Cost วผก.'!N44</f>
        <v>395.7921385157079</v>
      </c>
    </row>
    <row r="75" spans="1:23" x14ac:dyDescent="0.3">
      <c r="A75" s="21" t="s">
        <v>4</v>
      </c>
      <c r="B75" s="41" t="s">
        <v>26</v>
      </c>
      <c r="C75" s="41" t="s">
        <v>75</v>
      </c>
      <c r="D75" s="41" t="s">
        <v>60</v>
      </c>
      <c r="E75" s="23">
        <f>'[1]Cost วผก.'!C44</f>
        <v>395.19084082887912</v>
      </c>
      <c r="F75" s="23">
        <f>'[1]Cost วผก.'!D44</f>
        <v>400.64291489156943</v>
      </c>
      <c r="G75" s="23">
        <f>'[1]Cost วผก.'!E44</f>
        <v>399.59832333035655</v>
      </c>
      <c r="H75" s="23">
        <f>'[1]Cost วผก.'!F44</f>
        <v>402.68765941680033</v>
      </c>
      <c r="I75" s="23">
        <f>'[1]Cost วผก.'!G44</f>
        <v>402.67327842611155</v>
      </c>
      <c r="J75" s="23">
        <f>'[1]Cost วผก.'!H44</f>
        <v>403.77431349813367</v>
      </c>
      <c r="K75" s="23">
        <f>'[1]Cost วผก.'!I44</f>
        <v>405.28351038863531</v>
      </c>
      <c r="L75" s="23">
        <f>'[1]Cost วผก.'!J44</f>
        <v>409.20518720918744</v>
      </c>
      <c r="M75" s="23">
        <f>'[1]Cost วผก.'!K44</f>
        <v>400.91147037262687</v>
      </c>
      <c r="N75" s="23">
        <f>'[1]Cost วผก.'!L44</f>
        <v>390.2696491590338</v>
      </c>
      <c r="O75" s="23">
        <f>'[1]Cost วผก.'!M44</f>
        <v>395.41454308221671</v>
      </c>
      <c r="P75" s="23">
        <f>'[1]Cost วผก.'!N44</f>
        <v>395.7921385157079</v>
      </c>
    </row>
    <row r="76" spans="1:23" x14ac:dyDescent="0.3">
      <c r="A76" s="21" t="s">
        <v>4</v>
      </c>
      <c r="B76" s="41" t="s">
        <v>26</v>
      </c>
      <c r="C76" s="41" t="s">
        <v>75</v>
      </c>
      <c r="D76" s="41" t="s">
        <v>65</v>
      </c>
      <c r="E76" s="23">
        <f>'[1]Cost วผก.'!C35+(462.267/E20)</f>
        <v>393.22801872365113</v>
      </c>
      <c r="F76" s="23">
        <f>'[1]Cost วผก.'!D35+(462.267/F20)</f>
        <v>398.7194652964485</v>
      </c>
      <c r="G76" s="23">
        <f>'[1]Cost วผก.'!E35+(462.267/G20)</f>
        <v>397.83465487012495</v>
      </c>
      <c r="H76" s="23">
        <f>'[1]Cost วผก.'!F35+(462.267/H20)</f>
        <v>400.89425040863074</v>
      </c>
      <c r="I76" s="23">
        <f>'[1]Cost วผก.'!G35+(462.267/I20)</f>
        <v>400.87986941794196</v>
      </c>
      <c r="J76" s="23">
        <f>'[1]Cost วผก.'!H35+(462.267/J20)</f>
        <v>401.98090448996408</v>
      </c>
      <c r="K76" s="23">
        <f>'[1]Cost วผก.'!I35+(462.267/K20)</f>
        <v>403.49127428974066</v>
      </c>
      <c r="L76" s="23">
        <f>'[1]Cost วผก.'!J35+(462.267/L20)</f>
        <v>407.41295111029279</v>
      </c>
      <c r="M76" s="23">
        <f>'[1]Cost วผก.'!K35+(462.267/M20)</f>
        <v>399.11923427373222</v>
      </c>
      <c r="N76" s="23">
        <f>'[1]Cost วผก.'!L35+(462.267/N20)</f>
        <v>388.51994602043169</v>
      </c>
      <c r="O76" s="23">
        <f>'[1]Cost วผก.'!M35+(462.267/O20)</f>
        <v>393.6648399436146</v>
      </c>
      <c r="P76" s="23">
        <f>'[1]Cost วผก.'!N35+(462.267/P20)</f>
        <v>394.04243537710579</v>
      </c>
    </row>
    <row r="77" spans="1:23" x14ac:dyDescent="0.3">
      <c r="A77" s="21" t="s">
        <v>4</v>
      </c>
      <c r="B77" s="41" t="s">
        <v>26</v>
      </c>
      <c r="C77" s="41" t="s">
        <v>76</v>
      </c>
      <c r="D77" s="41" t="s">
        <v>60</v>
      </c>
      <c r="E77" s="23">
        <f>'[1]Cost วผก.'!C44</f>
        <v>395.19084082887912</v>
      </c>
      <c r="F77" s="23">
        <f>'[1]Cost วผก.'!D44</f>
        <v>400.64291489156943</v>
      </c>
      <c r="G77" s="23">
        <f>'[1]Cost วผก.'!E44</f>
        <v>399.59832333035655</v>
      </c>
      <c r="H77" s="23">
        <f>'[1]Cost วผก.'!F44</f>
        <v>402.68765941680033</v>
      </c>
      <c r="I77" s="23">
        <f>'[1]Cost วผก.'!G44</f>
        <v>402.67327842611155</v>
      </c>
      <c r="J77" s="23">
        <f>'[1]Cost วผก.'!H44</f>
        <v>403.77431349813367</v>
      </c>
      <c r="K77" s="23">
        <f>'[1]Cost วผก.'!I44</f>
        <v>405.28351038863531</v>
      </c>
      <c r="L77" s="23">
        <f>'[1]Cost วผก.'!J44</f>
        <v>409.20518720918744</v>
      </c>
      <c r="M77" s="23">
        <f>'[1]Cost วผก.'!K44</f>
        <v>400.91147037262687</v>
      </c>
      <c r="N77" s="23">
        <f>'[1]Cost วผก.'!L44</f>
        <v>390.2696491590338</v>
      </c>
      <c r="O77" s="23">
        <f>'[1]Cost วผก.'!M44</f>
        <v>395.41454308221671</v>
      </c>
      <c r="P77" s="23">
        <f>'[1]Cost วผก.'!N44</f>
        <v>395.7921385157079</v>
      </c>
    </row>
    <row r="78" spans="1:23" x14ac:dyDescent="0.3">
      <c r="A78" s="21" t="s">
        <v>4</v>
      </c>
      <c r="B78" s="41" t="s">
        <v>26</v>
      </c>
      <c r="C78" s="41" t="s">
        <v>76</v>
      </c>
      <c r="D78" s="41" t="s">
        <v>65</v>
      </c>
      <c r="E78" s="23">
        <f>'[1]Cost วผก.'!C35+(462.267/E20)</f>
        <v>393.22801872365113</v>
      </c>
      <c r="F78" s="23">
        <f>'[1]Cost วผก.'!D35+(462.267/F20)</f>
        <v>398.7194652964485</v>
      </c>
      <c r="G78" s="23">
        <f>'[1]Cost วผก.'!E35+(462.267/G20)</f>
        <v>397.83465487012495</v>
      </c>
      <c r="H78" s="23">
        <f>'[1]Cost วผก.'!F35+(462.267/H20)</f>
        <v>400.89425040863074</v>
      </c>
      <c r="I78" s="23">
        <f>'[1]Cost วผก.'!G35+(462.267/I20)</f>
        <v>400.87986941794196</v>
      </c>
      <c r="J78" s="23">
        <f>'[1]Cost วผก.'!H35+(462.267/J20)</f>
        <v>401.98090448996408</v>
      </c>
      <c r="K78" s="23">
        <f>'[1]Cost วผก.'!I35+(462.267/K20)</f>
        <v>403.49127428974066</v>
      </c>
      <c r="L78" s="23">
        <f>'[1]Cost วผก.'!J35+(462.267/L20)</f>
        <v>407.41295111029279</v>
      </c>
      <c r="M78" s="23">
        <f>'[1]Cost วผก.'!K35+(462.267/M20)</f>
        <v>399.11923427373222</v>
      </c>
      <c r="N78" s="23">
        <f>'[1]Cost วผก.'!L35+(462.267/N20)</f>
        <v>388.51994602043169</v>
      </c>
      <c r="O78" s="23">
        <f>'[1]Cost วผก.'!M35+(462.267/O20)</f>
        <v>393.6648399436146</v>
      </c>
      <c r="P78" s="23">
        <f>'[1]Cost วผก.'!N35+(462.267/P20)</f>
        <v>394.04243537710579</v>
      </c>
    </row>
    <row r="79" spans="1:23" x14ac:dyDescent="0.3">
      <c r="A79" s="21" t="s">
        <v>4</v>
      </c>
      <c r="B79" s="41" t="s">
        <v>26</v>
      </c>
      <c r="C79" s="41" t="s">
        <v>77</v>
      </c>
      <c r="D79" s="41" t="s">
        <v>60</v>
      </c>
      <c r="E79" s="23">
        <f>'[1]Cost วผก.'!C44</f>
        <v>395.19084082887912</v>
      </c>
      <c r="F79" s="23">
        <f>'[1]Cost วผก.'!D44</f>
        <v>400.64291489156943</v>
      </c>
      <c r="G79" s="23">
        <f>'[1]Cost วผก.'!E44</f>
        <v>399.59832333035655</v>
      </c>
      <c r="H79" s="23">
        <f>'[1]Cost วผก.'!F44</f>
        <v>402.68765941680033</v>
      </c>
      <c r="I79" s="23">
        <f>'[1]Cost วผก.'!G44</f>
        <v>402.67327842611155</v>
      </c>
      <c r="J79" s="23">
        <f>'[1]Cost วผก.'!H44</f>
        <v>403.77431349813367</v>
      </c>
      <c r="K79" s="23">
        <f>'[1]Cost วผก.'!I44</f>
        <v>405.28351038863531</v>
      </c>
      <c r="L79" s="23">
        <f>'[1]Cost วผก.'!J44</f>
        <v>409.20518720918744</v>
      </c>
      <c r="M79" s="23">
        <f>'[1]Cost วผก.'!K44</f>
        <v>400.91147037262687</v>
      </c>
      <c r="N79" s="23">
        <f>'[1]Cost วผก.'!L44</f>
        <v>390.2696491590338</v>
      </c>
      <c r="O79" s="23">
        <f>'[1]Cost วผก.'!M44</f>
        <v>395.41454308221671</v>
      </c>
      <c r="P79" s="23">
        <f>'[1]Cost วผก.'!N44</f>
        <v>395.7921385157079</v>
      </c>
    </row>
    <row r="80" spans="1:23" x14ac:dyDescent="0.3">
      <c r="A80" s="21" t="s">
        <v>4</v>
      </c>
      <c r="B80" s="41" t="s">
        <v>26</v>
      </c>
      <c r="C80" s="41" t="s">
        <v>77</v>
      </c>
      <c r="D80" s="41" t="s">
        <v>65</v>
      </c>
      <c r="E80" s="23">
        <f>'[1]Cost วผก.'!C35+(462.267/E20)</f>
        <v>393.22801872365113</v>
      </c>
      <c r="F80" s="23">
        <f>'[1]Cost วผก.'!D35+(462.267/F20)</f>
        <v>398.7194652964485</v>
      </c>
      <c r="G80" s="23">
        <f>'[1]Cost วผก.'!E35+(462.267/G20)</f>
        <v>397.83465487012495</v>
      </c>
      <c r="H80" s="23">
        <f>'[1]Cost วผก.'!F35+(462.267/H20)</f>
        <v>400.89425040863074</v>
      </c>
      <c r="I80" s="23">
        <f>'[1]Cost วผก.'!G35+(462.267/I20)</f>
        <v>400.87986941794196</v>
      </c>
      <c r="J80" s="23">
        <f>'[1]Cost วผก.'!H35+(462.267/J20)</f>
        <v>401.98090448996408</v>
      </c>
      <c r="K80" s="23">
        <f>'[1]Cost วผก.'!I35+(462.267/K20)</f>
        <v>403.49127428974066</v>
      </c>
      <c r="L80" s="23">
        <f>'[1]Cost วผก.'!J35+(462.267/L20)</f>
        <v>407.41295111029279</v>
      </c>
      <c r="M80" s="23">
        <f>'[1]Cost วผก.'!K35+(462.267/M20)</f>
        <v>399.11923427373222</v>
      </c>
      <c r="N80" s="23">
        <f>'[1]Cost วผก.'!L35+(462.267/N20)</f>
        <v>388.51994602043169</v>
      </c>
      <c r="O80" s="23">
        <f>'[1]Cost วผก.'!M35+(462.267/O20)</f>
        <v>393.6648399436146</v>
      </c>
      <c r="P80" s="23">
        <f>'[1]Cost วผก.'!N35+(462.267/P20)</f>
        <v>394.04243537710579</v>
      </c>
    </row>
    <row r="81" spans="1:16" x14ac:dyDescent="0.3">
      <c r="A81" s="21" t="s">
        <v>4</v>
      </c>
      <c r="B81" s="41" t="s">
        <v>26</v>
      </c>
      <c r="C81" s="41" t="s">
        <v>77</v>
      </c>
      <c r="D81" s="41" t="s">
        <v>68</v>
      </c>
      <c r="E81" s="23">
        <f>'[1]Cost วผก.'!C35+(250/E20)</f>
        <v>386.19813346086465</v>
      </c>
      <c r="F81" s="23">
        <f>'[1]Cost วผก.'!D35+(250/F20)</f>
        <v>391.68732613789331</v>
      </c>
      <c r="G81" s="23">
        <f>'[1]Cost วผก.'!E35+(250/G20)</f>
        <v>390.74490871114034</v>
      </c>
      <c r="H81" s="23">
        <f>'[1]Cost วผก.'!F35+(250/H20)</f>
        <v>393.79976511451309</v>
      </c>
      <c r="I81" s="23">
        <f>'[1]Cost วผก.'!G35+(250/I20)</f>
        <v>393.78538412382431</v>
      </c>
      <c r="J81" s="23">
        <f>'[1]Cost วผก.'!H35+(250/J20)</f>
        <v>394.88641919584643</v>
      </c>
      <c r="K81" s="23">
        <f>'[1]Cost วผก.'!I35+(250/K20)</f>
        <v>396.37776892781034</v>
      </c>
      <c r="L81" s="23">
        <f>'[1]Cost วผก.'!J35+(250/L20)</f>
        <v>400.29944574836247</v>
      </c>
      <c r="M81" s="23">
        <f>'[1]Cost วผก.'!K35+(250/M20)</f>
        <v>392.0057289118019</v>
      </c>
      <c r="N81" s="23">
        <f>'[1]Cost วผก.'!L35+(250/N20)</f>
        <v>381.36568245454021</v>
      </c>
      <c r="O81" s="23">
        <f>'[1]Cost วผก.'!M35+(250/O20)</f>
        <v>386.51057637772311</v>
      </c>
      <c r="P81" s="23">
        <f>'[1]Cost วผก.'!N35+(250/P20)</f>
        <v>386.88817181121431</v>
      </c>
    </row>
    <row r="82" spans="1:16" x14ac:dyDescent="0.3">
      <c r="A82" s="21" t="s">
        <v>4</v>
      </c>
      <c r="B82" s="41" t="s">
        <v>26</v>
      </c>
      <c r="C82" s="41" t="s">
        <v>78</v>
      </c>
      <c r="D82" s="41" t="s">
        <v>60</v>
      </c>
      <c r="E82" s="23">
        <f>'[1]Cost วผก.'!C44</f>
        <v>395.19084082887912</v>
      </c>
      <c r="F82" s="23">
        <f>'[1]Cost วผก.'!D44</f>
        <v>400.64291489156943</v>
      </c>
      <c r="G82" s="23">
        <f>'[1]Cost วผก.'!E44</f>
        <v>399.59832333035655</v>
      </c>
      <c r="H82" s="23">
        <f>'[1]Cost วผก.'!F44</f>
        <v>402.68765941680033</v>
      </c>
      <c r="I82" s="23">
        <f>'[1]Cost วผก.'!G44</f>
        <v>402.67327842611155</v>
      </c>
      <c r="J82" s="23">
        <f>'[1]Cost วผก.'!H44</f>
        <v>403.77431349813367</v>
      </c>
      <c r="K82" s="23">
        <f>'[1]Cost วผก.'!I44</f>
        <v>405.28351038863531</v>
      </c>
      <c r="L82" s="23">
        <f>'[1]Cost วผก.'!J44</f>
        <v>409.20518720918744</v>
      </c>
      <c r="M82" s="23">
        <f>'[1]Cost วผก.'!K44</f>
        <v>400.91147037262687</v>
      </c>
      <c r="N82" s="23">
        <f>'[1]Cost วผก.'!L44</f>
        <v>390.2696491590338</v>
      </c>
      <c r="O82" s="23">
        <f>'[1]Cost วผก.'!M44</f>
        <v>395.41454308221671</v>
      </c>
      <c r="P82" s="23">
        <f>'[1]Cost วผก.'!N44</f>
        <v>395.7921385157079</v>
      </c>
    </row>
    <row r="83" spans="1:16" x14ac:dyDescent="0.3">
      <c r="A83" s="21" t="s">
        <v>4</v>
      </c>
      <c r="B83" s="41" t="s">
        <v>26</v>
      </c>
      <c r="C83" s="41" t="s">
        <v>78</v>
      </c>
      <c r="D83" s="41" t="s">
        <v>65</v>
      </c>
      <c r="E83" s="23">
        <f>'[1]Cost วผก.'!C35+(462.267/E20)</f>
        <v>393.22801872365113</v>
      </c>
      <c r="F83" s="23">
        <f>'[1]Cost วผก.'!D35+(462.267/F20)</f>
        <v>398.7194652964485</v>
      </c>
      <c r="G83" s="23">
        <f>'[1]Cost วผก.'!E35+(462.267/G20)</f>
        <v>397.83465487012495</v>
      </c>
      <c r="H83" s="23">
        <f>'[1]Cost วผก.'!F35+(462.267/H20)</f>
        <v>400.89425040863074</v>
      </c>
      <c r="I83" s="23">
        <f>'[1]Cost วผก.'!G35+(462.267/I20)</f>
        <v>400.87986941794196</v>
      </c>
      <c r="J83" s="23">
        <f>'[1]Cost วผก.'!H35+(462.267/J20)</f>
        <v>401.98090448996408</v>
      </c>
      <c r="K83" s="23">
        <f>'[1]Cost วผก.'!I35+(462.267/K20)</f>
        <v>403.49127428974066</v>
      </c>
      <c r="L83" s="23">
        <f>'[1]Cost วผก.'!J35+(462.267/L20)</f>
        <v>407.41295111029279</v>
      </c>
      <c r="M83" s="23">
        <f>'[1]Cost วผก.'!K35+(462.267/M20)</f>
        <v>399.11923427373222</v>
      </c>
      <c r="N83" s="23">
        <f>'[1]Cost วผก.'!L35+(462.267/N20)</f>
        <v>388.51994602043169</v>
      </c>
      <c r="O83" s="23">
        <f>'[1]Cost วผก.'!M35+(462.267/O20)</f>
        <v>393.6648399436146</v>
      </c>
      <c r="P83" s="23">
        <f>'[1]Cost วผก.'!N35+(462.267/P20)</f>
        <v>394.04243537710579</v>
      </c>
    </row>
    <row r="84" spans="1:16" x14ac:dyDescent="0.3">
      <c r="A84" s="21" t="s">
        <v>4</v>
      </c>
      <c r="B84" s="41" t="s">
        <v>26</v>
      </c>
      <c r="C84" s="41" t="s">
        <v>79</v>
      </c>
      <c r="D84" s="41" t="s">
        <v>65</v>
      </c>
      <c r="E84" s="23">
        <f>'[1]Cost วผก.'!C35+(462.267/E20)</f>
        <v>393.22801872365113</v>
      </c>
      <c r="F84" s="23">
        <f>'[1]Cost วผก.'!D35+(462.267/F20)</f>
        <v>398.7194652964485</v>
      </c>
      <c r="G84" s="23">
        <f>'[1]Cost วผก.'!E35+(462.267/G20)</f>
        <v>397.83465487012495</v>
      </c>
      <c r="H84" s="23">
        <f>'[1]Cost วผก.'!F35+(462.267/H20)</f>
        <v>400.89425040863074</v>
      </c>
      <c r="I84" s="23">
        <f>'[1]Cost วผก.'!G35+(462.267/I20)</f>
        <v>400.87986941794196</v>
      </c>
      <c r="J84" s="23">
        <f>'[1]Cost วผก.'!H35+(462.267/J20)</f>
        <v>401.98090448996408</v>
      </c>
      <c r="K84" s="23">
        <f>'[1]Cost วผก.'!I35+(462.267/K20)</f>
        <v>403.49127428974066</v>
      </c>
      <c r="L84" s="23">
        <f>'[1]Cost วผก.'!J35+(462.267/L20)</f>
        <v>407.41295111029279</v>
      </c>
      <c r="M84" s="23">
        <f>'[1]Cost วผก.'!K35+(462.267/M20)</f>
        <v>399.11923427373222</v>
      </c>
      <c r="N84" s="23">
        <f>'[1]Cost วผก.'!L35+(462.267/N20)</f>
        <v>388.51994602043169</v>
      </c>
      <c r="O84" s="23">
        <f>'[1]Cost วผก.'!M35+(462.267/O20)</f>
        <v>393.6648399436146</v>
      </c>
      <c r="P84" s="23">
        <f>'[1]Cost วผก.'!N35+(462.267/P20)</f>
        <v>394.04243537710579</v>
      </c>
    </row>
    <row r="85" spans="1:16" x14ac:dyDescent="0.3">
      <c r="A85" s="21" t="s">
        <v>4</v>
      </c>
      <c r="B85" s="41" t="s">
        <v>26</v>
      </c>
      <c r="C85" s="41" t="s">
        <v>80</v>
      </c>
      <c r="D85" s="41" t="s">
        <v>60</v>
      </c>
      <c r="E85" s="23">
        <f>'[1]Cost วผก.'!C44</f>
        <v>395.19084082887912</v>
      </c>
      <c r="F85" s="23">
        <f>'[1]Cost วผก.'!D44</f>
        <v>400.64291489156943</v>
      </c>
      <c r="G85" s="23">
        <f>'[1]Cost วผก.'!E44</f>
        <v>399.59832333035655</v>
      </c>
      <c r="H85" s="23">
        <f>'[1]Cost วผก.'!F44</f>
        <v>402.68765941680033</v>
      </c>
      <c r="I85" s="23">
        <f>'[1]Cost วผก.'!G44</f>
        <v>402.67327842611155</v>
      </c>
      <c r="J85" s="23">
        <f>'[1]Cost วผก.'!H44</f>
        <v>403.77431349813367</v>
      </c>
      <c r="K85" s="23">
        <f>'[1]Cost วผก.'!I44</f>
        <v>405.28351038863531</v>
      </c>
      <c r="L85" s="23">
        <f>'[1]Cost วผก.'!J44</f>
        <v>409.20518720918744</v>
      </c>
      <c r="M85" s="23">
        <f>'[1]Cost วผก.'!K44</f>
        <v>400.91147037262687</v>
      </c>
      <c r="N85" s="23">
        <f>'[1]Cost วผก.'!L44</f>
        <v>390.2696491590338</v>
      </c>
      <c r="O85" s="23">
        <f>'[1]Cost วผก.'!M44</f>
        <v>395.41454308221671</v>
      </c>
      <c r="P85" s="23">
        <f>'[1]Cost วผก.'!N44</f>
        <v>395.7921385157079</v>
      </c>
    </row>
    <row r="86" spans="1:16" x14ac:dyDescent="0.3">
      <c r="A86" s="21" t="s">
        <v>4</v>
      </c>
      <c r="B86" s="41" t="s">
        <v>26</v>
      </c>
      <c r="C86" s="41" t="s">
        <v>80</v>
      </c>
      <c r="D86" s="41" t="s">
        <v>65</v>
      </c>
      <c r="E86" s="23">
        <f>'[1]Cost วผก.'!C35+(462.267/E20)</f>
        <v>393.22801872365113</v>
      </c>
      <c r="F86" s="23">
        <f>'[1]Cost วผก.'!D35+(462.267/F20)</f>
        <v>398.7194652964485</v>
      </c>
      <c r="G86" s="23">
        <f>'[1]Cost วผก.'!E35+(462.267/G20)</f>
        <v>397.83465487012495</v>
      </c>
      <c r="H86" s="23">
        <f>'[1]Cost วผก.'!F35+(462.267/H20)</f>
        <v>400.89425040863074</v>
      </c>
      <c r="I86" s="23">
        <f>'[1]Cost วผก.'!G35+(462.267/I20)</f>
        <v>400.87986941794196</v>
      </c>
      <c r="J86" s="23">
        <f>'[1]Cost วผก.'!H35+(462.267/J20)</f>
        <v>401.98090448996408</v>
      </c>
      <c r="K86" s="23">
        <f>'[1]Cost วผก.'!I35+(462.267/K20)</f>
        <v>403.49127428974066</v>
      </c>
      <c r="L86" s="23">
        <f>'[1]Cost วผก.'!J35+(462.267/L20)</f>
        <v>407.41295111029279</v>
      </c>
      <c r="M86" s="23">
        <f>'[1]Cost วผก.'!K35+(462.267/M20)</f>
        <v>399.11923427373222</v>
      </c>
      <c r="N86" s="23">
        <f>'[1]Cost วผก.'!L35+(462.267/N20)</f>
        <v>388.51994602043169</v>
      </c>
      <c r="O86" s="23">
        <f>'[1]Cost วผก.'!M35+(462.267/O20)</f>
        <v>393.6648399436146</v>
      </c>
      <c r="P86" s="23">
        <f>'[1]Cost วผก.'!N35+(462.267/P20)</f>
        <v>394.04243537710579</v>
      </c>
    </row>
    <row r="87" spans="1:16" x14ac:dyDescent="0.3">
      <c r="A87" s="21" t="s">
        <v>4</v>
      </c>
      <c r="B87" s="41" t="s">
        <v>26</v>
      </c>
      <c r="C87" s="41" t="s">
        <v>81</v>
      </c>
      <c r="D87" s="41" t="s">
        <v>60</v>
      </c>
      <c r="E87" s="23">
        <f>'[1]Cost วผก.'!C44</f>
        <v>395.19084082887912</v>
      </c>
      <c r="F87" s="23">
        <f>'[1]Cost วผก.'!D44</f>
        <v>400.64291489156943</v>
      </c>
      <c r="G87" s="23">
        <f>'[1]Cost วผก.'!E44</f>
        <v>399.59832333035655</v>
      </c>
      <c r="H87" s="23">
        <f>'[1]Cost วผก.'!F44</f>
        <v>402.68765941680033</v>
      </c>
      <c r="I87" s="23">
        <f>'[1]Cost วผก.'!G44</f>
        <v>402.67327842611155</v>
      </c>
      <c r="J87" s="23">
        <f>'[1]Cost วผก.'!H44</f>
        <v>403.77431349813367</v>
      </c>
      <c r="K87" s="23">
        <f>'[1]Cost วผก.'!I44</f>
        <v>405.28351038863531</v>
      </c>
      <c r="L87" s="23">
        <f>'[1]Cost วผก.'!J44</f>
        <v>409.20518720918744</v>
      </c>
      <c r="M87" s="23">
        <f>'[1]Cost วผก.'!K44</f>
        <v>400.91147037262687</v>
      </c>
      <c r="N87" s="23">
        <f>'[1]Cost วผก.'!L44</f>
        <v>390.2696491590338</v>
      </c>
      <c r="O87" s="23">
        <f>'[1]Cost วผก.'!M44</f>
        <v>395.41454308221671</v>
      </c>
      <c r="P87" s="23">
        <f>'[1]Cost วผก.'!N44</f>
        <v>395.7921385157079</v>
      </c>
    </row>
    <row r="88" spans="1:16" x14ac:dyDescent="0.3">
      <c r="A88" s="21" t="s">
        <v>4</v>
      </c>
      <c r="B88" s="41" t="s">
        <v>26</v>
      </c>
      <c r="C88" s="41" t="s">
        <v>81</v>
      </c>
      <c r="D88" s="41" t="s">
        <v>65</v>
      </c>
      <c r="E88" s="23">
        <f>'[1]Cost วผก.'!C35+(462.267/E20)</f>
        <v>393.22801872365113</v>
      </c>
      <c r="F88" s="23">
        <f>'[1]Cost วผก.'!D35+(462.267/F20)</f>
        <v>398.7194652964485</v>
      </c>
      <c r="G88" s="23">
        <f>'[1]Cost วผก.'!E35+(462.267/G20)</f>
        <v>397.83465487012495</v>
      </c>
      <c r="H88" s="23">
        <f>'[1]Cost วผก.'!F35+(462.267/H20)</f>
        <v>400.89425040863074</v>
      </c>
      <c r="I88" s="23">
        <f>'[1]Cost วผก.'!G35+(462.267/I20)</f>
        <v>400.87986941794196</v>
      </c>
      <c r="J88" s="23">
        <f>'[1]Cost วผก.'!H35+(462.267/J20)</f>
        <v>401.98090448996408</v>
      </c>
      <c r="K88" s="23">
        <f>'[1]Cost วผก.'!I35+(462.267/K20)</f>
        <v>403.49127428974066</v>
      </c>
      <c r="L88" s="23">
        <f>'[1]Cost วผก.'!J35+(462.267/L20)</f>
        <v>407.41295111029279</v>
      </c>
      <c r="M88" s="23">
        <f>'[1]Cost วผก.'!K35+(462.267/M20)</f>
        <v>399.11923427373222</v>
      </c>
      <c r="N88" s="23">
        <f>'[1]Cost วผก.'!L35+(462.267/N20)</f>
        <v>388.51994602043169</v>
      </c>
      <c r="O88" s="23">
        <f>'[1]Cost วผก.'!M35+(462.267/O20)</f>
        <v>393.6648399436146</v>
      </c>
      <c r="P88" s="23">
        <f>'[1]Cost วผก.'!N35+(462.267/P20)</f>
        <v>394.04243537710579</v>
      </c>
    </row>
    <row r="89" spans="1:16" x14ac:dyDescent="0.3">
      <c r="A89" s="21" t="s">
        <v>4</v>
      </c>
      <c r="B89" s="41" t="s">
        <v>26</v>
      </c>
      <c r="C89" s="41" t="s">
        <v>82</v>
      </c>
      <c r="D89" s="41" t="s">
        <v>60</v>
      </c>
      <c r="E89" s="23">
        <f>'[1]Cost วผก.'!C44</f>
        <v>395.19084082887912</v>
      </c>
      <c r="F89" s="23">
        <f>'[1]Cost วผก.'!D44</f>
        <v>400.64291489156943</v>
      </c>
      <c r="G89" s="23">
        <f>'[1]Cost วผก.'!E44</f>
        <v>399.59832333035655</v>
      </c>
      <c r="H89" s="23">
        <f>'[1]Cost วผก.'!F44</f>
        <v>402.68765941680033</v>
      </c>
      <c r="I89" s="23">
        <f>'[1]Cost วผก.'!G44</f>
        <v>402.67327842611155</v>
      </c>
      <c r="J89" s="23">
        <f>'[1]Cost วผก.'!H44</f>
        <v>403.77431349813367</v>
      </c>
      <c r="K89" s="23">
        <f>'[1]Cost วผก.'!I44</f>
        <v>405.28351038863531</v>
      </c>
      <c r="L89" s="23">
        <f>'[1]Cost วผก.'!J44</f>
        <v>409.20518720918744</v>
      </c>
      <c r="M89" s="23">
        <f>'[1]Cost วผก.'!K44</f>
        <v>400.91147037262687</v>
      </c>
      <c r="N89" s="23">
        <f>'[1]Cost วผก.'!L44</f>
        <v>390.2696491590338</v>
      </c>
      <c r="O89" s="23">
        <f>'[1]Cost วผก.'!M44</f>
        <v>395.41454308221671</v>
      </c>
      <c r="P89" s="23">
        <f>'[1]Cost วผก.'!N44</f>
        <v>395.7921385157079</v>
      </c>
    </row>
    <row r="90" spans="1:16" x14ac:dyDescent="0.3">
      <c r="A90" s="21" t="s">
        <v>4</v>
      </c>
      <c r="B90" s="41" t="s">
        <v>26</v>
      </c>
      <c r="C90" s="41" t="s">
        <v>82</v>
      </c>
      <c r="D90" s="41" t="s">
        <v>64</v>
      </c>
      <c r="E90" s="23">
        <f>'[1]Cost วผก.'!C44</f>
        <v>395.19084082887912</v>
      </c>
      <c r="F90" s="23">
        <f>'[1]Cost วผก.'!D44</f>
        <v>400.64291489156943</v>
      </c>
      <c r="G90" s="23">
        <f>'[1]Cost วผก.'!E44</f>
        <v>399.59832333035655</v>
      </c>
      <c r="H90" s="23">
        <f>'[1]Cost วผก.'!F44</f>
        <v>402.68765941680033</v>
      </c>
      <c r="I90" s="23">
        <f>'[1]Cost วผก.'!G44</f>
        <v>402.67327842611155</v>
      </c>
      <c r="J90" s="23">
        <f>'[1]Cost วผก.'!H44</f>
        <v>403.77431349813367</v>
      </c>
      <c r="K90" s="23">
        <f>'[1]Cost วผก.'!I44</f>
        <v>405.28351038863531</v>
      </c>
      <c r="L90" s="23">
        <f>'[1]Cost วผก.'!J44</f>
        <v>409.20518720918744</v>
      </c>
      <c r="M90" s="23">
        <f>'[1]Cost วผก.'!K44</f>
        <v>400.91147037262687</v>
      </c>
      <c r="N90" s="23">
        <f>'[1]Cost วผก.'!L44</f>
        <v>390.2696491590338</v>
      </c>
      <c r="O90" s="23">
        <f>'[1]Cost วผก.'!M44</f>
        <v>395.41454308221671</v>
      </c>
      <c r="P90" s="23">
        <f>'[1]Cost วผก.'!N44</f>
        <v>395.7921385157079</v>
      </c>
    </row>
    <row r="91" spans="1:16" x14ac:dyDescent="0.3">
      <c r="A91" s="21" t="s">
        <v>4</v>
      </c>
      <c r="B91" s="41" t="s">
        <v>26</v>
      </c>
      <c r="C91" s="41" t="s">
        <v>82</v>
      </c>
      <c r="D91" s="41" t="s">
        <v>65</v>
      </c>
      <c r="E91" s="23">
        <f>'[1]Cost วผก.'!C35+(462.267/E20)</f>
        <v>393.22801872365113</v>
      </c>
      <c r="F91" s="23">
        <f>'[1]Cost วผก.'!D35+(462.267/F20)</f>
        <v>398.7194652964485</v>
      </c>
      <c r="G91" s="23">
        <f>'[1]Cost วผก.'!E35+(462.267/G20)</f>
        <v>397.83465487012495</v>
      </c>
      <c r="H91" s="23">
        <f>'[1]Cost วผก.'!F35+(462.267/H20)</f>
        <v>400.89425040863074</v>
      </c>
      <c r="I91" s="23">
        <f>'[1]Cost วผก.'!G35+(462.267/I20)</f>
        <v>400.87986941794196</v>
      </c>
      <c r="J91" s="23">
        <f>'[1]Cost วผก.'!H35+(462.267/J20)</f>
        <v>401.98090448996408</v>
      </c>
      <c r="K91" s="23">
        <f>'[1]Cost วผก.'!I35+(462.267/K20)</f>
        <v>403.49127428974066</v>
      </c>
      <c r="L91" s="23">
        <f>'[1]Cost วผก.'!J35+(462.267/L20)</f>
        <v>407.41295111029279</v>
      </c>
      <c r="M91" s="23">
        <f>'[1]Cost วผก.'!K35+(462.267/M20)</f>
        <v>399.11923427373222</v>
      </c>
      <c r="N91" s="23">
        <f>'[1]Cost วผก.'!L35+(462.267/N20)</f>
        <v>388.51994602043169</v>
      </c>
      <c r="O91" s="23">
        <f>'[1]Cost วผก.'!M35+(462.267/O20)</f>
        <v>393.6648399436146</v>
      </c>
      <c r="P91" s="23">
        <f>'[1]Cost วผก.'!N35+(462.267/P20)</f>
        <v>394.04243537710579</v>
      </c>
    </row>
    <row r="92" spans="1:16" x14ac:dyDescent="0.3">
      <c r="A92" s="21" t="s">
        <v>4</v>
      </c>
      <c r="B92" s="41" t="s">
        <v>26</v>
      </c>
      <c r="C92" s="41" t="s">
        <v>83</v>
      </c>
      <c r="D92" s="41" t="s">
        <v>65</v>
      </c>
      <c r="E92" s="23">
        <f>'[1]Cost วผก.'!C35+(462.267/E20)</f>
        <v>393.22801872365113</v>
      </c>
      <c r="F92" s="23">
        <f>'[1]Cost วผก.'!D35+(462.267/F20)</f>
        <v>398.7194652964485</v>
      </c>
      <c r="G92" s="23">
        <f>'[1]Cost วผก.'!E35+(462.267/G20)</f>
        <v>397.83465487012495</v>
      </c>
      <c r="H92" s="23">
        <f>'[1]Cost วผก.'!F35+(462.267/H20)</f>
        <v>400.89425040863074</v>
      </c>
      <c r="I92" s="23">
        <f>'[1]Cost วผก.'!G35+(462.267/I20)</f>
        <v>400.87986941794196</v>
      </c>
      <c r="J92" s="23">
        <f>'[1]Cost วผก.'!H35+(462.267/J20)</f>
        <v>401.98090448996408</v>
      </c>
      <c r="K92" s="23">
        <f>'[1]Cost วผก.'!I35+(462.267/K20)</f>
        <v>403.49127428974066</v>
      </c>
      <c r="L92" s="23">
        <f>'[1]Cost วผก.'!J35+(462.267/L20)</f>
        <v>407.41295111029279</v>
      </c>
      <c r="M92" s="23">
        <f>'[1]Cost วผก.'!K35+(462.267/M20)</f>
        <v>399.11923427373222</v>
      </c>
      <c r="N92" s="23">
        <f>'[1]Cost วผก.'!L35+(462.267/N20)</f>
        <v>388.51994602043169</v>
      </c>
      <c r="O92" s="23">
        <f>'[1]Cost วผก.'!M35+(462.267/O20)</f>
        <v>393.6648399436146</v>
      </c>
      <c r="P92" s="23">
        <f>'[1]Cost วผก.'!N35+(462.267/P20)</f>
        <v>394.04243537710579</v>
      </c>
    </row>
    <row r="93" spans="1:16" x14ac:dyDescent="0.3">
      <c r="A93" s="21" t="s">
        <v>4</v>
      </c>
      <c r="B93" s="41" t="s">
        <v>26</v>
      </c>
      <c r="C93" s="41" t="s">
        <v>84</v>
      </c>
      <c r="D93" s="41" t="s">
        <v>65</v>
      </c>
      <c r="E93" s="23">
        <f>'[1]Cost วผก.'!C35+(462.267/E20)</f>
        <v>393.22801872365113</v>
      </c>
      <c r="F93" s="23">
        <f>'[1]Cost วผก.'!D35+(462.267/F20)</f>
        <v>398.7194652964485</v>
      </c>
      <c r="G93" s="23">
        <f>'[1]Cost วผก.'!E35+(462.267/G20)</f>
        <v>397.83465487012495</v>
      </c>
      <c r="H93" s="23">
        <f>'[1]Cost วผก.'!F35+(462.267/H20)</f>
        <v>400.89425040863074</v>
      </c>
      <c r="I93" s="23">
        <f>'[1]Cost วผก.'!G35+(462.267/I20)</f>
        <v>400.87986941794196</v>
      </c>
      <c r="J93" s="23">
        <f>'[1]Cost วผก.'!H35+(462.267/J20)</f>
        <v>401.98090448996408</v>
      </c>
      <c r="K93" s="23">
        <f>'[1]Cost วผก.'!I35+(462.267/K20)</f>
        <v>403.49127428974066</v>
      </c>
      <c r="L93" s="23">
        <f>'[1]Cost วผก.'!J35+(462.267/L20)</f>
        <v>407.41295111029279</v>
      </c>
      <c r="M93" s="23">
        <f>'[1]Cost วผก.'!K35+(462.267/M20)</f>
        <v>399.11923427373222</v>
      </c>
      <c r="N93" s="23">
        <f>'[1]Cost วผก.'!L35+(462.267/N20)</f>
        <v>388.51994602043169</v>
      </c>
      <c r="O93" s="23">
        <f>'[1]Cost วผก.'!M35+(462.267/O20)</f>
        <v>393.6648399436146</v>
      </c>
      <c r="P93" s="23">
        <f>'[1]Cost วผก.'!N35+(462.267/P20)</f>
        <v>394.04243537710579</v>
      </c>
    </row>
    <row r="94" spans="1:16" x14ac:dyDescent="0.3">
      <c r="A94" s="21" t="s">
        <v>4</v>
      </c>
      <c r="B94" s="41" t="s">
        <v>80</v>
      </c>
      <c r="C94" s="41" t="s">
        <v>61</v>
      </c>
      <c r="D94" s="41" t="s">
        <v>80</v>
      </c>
      <c r="E94" s="23">
        <f t="shared" ref="E94:P94" si="14">E8+E18-(730/E20)</f>
        <v>642.9944879816735</v>
      </c>
      <c r="F94" s="23">
        <f t="shared" si="14"/>
        <v>636.5506105794359</v>
      </c>
      <c r="G94" s="23">
        <f t="shared" si="14"/>
        <v>597.48575554615513</v>
      </c>
      <c r="H94" s="23">
        <f t="shared" si="14"/>
        <v>539.16934612688146</v>
      </c>
      <c r="I94" s="23">
        <f t="shared" si="14"/>
        <v>453.10727717460071</v>
      </c>
      <c r="J94" s="23">
        <f t="shared" si="14"/>
        <v>436.45010253867537</v>
      </c>
      <c r="K94" s="23">
        <f t="shared" si="14"/>
        <v>397.51795047293206</v>
      </c>
      <c r="L94" s="23">
        <f t="shared" si="14"/>
        <v>414.17512510885734</v>
      </c>
      <c r="M94" s="23">
        <f t="shared" si="14"/>
        <v>419.72751665416581</v>
      </c>
      <c r="N94" s="23">
        <f t="shared" si="14"/>
        <v>425.13973808875676</v>
      </c>
      <c r="O94" s="23">
        <f t="shared" si="14"/>
        <v>430.69212963406522</v>
      </c>
      <c r="P94" s="23">
        <f t="shared" si="14"/>
        <v>430.69212963406522</v>
      </c>
    </row>
    <row r="95" spans="1:16" x14ac:dyDescent="0.3">
      <c r="A95" s="21" t="s">
        <v>4</v>
      </c>
      <c r="B95" s="41" t="s">
        <v>80</v>
      </c>
      <c r="C95" s="41" t="s">
        <v>78</v>
      </c>
      <c r="D95" s="41" t="s">
        <v>80</v>
      </c>
      <c r="E95" s="23">
        <f t="shared" ref="E95:P95" si="15">E8+E18-(730/E20)</f>
        <v>642.9944879816735</v>
      </c>
      <c r="F95" s="23">
        <f t="shared" si="15"/>
        <v>636.5506105794359</v>
      </c>
      <c r="G95" s="23">
        <f t="shared" si="15"/>
        <v>597.48575554615513</v>
      </c>
      <c r="H95" s="23">
        <f t="shared" si="15"/>
        <v>539.16934612688146</v>
      </c>
      <c r="I95" s="23">
        <f t="shared" si="15"/>
        <v>453.10727717460071</v>
      </c>
      <c r="J95" s="23">
        <f t="shared" si="15"/>
        <v>436.45010253867537</v>
      </c>
      <c r="K95" s="23">
        <f t="shared" si="15"/>
        <v>397.51795047293206</v>
      </c>
      <c r="L95" s="23">
        <f t="shared" si="15"/>
        <v>414.17512510885734</v>
      </c>
      <c r="M95" s="23">
        <f t="shared" si="15"/>
        <v>419.72751665416581</v>
      </c>
      <c r="N95" s="23">
        <f t="shared" si="15"/>
        <v>425.13973808875676</v>
      </c>
      <c r="O95" s="23">
        <f t="shared" si="15"/>
        <v>430.69212963406522</v>
      </c>
      <c r="P95" s="23">
        <f t="shared" si="15"/>
        <v>430.69212963406522</v>
      </c>
    </row>
    <row r="96" spans="1:16" x14ac:dyDescent="0.3">
      <c r="A96" s="21" t="s">
        <v>4</v>
      </c>
      <c r="B96" s="41" t="s">
        <v>80</v>
      </c>
      <c r="C96" s="41" t="s">
        <v>81</v>
      </c>
      <c r="D96" s="41" t="s">
        <v>80</v>
      </c>
      <c r="E96" s="23">
        <f t="shared" ref="E96:P96" si="16">E8+E18-(730/E20)</f>
        <v>642.9944879816735</v>
      </c>
      <c r="F96" s="23">
        <f t="shared" si="16"/>
        <v>636.5506105794359</v>
      </c>
      <c r="G96" s="23">
        <f t="shared" si="16"/>
        <v>597.48575554615513</v>
      </c>
      <c r="H96" s="23">
        <f t="shared" si="16"/>
        <v>539.16934612688146</v>
      </c>
      <c r="I96" s="23">
        <f t="shared" si="16"/>
        <v>453.10727717460071</v>
      </c>
      <c r="J96" s="23">
        <f t="shared" si="16"/>
        <v>436.45010253867537</v>
      </c>
      <c r="K96" s="23">
        <f t="shared" si="16"/>
        <v>397.51795047293206</v>
      </c>
      <c r="L96" s="23">
        <f t="shared" si="16"/>
        <v>414.17512510885734</v>
      </c>
      <c r="M96" s="23">
        <f t="shared" si="16"/>
        <v>419.72751665416581</v>
      </c>
      <c r="N96" s="23">
        <f t="shared" si="16"/>
        <v>425.13973808875676</v>
      </c>
      <c r="O96" s="23">
        <f t="shared" si="16"/>
        <v>430.69212963406522</v>
      </c>
      <c r="P96" s="23">
        <f t="shared" si="16"/>
        <v>430.69212963406522</v>
      </c>
    </row>
    <row r="97" spans="1:16" x14ac:dyDescent="0.3">
      <c r="A97" s="21" t="s">
        <v>4</v>
      </c>
      <c r="B97" s="41" t="s">
        <v>36</v>
      </c>
      <c r="C97" s="41" t="s">
        <v>61</v>
      </c>
      <c r="D97" s="41" t="s">
        <v>60</v>
      </c>
      <c r="E97" s="23">
        <f t="shared" ref="E97:P97" si="17">E8+E18-((485+495+720+490)/E20)</f>
        <v>594.64202394502047</v>
      </c>
      <c r="F97" s="23">
        <f t="shared" si="17"/>
        <v>588.18264395489882</v>
      </c>
      <c r="G97" s="23">
        <f t="shared" si="17"/>
        <v>548.72156048937484</v>
      </c>
      <c r="H97" s="23">
        <f t="shared" si="17"/>
        <v>490.37255468303118</v>
      </c>
      <c r="I97" s="23">
        <f t="shared" si="17"/>
        <v>404.31048573075043</v>
      </c>
      <c r="J97" s="23">
        <f t="shared" si="17"/>
        <v>387.65331109482509</v>
      </c>
      <c r="K97" s="23">
        <f t="shared" si="17"/>
        <v>348.59033653191329</v>
      </c>
      <c r="L97" s="23">
        <f t="shared" si="17"/>
        <v>365.24751116783858</v>
      </c>
      <c r="M97" s="23">
        <f t="shared" si="17"/>
        <v>370.79990271314705</v>
      </c>
      <c r="N97" s="23">
        <f t="shared" si="17"/>
        <v>375.93178392630313</v>
      </c>
      <c r="O97" s="23">
        <f t="shared" si="17"/>
        <v>381.48417547161159</v>
      </c>
      <c r="P97" s="23">
        <f t="shared" si="17"/>
        <v>381.48417547161159</v>
      </c>
    </row>
    <row r="98" spans="1:16" x14ac:dyDescent="0.3">
      <c r="A98" s="21" t="s">
        <v>4</v>
      </c>
      <c r="B98" s="41" t="s">
        <v>36</v>
      </c>
      <c r="C98" s="41" t="s">
        <v>61</v>
      </c>
      <c r="D98" s="41" t="s">
        <v>65</v>
      </c>
      <c r="E98" s="23">
        <f>E8+E18-((485+495+720+490)/E20)+(462.267/E20)</f>
        <v>609.9514407209324</v>
      </c>
      <c r="F98" s="23">
        <f t="shared" ref="F98:P98" si="18">F8+F18-((485+495+720+490)/F20)+(462.267/F20)</f>
        <v>603.49696917929941</v>
      </c>
      <c r="G98" s="23">
        <f t="shared" si="18"/>
        <v>564.16134004849312</v>
      </c>
      <c r="H98" s="23">
        <f t="shared" si="18"/>
        <v>505.82265495041088</v>
      </c>
      <c r="I98" s="23">
        <f t="shared" si="18"/>
        <v>419.76058599813013</v>
      </c>
      <c r="J98" s="23">
        <f t="shared" si="18"/>
        <v>403.10341136220478</v>
      </c>
      <c r="K98" s="23">
        <f t="shared" si="18"/>
        <v>364.08185797963449</v>
      </c>
      <c r="L98" s="23">
        <f t="shared" si="18"/>
        <v>380.73903261555978</v>
      </c>
      <c r="M98" s="23">
        <f t="shared" si="18"/>
        <v>386.29142416086825</v>
      </c>
      <c r="N98" s="23">
        <f t="shared" si="18"/>
        <v>391.51206704055994</v>
      </c>
      <c r="O98" s="23">
        <f t="shared" si="18"/>
        <v>397.06445858586841</v>
      </c>
      <c r="P98" s="23">
        <f t="shared" si="18"/>
        <v>397.06445858586841</v>
      </c>
    </row>
    <row r="99" spans="1:16" x14ac:dyDescent="0.3">
      <c r="A99" s="21" t="s">
        <v>4</v>
      </c>
      <c r="B99" s="41" t="s">
        <v>36</v>
      </c>
      <c r="C99" s="41" t="s">
        <v>61</v>
      </c>
      <c r="D99" s="41" t="s">
        <v>68</v>
      </c>
      <c r="E99" s="23">
        <f t="shared" ref="E99:P99" si="19">E8+E18-((485+495+720+490)/E20)+(250/E20)</f>
        <v>602.92155545814603</v>
      </c>
      <c r="F99" s="23">
        <f t="shared" si="19"/>
        <v>596.46483002074422</v>
      </c>
      <c r="G99" s="23">
        <f t="shared" si="19"/>
        <v>557.07159388950845</v>
      </c>
      <c r="H99" s="23">
        <f t="shared" si="19"/>
        <v>498.72816965629323</v>
      </c>
      <c r="I99" s="23">
        <f t="shared" si="19"/>
        <v>412.66610070401248</v>
      </c>
      <c r="J99" s="23">
        <f t="shared" si="19"/>
        <v>396.00892606808713</v>
      </c>
      <c r="K99" s="23">
        <f t="shared" si="19"/>
        <v>356.96835261770417</v>
      </c>
      <c r="L99" s="23">
        <f t="shared" si="19"/>
        <v>373.62552725362946</v>
      </c>
      <c r="M99" s="23">
        <f t="shared" si="19"/>
        <v>379.17791879893792</v>
      </c>
      <c r="N99" s="23">
        <f t="shared" si="19"/>
        <v>384.35780347466846</v>
      </c>
      <c r="O99" s="23">
        <f t="shared" si="19"/>
        <v>389.91019501997692</v>
      </c>
      <c r="P99" s="23">
        <f t="shared" si="19"/>
        <v>389.91019501997692</v>
      </c>
    </row>
    <row r="100" spans="1:16" x14ac:dyDescent="0.3">
      <c r="A100" s="21" t="s">
        <v>4</v>
      </c>
      <c r="B100" s="41" t="s">
        <v>36</v>
      </c>
      <c r="C100" s="41" t="s">
        <v>75</v>
      </c>
      <c r="D100" s="49" t="s">
        <v>60</v>
      </c>
      <c r="E100" s="23">
        <f t="shared" ref="E100:P100" si="20">E8+E18-((485+495+720+490)/E20)</f>
        <v>594.64202394502047</v>
      </c>
      <c r="F100" s="23">
        <f t="shared" si="20"/>
        <v>588.18264395489882</v>
      </c>
      <c r="G100" s="23">
        <f t="shared" si="20"/>
        <v>548.72156048937484</v>
      </c>
      <c r="H100" s="23">
        <f t="shared" si="20"/>
        <v>490.37255468303118</v>
      </c>
      <c r="I100" s="23">
        <f t="shared" si="20"/>
        <v>404.31048573075043</v>
      </c>
      <c r="J100" s="23">
        <f t="shared" si="20"/>
        <v>387.65331109482509</v>
      </c>
      <c r="K100" s="23">
        <f t="shared" si="20"/>
        <v>348.59033653191329</v>
      </c>
      <c r="L100" s="23">
        <f t="shared" si="20"/>
        <v>365.24751116783858</v>
      </c>
      <c r="M100" s="23">
        <f t="shared" si="20"/>
        <v>370.79990271314705</v>
      </c>
      <c r="N100" s="23">
        <f t="shared" si="20"/>
        <v>375.93178392630313</v>
      </c>
      <c r="O100" s="23">
        <f t="shared" si="20"/>
        <v>381.48417547161159</v>
      </c>
      <c r="P100" s="23">
        <f t="shared" si="20"/>
        <v>381.48417547161159</v>
      </c>
    </row>
    <row r="101" spans="1:16" x14ac:dyDescent="0.3">
      <c r="A101" s="21" t="s">
        <v>4</v>
      </c>
      <c r="B101" s="41" t="s">
        <v>36</v>
      </c>
      <c r="C101" s="41" t="s">
        <v>75</v>
      </c>
      <c r="D101" s="49" t="s">
        <v>65</v>
      </c>
      <c r="E101" s="23">
        <f>E8+E18-((485+495+720+490)/E20)+(462.267/E20)</f>
        <v>609.9514407209324</v>
      </c>
      <c r="F101" s="23">
        <f t="shared" ref="F101:P101" si="21">F8+F18-((485+495+720+490)/F20)+(462.267/F20)</f>
        <v>603.49696917929941</v>
      </c>
      <c r="G101" s="23">
        <f t="shared" si="21"/>
        <v>564.16134004849312</v>
      </c>
      <c r="H101" s="23">
        <f t="shared" si="21"/>
        <v>505.82265495041088</v>
      </c>
      <c r="I101" s="23">
        <f t="shared" si="21"/>
        <v>419.76058599813013</v>
      </c>
      <c r="J101" s="23">
        <f t="shared" si="21"/>
        <v>403.10341136220478</v>
      </c>
      <c r="K101" s="23">
        <f t="shared" si="21"/>
        <v>364.08185797963449</v>
      </c>
      <c r="L101" s="23">
        <f t="shared" si="21"/>
        <v>380.73903261555978</v>
      </c>
      <c r="M101" s="23">
        <f t="shared" si="21"/>
        <v>386.29142416086825</v>
      </c>
      <c r="N101" s="23">
        <f t="shared" si="21"/>
        <v>391.51206704055994</v>
      </c>
      <c r="O101" s="23">
        <f t="shared" si="21"/>
        <v>397.06445858586841</v>
      </c>
      <c r="P101" s="23">
        <f t="shared" si="21"/>
        <v>397.06445858586841</v>
      </c>
    </row>
    <row r="102" spans="1:16" x14ac:dyDescent="0.3">
      <c r="A102" s="21" t="s">
        <v>4</v>
      </c>
      <c r="B102" s="41" t="s">
        <v>36</v>
      </c>
      <c r="C102" s="41" t="s">
        <v>77</v>
      </c>
      <c r="D102" s="49" t="s">
        <v>60</v>
      </c>
      <c r="E102" s="23">
        <f t="shared" ref="E102:P102" si="22">E8+E18-((485+495+720+490)/E20)</f>
        <v>594.64202394502047</v>
      </c>
      <c r="F102" s="23">
        <f t="shared" si="22"/>
        <v>588.18264395489882</v>
      </c>
      <c r="G102" s="23">
        <f t="shared" si="22"/>
        <v>548.72156048937484</v>
      </c>
      <c r="H102" s="23">
        <f t="shared" si="22"/>
        <v>490.37255468303118</v>
      </c>
      <c r="I102" s="23">
        <f t="shared" si="22"/>
        <v>404.31048573075043</v>
      </c>
      <c r="J102" s="23">
        <f t="shared" si="22"/>
        <v>387.65331109482509</v>
      </c>
      <c r="K102" s="23">
        <f t="shared" si="22"/>
        <v>348.59033653191329</v>
      </c>
      <c r="L102" s="23">
        <f t="shared" si="22"/>
        <v>365.24751116783858</v>
      </c>
      <c r="M102" s="23">
        <f t="shared" si="22"/>
        <v>370.79990271314705</v>
      </c>
      <c r="N102" s="23">
        <f t="shared" si="22"/>
        <v>375.93178392630313</v>
      </c>
      <c r="O102" s="23">
        <f t="shared" si="22"/>
        <v>381.48417547161159</v>
      </c>
      <c r="P102" s="23">
        <f t="shared" si="22"/>
        <v>381.48417547161159</v>
      </c>
    </row>
    <row r="103" spans="1:16" x14ac:dyDescent="0.3">
      <c r="A103" s="21" t="s">
        <v>4</v>
      </c>
      <c r="B103" s="41" t="s">
        <v>36</v>
      </c>
      <c r="C103" s="41" t="s">
        <v>77</v>
      </c>
      <c r="D103" s="49" t="s">
        <v>65</v>
      </c>
      <c r="E103" s="23">
        <f>E8+E18-((485+495+720+490)/E20)+(462.267/E20)</f>
        <v>609.9514407209324</v>
      </c>
      <c r="F103" s="23">
        <f t="shared" ref="F103:P103" si="23">F8+F18-((485+495+720+490)/F20)+(462.267/F20)</f>
        <v>603.49696917929941</v>
      </c>
      <c r="G103" s="23">
        <f t="shared" si="23"/>
        <v>564.16134004849312</v>
      </c>
      <c r="H103" s="23">
        <f t="shared" si="23"/>
        <v>505.82265495041088</v>
      </c>
      <c r="I103" s="23">
        <f t="shared" si="23"/>
        <v>419.76058599813013</v>
      </c>
      <c r="J103" s="23">
        <f t="shared" si="23"/>
        <v>403.10341136220478</v>
      </c>
      <c r="K103" s="23">
        <f t="shared" si="23"/>
        <v>364.08185797963449</v>
      </c>
      <c r="L103" s="23">
        <f t="shared" si="23"/>
        <v>380.73903261555978</v>
      </c>
      <c r="M103" s="23">
        <f t="shared" si="23"/>
        <v>386.29142416086825</v>
      </c>
      <c r="N103" s="23">
        <f t="shared" si="23"/>
        <v>391.51206704055994</v>
      </c>
      <c r="O103" s="23">
        <f t="shared" si="23"/>
        <v>397.06445858586841</v>
      </c>
      <c r="P103" s="23">
        <f t="shared" si="23"/>
        <v>397.06445858586841</v>
      </c>
    </row>
    <row r="104" spans="1:16" x14ac:dyDescent="0.3">
      <c r="A104" s="21" t="s">
        <v>4</v>
      </c>
      <c r="B104" s="41" t="s">
        <v>36</v>
      </c>
      <c r="C104" s="41" t="s">
        <v>77</v>
      </c>
      <c r="D104" s="41" t="s">
        <v>68</v>
      </c>
      <c r="E104" s="23">
        <f t="shared" ref="E104:P104" si="24">E8+E18-((485+495+720+490)/E20)+(270/E20)+(250/E20)</f>
        <v>611.86344949232159</v>
      </c>
      <c r="F104" s="23">
        <f t="shared" si="24"/>
        <v>605.40959097185726</v>
      </c>
      <c r="G104" s="23">
        <f t="shared" si="24"/>
        <v>566.08962996165269</v>
      </c>
      <c r="H104" s="23">
        <f t="shared" si="24"/>
        <v>507.75223382741621</v>
      </c>
      <c r="I104" s="23">
        <f t="shared" si="24"/>
        <v>421.69016487513545</v>
      </c>
      <c r="J104" s="23">
        <f t="shared" si="24"/>
        <v>405.03299023921011</v>
      </c>
      <c r="K104" s="23">
        <f t="shared" si="24"/>
        <v>366.01660999035835</v>
      </c>
      <c r="L104" s="23">
        <f t="shared" si="24"/>
        <v>382.67378462628363</v>
      </c>
      <c r="M104" s="23">
        <f t="shared" si="24"/>
        <v>388.2261761715921</v>
      </c>
      <c r="N104" s="23">
        <f t="shared" si="24"/>
        <v>393.45790458690306</v>
      </c>
      <c r="O104" s="23">
        <f t="shared" si="24"/>
        <v>399.01029613221152</v>
      </c>
      <c r="P104" s="23">
        <f t="shared" si="24"/>
        <v>399.01029613221152</v>
      </c>
    </row>
    <row r="105" spans="1:16" x14ac:dyDescent="0.3">
      <c r="A105" s="21" t="s">
        <v>4</v>
      </c>
      <c r="B105" s="41" t="s">
        <v>36</v>
      </c>
      <c r="C105" s="41" t="s">
        <v>78</v>
      </c>
      <c r="D105" s="49" t="s">
        <v>60</v>
      </c>
      <c r="E105" s="23">
        <f t="shared" ref="E105:P105" si="25">E8+E18-((485+495+720+490)/E20)</f>
        <v>594.64202394502047</v>
      </c>
      <c r="F105" s="23">
        <f t="shared" si="25"/>
        <v>588.18264395489882</v>
      </c>
      <c r="G105" s="23">
        <f t="shared" si="25"/>
        <v>548.72156048937484</v>
      </c>
      <c r="H105" s="23">
        <f t="shared" si="25"/>
        <v>490.37255468303118</v>
      </c>
      <c r="I105" s="23">
        <f t="shared" si="25"/>
        <v>404.31048573075043</v>
      </c>
      <c r="J105" s="23">
        <f t="shared" si="25"/>
        <v>387.65331109482509</v>
      </c>
      <c r="K105" s="23">
        <f t="shared" si="25"/>
        <v>348.59033653191329</v>
      </c>
      <c r="L105" s="23">
        <f t="shared" si="25"/>
        <v>365.24751116783858</v>
      </c>
      <c r="M105" s="23">
        <f t="shared" si="25"/>
        <v>370.79990271314705</v>
      </c>
      <c r="N105" s="23">
        <f t="shared" si="25"/>
        <v>375.93178392630313</v>
      </c>
      <c r="O105" s="23">
        <f t="shared" si="25"/>
        <v>381.48417547161159</v>
      </c>
      <c r="P105" s="23">
        <f t="shared" si="25"/>
        <v>381.48417547161159</v>
      </c>
    </row>
    <row r="106" spans="1:16" x14ac:dyDescent="0.3">
      <c r="A106" s="21" t="s">
        <v>4</v>
      </c>
      <c r="B106" s="41" t="s">
        <v>36</v>
      </c>
      <c r="C106" s="41" t="s">
        <v>78</v>
      </c>
      <c r="D106" s="49" t="s">
        <v>65</v>
      </c>
      <c r="E106" s="23">
        <f>E8+E18-((485+495+720+490)/E20)+(462.267/E20)</f>
        <v>609.9514407209324</v>
      </c>
      <c r="F106" s="23">
        <f t="shared" ref="F106:P106" si="26">F8+F18-((485+495+720+490)/F20)+(462.267/F20)</f>
        <v>603.49696917929941</v>
      </c>
      <c r="G106" s="23">
        <f t="shared" si="26"/>
        <v>564.16134004849312</v>
      </c>
      <c r="H106" s="23">
        <f t="shared" si="26"/>
        <v>505.82265495041088</v>
      </c>
      <c r="I106" s="23">
        <f t="shared" si="26"/>
        <v>419.76058599813013</v>
      </c>
      <c r="J106" s="23">
        <f t="shared" si="26"/>
        <v>403.10341136220478</v>
      </c>
      <c r="K106" s="23">
        <f t="shared" si="26"/>
        <v>364.08185797963449</v>
      </c>
      <c r="L106" s="23">
        <f t="shared" si="26"/>
        <v>380.73903261555978</v>
      </c>
      <c r="M106" s="23">
        <f t="shared" si="26"/>
        <v>386.29142416086825</v>
      </c>
      <c r="N106" s="23">
        <f t="shared" si="26"/>
        <v>391.51206704055994</v>
      </c>
      <c r="O106" s="23">
        <f t="shared" si="26"/>
        <v>397.06445858586841</v>
      </c>
      <c r="P106" s="23">
        <f t="shared" si="26"/>
        <v>397.06445858586841</v>
      </c>
    </row>
    <row r="107" spans="1:16" x14ac:dyDescent="0.3">
      <c r="A107" s="21" t="s">
        <v>4</v>
      </c>
      <c r="B107" s="41" t="s">
        <v>36</v>
      </c>
      <c r="C107" s="41" t="s">
        <v>80</v>
      </c>
      <c r="D107" s="49" t="s">
        <v>60</v>
      </c>
      <c r="E107" s="23">
        <f t="shared" ref="E107:P107" si="27">E8+E18-((485+495+720+490)/E20)</f>
        <v>594.64202394502047</v>
      </c>
      <c r="F107" s="23">
        <f t="shared" si="27"/>
        <v>588.18264395489882</v>
      </c>
      <c r="G107" s="23">
        <f t="shared" si="27"/>
        <v>548.72156048937484</v>
      </c>
      <c r="H107" s="23">
        <f t="shared" si="27"/>
        <v>490.37255468303118</v>
      </c>
      <c r="I107" s="23">
        <f t="shared" si="27"/>
        <v>404.31048573075043</v>
      </c>
      <c r="J107" s="23">
        <f t="shared" si="27"/>
        <v>387.65331109482509</v>
      </c>
      <c r="K107" s="23">
        <f t="shared" si="27"/>
        <v>348.59033653191329</v>
      </c>
      <c r="L107" s="23">
        <f t="shared" si="27"/>
        <v>365.24751116783858</v>
      </c>
      <c r="M107" s="23">
        <f t="shared" si="27"/>
        <v>370.79990271314705</v>
      </c>
      <c r="N107" s="23">
        <f t="shared" si="27"/>
        <v>375.93178392630313</v>
      </c>
      <c r="O107" s="23">
        <f t="shared" si="27"/>
        <v>381.48417547161159</v>
      </c>
      <c r="P107" s="23">
        <f t="shared" si="27"/>
        <v>381.48417547161159</v>
      </c>
    </row>
    <row r="108" spans="1:16" x14ac:dyDescent="0.3">
      <c r="A108" s="21" t="s">
        <v>4</v>
      </c>
      <c r="B108" s="41" t="s">
        <v>36</v>
      </c>
      <c r="C108" s="41" t="s">
        <v>80</v>
      </c>
      <c r="D108" s="49" t="s">
        <v>65</v>
      </c>
      <c r="E108" s="23">
        <f>E8+E18-((485+495+720+490)/E20)+(462.267/E20)</f>
        <v>609.9514407209324</v>
      </c>
      <c r="F108" s="23">
        <f t="shared" ref="F108:P108" si="28">F8+F18-((485+495+720+490)/F20)+(462.267/F20)</f>
        <v>603.49696917929941</v>
      </c>
      <c r="G108" s="23">
        <f t="shared" si="28"/>
        <v>564.16134004849312</v>
      </c>
      <c r="H108" s="23">
        <f t="shared" si="28"/>
        <v>505.82265495041088</v>
      </c>
      <c r="I108" s="23">
        <f t="shared" si="28"/>
        <v>419.76058599813013</v>
      </c>
      <c r="J108" s="23">
        <f t="shared" si="28"/>
        <v>403.10341136220478</v>
      </c>
      <c r="K108" s="23">
        <f t="shared" si="28"/>
        <v>364.08185797963449</v>
      </c>
      <c r="L108" s="23">
        <f t="shared" si="28"/>
        <v>380.73903261555978</v>
      </c>
      <c r="M108" s="23">
        <f t="shared" si="28"/>
        <v>386.29142416086825</v>
      </c>
      <c r="N108" s="23">
        <f t="shared" si="28"/>
        <v>391.51206704055994</v>
      </c>
      <c r="O108" s="23">
        <f t="shared" si="28"/>
        <v>397.06445858586841</v>
      </c>
      <c r="P108" s="23">
        <f t="shared" si="28"/>
        <v>397.06445858586841</v>
      </c>
    </row>
    <row r="109" spans="1:16" x14ac:dyDescent="0.3">
      <c r="A109" s="21" t="s">
        <v>4</v>
      </c>
      <c r="B109" s="41" t="s">
        <v>36</v>
      </c>
      <c r="C109" s="41" t="s">
        <v>81</v>
      </c>
      <c r="D109" s="49" t="s">
        <v>60</v>
      </c>
      <c r="E109" s="23">
        <f t="shared" ref="E109:P109" si="29">E8+E18-((485+495+720+490)/E20)</f>
        <v>594.64202394502047</v>
      </c>
      <c r="F109" s="23">
        <f t="shared" si="29"/>
        <v>588.18264395489882</v>
      </c>
      <c r="G109" s="23">
        <f t="shared" si="29"/>
        <v>548.72156048937484</v>
      </c>
      <c r="H109" s="23">
        <f t="shared" si="29"/>
        <v>490.37255468303118</v>
      </c>
      <c r="I109" s="23">
        <f t="shared" si="29"/>
        <v>404.31048573075043</v>
      </c>
      <c r="J109" s="23">
        <f t="shared" si="29"/>
        <v>387.65331109482509</v>
      </c>
      <c r="K109" s="23">
        <f t="shared" si="29"/>
        <v>348.59033653191329</v>
      </c>
      <c r="L109" s="23">
        <f t="shared" si="29"/>
        <v>365.24751116783858</v>
      </c>
      <c r="M109" s="23">
        <f t="shared" si="29"/>
        <v>370.79990271314705</v>
      </c>
      <c r="N109" s="23">
        <f t="shared" si="29"/>
        <v>375.93178392630313</v>
      </c>
      <c r="O109" s="23">
        <f t="shared" si="29"/>
        <v>381.48417547161159</v>
      </c>
      <c r="P109" s="23">
        <f t="shared" si="29"/>
        <v>381.48417547161159</v>
      </c>
    </row>
    <row r="110" spans="1:16" x14ac:dyDescent="0.3">
      <c r="A110" s="21" t="s">
        <v>4</v>
      </c>
      <c r="B110" s="41" t="s">
        <v>36</v>
      </c>
      <c r="C110" s="41" t="s">
        <v>81</v>
      </c>
      <c r="D110" s="49" t="s">
        <v>65</v>
      </c>
      <c r="E110" s="23">
        <f>E8+E18-((485+495+720+490)/E20)+(462.267/E20)</f>
        <v>609.9514407209324</v>
      </c>
      <c r="F110" s="23">
        <f t="shared" ref="F110:P110" si="30">F8+F18-((485+495+720+490)/F20)+(462.267/F20)</f>
        <v>603.49696917929941</v>
      </c>
      <c r="G110" s="23">
        <f t="shared" si="30"/>
        <v>564.16134004849312</v>
      </c>
      <c r="H110" s="23">
        <f t="shared" si="30"/>
        <v>505.82265495041088</v>
      </c>
      <c r="I110" s="23">
        <f t="shared" si="30"/>
        <v>419.76058599813013</v>
      </c>
      <c r="J110" s="23">
        <f t="shared" si="30"/>
        <v>403.10341136220478</v>
      </c>
      <c r="K110" s="23">
        <f t="shared" si="30"/>
        <v>364.08185797963449</v>
      </c>
      <c r="L110" s="23">
        <f t="shared" si="30"/>
        <v>380.73903261555978</v>
      </c>
      <c r="M110" s="23">
        <f t="shared" si="30"/>
        <v>386.29142416086825</v>
      </c>
      <c r="N110" s="23">
        <f t="shared" si="30"/>
        <v>391.51206704055994</v>
      </c>
      <c r="O110" s="23">
        <f t="shared" si="30"/>
        <v>397.06445858586841</v>
      </c>
      <c r="P110" s="23">
        <f t="shared" si="30"/>
        <v>397.06445858586841</v>
      </c>
    </row>
    <row r="111" spans="1:16" x14ac:dyDescent="0.3">
      <c r="A111" s="21" t="s">
        <v>4</v>
      </c>
      <c r="B111" s="41" t="s">
        <v>36</v>
      </c>
      <c r="C111" s="41" t="s">
        <v>82</v>
      </c>
      <c r="D111" s="49" t="s">
        <v>60</v>
      </c>
      <c r="E111" s="23">
        <f>E8+E18-((485+495+720+490)/E20)</f>
        <v>594.64202394502047</v>
      </c>
      <c r="F111" s="23">
        <f t="shared" ref="F111:P111" si="31">F8+F18-((485+495+720+490)/F20)</f>
        <v>588.18264395489882</v>
      </c>
      <c r="G111" s="23">
        <f t="shared" si="31"/>
        <v>548.72156048937484</v>
      </c>
      <c r="H111" s="23">
        <f t="shared" si="31"/>
        <v>490.37255468303118</v>
      </c>
      <c r="I111" s="23">
        <f t="shared" si="31"/>
        <v>404.31048573075043</v>
      </c>
      <c r="J111" s="23">
        <f t="shared" si="31"/>
        <v>387.65331109482509</v>
      </c>
      <c r="K111" s="23">
        <f t="shared" si="31"/>
        <v>348.59033653191329</v>
      </c>
      <c r="L111" s="23">
        <f t="shared" si="31"/>
        <v>365.24751116783858</v>
      </c>
      <c r="M111" s="23">
        <f t="shared" si="31"/>
        <v>370.79990271314705</v>
      </c>
      <c r="N111" s="23">
        <f t="shared" si="31"/>
        <v>375.93178392630313</v>
      </c>
      <c r="O111" s="23">
        <f t="shared" si="31"/>
        <v>381.48417547161159</v>
      </c>
      <c r="P111" s="23">
        <f t="shared" si="31"/>
        <v>381.48417547161159</v>
      </c>
    </row>
    <row r="112" spans="1:16" x14ac:dyDescent="0.3">
      <c r="A112" s="21" t="s">
        <v>4</v>
      </c>
      <c r="B112" s="41" t="s">
        <v>36</v>
      </c>
      <c r="C112" s="41" t="s">
        <v>82</v>
      </c>
      <c r="D112" s="49" t="s">
        <v>65</v>
      </c>
      <c r="E112" s="23">
        <f>E8+E18-((485+495+720+490)/E20)+(462.267/E20)</f>
        <v>609.9514407209324</v>
      </c>
      <c r="F112" s="23">
        <f t="shared" ref="F112:P112" si="32">F8+F18-((485+495+720+490)/F20)+(462.267/F20)</f>
        <v>603.49696917929941</v>
      </c>
      <c r="G112" s="23">
        <f t="shared" si="32"/>
        <v>564.16134004849312</v>
      </c>
      <c r="H112" s="23">
        <f t="shared" si="32"/>
        <v>505.82265495041088</v>
      </c>
      <c r="I112" s="23">
        <f t="shared" si="32"/>
        <v>419.76058599813013</v>
      </c>
      <c r="J112" s="23">
        <f t="shared" si="32"/>
        <v>403.10341136220478</v>
      </c>
      <c r="K112" s="23">
        <f t="shared" si="32"/>
        <v>364.08185797963449</v>
      </c>
      <c r="L112" s="23">
        <f t="shared" si="32"/>
        <v>380.73903261555978</v>
      </c>
      <c r="M112" s="23">
        <f t="shared" si="32"/>
        <v>386.29142416086825</v>
      </c>
      <c r="N112" s="23">
        <f t="shared" si="32"/>
        <v>391.51206704055994</v>
      </c>
      <c r="O112" s="23">
        <f t="shared" si="32"/>
        <v>397.06445858586841</v>
      </c>
      <c r="P112" s="23">
        <f t="shared" si="32"/>
        <v>397.06445858586841</v>
      </c>
    </row>
    <row r="113" spans="1:16" x14ac:dyDescent="0.3">
      <c r="A113" s="21" t="s">
        <v>4</v>
      </c>
      <c r="B113" s="41" t="s">
        <v>36</v>
      </c>
      <c r="C113" s="41" t="s">
        <v>84</v>
      </c>
      <c r="D113" s="49" t="s">
        <v>65</v>
      </c>
      <c r="E113" s="23">
        <f>E8+E18-((485+495+720+490)/E20)+(462.267/E20)</f>
        <v>609.9514407209324</v>
      </c>
      <c r="F113" s="23">
        <f t="shared" ref="F113:P113" si="33">F8+F18-((485+495+720+490)/F20)+(462.267/F20)</f>
        <v>603.49696917929941</v>
      </c>
      <c r="G113" s="23">
        <f t="shared" si="33"/>
        <v>564.16134004849312</v>
      </c>
      <c r="H113" s="23">
        <f t="shared" si="33"/>
        <v>505.82265495041088</v>
      </c>
      <c r="I113" s="23">
        <f t="shared" si="33"/>
        <v>419.76058599813013</v>
      </c>
      <c r="J113" s="23">
        <f t="shared" si="33"/>
        <v>403.10341136220478</v>
      </c>
      <c r="K113" s="23">
        <f t="shared" si="33"/>
        <v>364.08185797963449</v>
      </c>
      <c r="L113" s="23">
        <f t="shared" si="33"/>
        <v>380.73903261555978</v>
      </c>
      <c r="M113" s="23">
        <f t="shared" si="33"/>
        <v>386.29142416086825</v>
      </c>
      <c r="N113" s="23">
        <f t="shared" si="33"/>
        <v>391.51206704055994</v>
      </c>
      <c r="O113" s="23">
        <f t="shared" si="33"/>
        <v>397.06445858586841</v>
      </c>
      <c r="P113" s="23">
        <f t="shared" si="33"/>
        <v>397.06445858586841</v>
      </c>
    </row>
    <row r="114" spans="1:16" x14ac:dyDescent="0.3">
      <c r="A114" s="21" t="s">
        <v>4</v>
      </c>
      <c r="B114" s="41" t="s">
        <v>85</v>
      </c>
      <c r="C114" s="41" t="s">
        <v>62</v>
      </c>
      <c r="D114" s="49" t="s">
        <v>60</v>
      </c>
      <c r="E114" s="23">
        <f t="shared" ref="E114:P114" si="34">E8+E18-E18-(485/E20)</f>
        <v>554.58770886453647</v>
      </c>
      <c r="F114" s="23">
        <f t="shared" si="34"/>
        <v>578.93255903225997</v>
      </c>
      <c r="G114" s="23">
        <f t="shared" si="34"/>
        <v>543.80093520374078</v>
      </c>
      <c r="H114" s="23">
        <f t="shared" si="34"/>
        <v>491.29010695187162</v>
      </c>
      <c r="I114" s="23">
        <f t="shared" si="34"/>
        <v>413.79010695187168</v>
      </c>
      <c r="J114" s="23">
        <f t="shared" si="34"/>
        <v>398.79010695187168</v>
      </c>
      <c r="K114" s="23">
        <f t="shared" si="34"/>
        <v>363.74664879356567</v>
      </c>
      <c r="L114" s="23">
        <f t="shared" si="34"/>
        <v>378.74664879356567</v>
      </c>
      <c r="M114" s="23">
        <f t="shared" si="34"/>
        <v>383.74664879356567</v>
      </c>
      <c r="N114" s="23">
        <f t="shared" si="34"/>
        <v>388.65352207617121</v>
      </c>
      <c r="O114" s="23">
        <f t="shared" si="34"/>
        <v>393.65352207617121</v>
      </c>
      <c r="P114" s="23">
        <f t="shared" si="34"/>
        <v>393.65352207617121</v>
      </c>
    </row>
    <row r="115" spans="1:16" x14ac:dyDescent="0.3">
      <c r="A115" s="21" t="s">
        <v>4</v>
      </c>
      <c r="B115" s="41" t="s">
        <v>85</v>
      </c>
      <c r="C115" s="41" t="s">
        <v>61</v>
      </c>
      <c r="D115" s="49" t="s">
        <v>86</v>
      </c>
      <c r="E115" s="23">
        <f t="shared" ref="E115:P115" si="35">E8+E18-E18-(485/E20)</f>
        <v>554.58770886453647</v>
      </c>
      <c r="F115" s="23">
        <f t="shared" si="35"/>
        <v>578.93255903225997</v>
      </c>
      <c r="G115" s="23">
        <f t="shared" si="35"/>
        <v>543.80093520374078</v>
      </c>
      <c r="H115" s="23">
        <f t="shared" si="35"/>
        <v>491.29010695187162</v>
      </c>
      <c r="I115" s="23">
        <f t="shared" si="35"/>
        <v>413.79010695187168</v>
      </c>
      <c r="J115" s="23">
        <f t="shared" si="35"/>
        <v>398.79010695187168</v>
      </c>
      <c r="K115" s="23">
        <f t="shared" si="35"/>
        <v>363.74664879356567</v>
      </c>
      <c r="L115" s="23">
        <f t="shared" si="35"/>
        <v>378.74664879356567</v>
      </c>
      <c r="M115" s="23">
        <f t="shared" si="35"/>
        <v>383.74664879356567</v>
      </c>
      <c r="N115" s="23">
        <f t="shared" si="35"/>
        <v>388.65352207617121</v>
      </c>
      <c r="O115" s="23">
        <f t="shared" si="35"/>
        <v>393.65352207617121</v>
      </c>
      <c r="P115" s="23">
        <f t="shared" si="35"/>
        <v>393.65352207617121</v>
      </c>
    </row>
    <row r="116" spans="1:16" x14ac:dyDescent="0.3">
      <c r="A116" s="21" t="s">
        <v>4</v>
      </c>
      <c r="B116" s="41" t="s">
        <v>85</v>
      </c>
      <c r="C116" s="41" t="s">
        <v>77</v>
      </c>
      <c r="D116" s="49" t="s">
        <v>86</v>
      </c>
      <c r="E116" s="23">
        <f t="shared" ref="E116:P116" si="36">E8+E18-E18-(485/E20)</f>
        <v>554.58770886453647</v>
      </c>
      <c r="F116" s="23">
        <f t="shared" si="36"/>
        <v>578.93255903225997</v>
      </c>
      <c r="G116" s="23">
        <f t="shared" si="36"/>
        <v>543.80093520374078</v>
      </c>
      <c r="H116" s="23">
        <f t="shared" si="36"/>
        <v>491.29010695187162</v>
      </c>
      <c r="I116" s="23">
        <f t="shared" si="36"/>
        <v>413.79010695187168</v>
      </c>
      <c r="J116" s="23">
        <f t="shared" si="36"/>
        <v>398.79010695187168</v>
      </c>
      <c r="K116" s="23">
        <f t="shared" si="36"/>
        <v>363.74664879356567</v>
      </c>
      <c r="L116" s="23">
        <f t="shared" si="36"/>
        <v>378.74664879356567</v>
      </c>
      <c r="M116" s="23">
        <f t="shared" si="36"/>
        <v>383.74664879356567</v>
      </c>
      <c r="N116" s="23">
        <f t="shared" si="36"/>
        <v>388.65352207617121</v>
      </c>
      <c r="O116" s="23">
        <f t="shared" si="36"/>
        <v>393.65352207617121</v>
      </c>
      <c r="P116" s="23">
        <f t="shared" si="36"/>
        <v>393.65352207617121</v>
      </c>
    </row>
    <row r="117" spans="1:16" x14ac:dyDescent="0.3">
      <c r="A117" s="21" t="s">
        <v>4</v>
      </c>
      <c r="B117" s="41" t="s">
        <v>85</v>
      </c>
      <c r="C117" s="41" t="s">
        <v>78</v>
      </c>
      <c r="D117" s="49" t="s">
        <v>86</v>
      </c>
      <c r="E117" s="23">
        <f t="shared" ref="E117:P117" si="37">E8+E18-E18-(485/E20)</f>
        <v>554.58770886453647</v>
      </c>
      <c r="F117" s="23">
        <f t="shared" si="37"/>
        <v>578.93255903225997</v>
      </c>
      <c r="G117" s="23">
        <f t="shared" si="37"/>
        <v>543.80093520374078</v>
      </c>
      <c r="H117" s="23">
        <f t="shared" si="37"/>
        <v>491.29010695187162</v>
      </c>
      <c r="I117" s="23">
        <f t="shared" si="37"/>
        <v>413.79010695187168</v>
      </c>
      <c r="J117" s="23">
        <f t="shared" si="37"/>
        <v>398.79010695187168</v>
      </c>
      <c r="K117" s="23">
        <f t="shared" si="37"/>
        <v>363.74664879356567</v>
      </c>
      <c r="L117" s="23">
        <f t="shared" si="37"/>
        <v>378.74664879356567</v>
      </c>
      <c r="M117" s="23">
        <f t="shared" si="37"/>
        <v>383.74664879356567</v>
      </c>
      <c r="N117" s="23">
        <f t="shared" si="37"/>
        <v>388.65352207617121</v>
      </c>
      <c r="O117" s="23">
        <f t="shared" si="37"/>
        <v>393.65352207617121</v>
      </c>
      <c r="P117" s="23">
        <f t="shared" si="37"/>
        <v>393.65352207617121</v>
      </c>
    </row>
    <row r="118" spans="1:16" x14ac:dyDescent="0.3">
      <c r="A118" s="21" t="s">
        <v>4</v>
      </c>
      <c r="B118" s="41" t="s">
        <v>85</v>
      </c>
      <c r="C118" s="41" t="s">
        <v>81</v>
      </c>
      <c r="D118" s="49" t="s">
        <v>86</v>
      </c>
      <c r="E118" s="23">
        <f t="shared" ref="E118:P118" si="38">E8+E18-E18-(485/E20)</f>
        <v>554.58770886453647</v>
      </c>
      <c r="F118" s="23">
        <f t="shared" si="38"/>
        <v>578.93255903225997</v>
      </c>
      <c r="G118" s="23">
        <f t="shared" si="38"/>
        <v>543.80093520374078</v>
      </c>
      <c r="H118" s="23">
        <f t="shared" si="38"/>
        <v>491.29010695187162</v>
      </c>
      <c r="I118" s="23">
        <f t="shared" si="38"/>
        <v>413.79010695187168</v>
      </c>
      <c r="J118" s="23">
        <f t="shared" si="38"/>
        <v>398.79010695187168</v>
      </c>
      <c r="K118" s="23">
        <f t="shared" si="38"/>
        <v>363.74664879356567</v>
      </c>
      <c r="L118" s="23">
        <f t="shared" si="38"/>
        <v>378.74664879356567</v>
      </c>
      <c r="M118" s="23">
        <f t="shared" si="38"/>
        <v>383.74664879356567</v>
      </c>
      <c r="N118" s="23">
        <f t="shared" si="38"/>
        <v>388.65352207617121</v>
      </c>
      <c r="O118" s="23">
        <f t="shared" si="38"/>
        <v>393.65352207617121</v>
      </c>
      <c r="P118" s="23">
        <f t="shared" si="38"/>
        <v>393.65352207617121</v>
      </c>
    </row>
    <row r="119" spans="1:16" x14ac:dyDescent="0.3">
      <c r="A119" s="21" t="s">
        <v>4</v>
      </c>
      <c r="B119" s="41" t="s">
        <v>87</v>
      </c>
      <c r="C119" s="41" t="s">
        <v>61</v>
      </c>
      <c r="D119" s="49" t="s">
        <v>88</v>
      </c>
      <c r="E119" s="23">
        <f t="shared" ref="E119:P119" si="39">E8+E18</f>
        <v>667.17071999999996</v>
      </c>
      <c r="F119" s="23">
        <f t="shared" si="39"/>
        <v>660.73459389170432</v>
      </c>
      <c r="G119" s="23">
        <f t="shared" si="39"/>
        <v>621.86785307454522</v>
      </c>
      <c r="H119" s="23">
        <f t="shared" si="39"/>
        <v>563.56774184880658</v>
      </c>
      <c r="I119" s="23">
        <f t="shared" si="39"/>
        <v>477.50567289652582</v>
      </c>
      <c r="J119" s="23">
        <f t="shared" si="39"/>
        <v>460.84849826060048</v>
      </c>
      <c r="K119" s="23">
        <f t="shared" si="39"/>
        <v>421.98175744344144</v>
      </c>
      <c r="L119" s="23">
        <f t="shared" si="39"/>
        <v>438.63893207936673</v>
      </c>
      <c r="M119" s="23">
        <f t="shared" si="39"/>
        <v>444.19132362467519</v>
      </c>
      <c r="N119" s="23">
        <f t="shared" si="39"/>
        <v>449.7437151699836</v>
      </c>
      <c r="O119" s="23">
        <f t="shared" si="39"/>
        <v>455.29610671529207</v>
      </c>
      <c r="P119" s="23">
        <f t="shared" si="39"/>
        <v>455.29610671529207</v>
      </c>
    </row>
    <row r="120" spans="1:16" x14ac:dyDescent="0.3">
      <c r="A120" s="21" t="s">
        <v>4</v>
      </c>
      <c r="B120" s="41" t="s">
        <v>89</v>
      </c>
      <c r="C120" s="41" t="s">
        <v>61</v>
      </c>
      <c r="D120" s="49" t="s">
        <v>89</v>
      </c>
      <c r="E120" s="23">
        <f>'[1]Cost วผก.'!C44</f>
        <v>395.19084082887912</v>
      </c>
      <c r="F120" s="23">
        <f>'[1]Cost วผก.'!D44</f>
        <v>400.64291489156943</v>
      </c>
      <c r="G120" s="23">
        <f>'[1]Cost วผก.'!E44</f>
        <v>399.59832333035655</v>
      </c>
      <c r="H120" s="23">
        <f>'[1]Cost วผก.'!F44</f>
        <v>402.68765941680033</v>
      </c>
      <c r="I120" s="23">
        <f>'[1]Cost วผก.'!G44</f>
        <v>402.67327842611155</v>
      </c>
      <c r="J120" s="23">
        <f>'[1]Cost วผก.'!H44</f>
        <v>403.77431349813367</v>
      </c>
      <c r="K120" s="23">
        <f>'[1]Cost วผก.'!I44</f>
        <v>405.28351038863531</v>
      </c>
      <c r="L120" s="23">
        <f>'[1]Cost วผก.'!J44</f>
        <v>409.20518720918744</v>
      </c>
      <c r="M120" s="23">
        <f>'[1]Cost วผก.'!K44</f>
        <v>400.91147037262687</v>
      </c>
      <c r="N120" s="23">
        <f>'[1]Cost วผก.'!L44</f>
        <v>390.2696491590338</v>
      </c>
      <c r="O120" s="23">
        <f>'[1]Cost วผก.'!M44</f>
        <v>395.41454308221671</v>
      </c>
      <c r="P120" s="23">
        <f>'[1]Cost วผก.'!N44</f>
        <v>395.7921385157079</v>
      </c>
    </row>
    <row r="121" spans="1:16" s="19" customFormat="1" ht="22" x14ac:dyDescent="0.3">
      <c r="A121" s="17" t="s">
        <v>90</v>
      </c>
      <c r="B121" s="18"/>
      <c r="D121" s="18"/>
    </row>
    <row r="122" spans="1:16" x14ac:dyDescent="0.3">
      <c r="A122" s="117" t="s">
        <v>1</v>
      </c>
      <c r="B122" s="115" t="s">
        <v>23</v>
      </c>
      <c r="C122" s="115" t="s">
        <v>24</v>
      </c>
      <c r="D122" s="115" t="s">
        <v>25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3">
      <c r="A123" s="120"/>
      <c r="B123" s="116"/>
      <c r="C123" s="116"/>
      <c r="D123" s="116"/>
      <c r="E123" s="20">
        <v>23377</v>
      </c>
      <c r="F123" s="20">
        <v>23408</v>
      </c>
      <c r="G123" s="20">
        <v>23437</v>
      </c>
      <c r="H123" s="20">
        <v>23468</v>
      </c>
      <c r="I123" s="20">
        <v>23498</v>
      </c>
      <c r="J123" s="20">
        <v>23529</v>
      </c>
      <c r="K123" s="20">
        <v>23559</v>
      </c>
      <c r="L123" s="20">
        <v>23590</v>
      </c>
      <c r="M123" s="20">
        <v>23621</v>
      </c>
      <c r="N123" s="20">
        <v>23651</v>
      </c>
      <c r="O123" s="20">
        <v>23682</v>
      </c>
      <c r="P123" s="8">
        <v>23712</v>
      </c>
    </row>
    <row r="124" spans="1:16" x14ac:dyDescent="0.3">
      <c r="A124" s="21" t="s">
        <v>4</v>
      </c>
      <c r="B124" s="50" t="s">
        <v>26</v>
      </c>
      <c r="C124" s="50" t="s">
        <v>36</v>
      </c>
      <c r="D124" s="50" t="s">
        <v>26</v>
      </c>
      <c r="E124" s="23">
        <f>'[1]Cost วผก.'!C53</f>
        <v>364.20437087012573</v>
      </c>
      <c r="F124" s="23">
        <f>'[1]Cost วผก.'!D53</f>
        <v>369.45271548610231</v>
      </c>
      <c r="G124" s="23">
        <f>'[1]Cost วผก.'!E53</f>
        <v>368.4807357276556</v>
      </c>
      <c r="H124" s="23">
        <f>'[1]Cost วผก.'!F53</f>
        <v>371.40574515998662</v>
      </c>
      <c r="I124" s="23">
        <f>'[1]Cost วผก.'!G53</f>
        <v>371.39197612634825</v>
      </c>
      <c r="J124" s="23">
        <f>'[1]Cost วผก.'!H53</f>
        <v>372.44615864211426</v>
      </c>
      <c r="K124" s="23">
        <f>'[1]Cost วผก.'!I53</f>
        <v>373.85811542060782</v>
      </c>
      <c r="L124" s="23">
        <f>'[1]Cost วผก.'!J53</f>
        <v>377.61291237645548</v>
      </c>
      <c r="M124" s="23">
        <f>'[1]Cost วผก.'!K53</f>
        <v>369.67211966059972</v>
      </c>
      <c r="N124" s="23">
        <f>'[1]Cost วผก.'!L53</f>
        <v>359.44521669222411</v>
      </c>
      <c r="O124" s="23">
        <f>'[1]Cost วผก.'!M53</f>
        <v>364.37117895910131</v>
      </c>
      <c r="P124" s="51">
        <f>'[1]Cost วผก.'!N53</f>
        <v>364.73270650180581</v>
      </c>
    </row>
    <row r="125" spans="1:16" x14ac:dyDescent="0.3">
      <c r="A125" s="21" t="s">
        <v>4</v>
      </c>
      <c r="B125" s="50" t="s">
        <v>26</v>
      </c>
      <c r="C125" s="50" t="s">
        <v>91</v>
      </c>
      <c r="D125" s="50" t="s">
        <v>26</v>
      </c>
      <c r="E125" s="23">
        <f>'[1]Cost วผก.'!C53</f>
        <v>364.20437087012573</v>
      </c>
      <c r="F125" s="23">
        <f>'[1]Cost วผก.'!D53</f>
        <v>369.45271548610231</v>
      </c>
      <c r="G125" s="23">
        <f>'[1]Cost วผก.'!E53</f>
        <v>368.4807357276556</v>
      </c>
      <c r="H125" s="23">
        <f>'[1]Cost วผก.'!F53</f>
        <v>371.40574515998662</v>
      </c>
      <c r="I125" s="23">
        <f>'[1]Cost วผก.'!G53</f>
        <v>371.39197612634825</v>
      </c>
      <c r="J125" s="23">
        <f>'[1]Cost วผก.'!H53</f>
        <v>372.44615864211426</v>
      </c>
      <c r="K125" s="23">
        <f>'[1]Cost วผก.'!I53</f>
        <v>373.85811542060782</v>
      </c>
      <c r="L125" s="23">
        <f>'[1]Cost วผก.'!J53</f>
        <v>377.61291237645548</v>
      </c>
      <c r="M125" s="23">
        <f>'[1]Cost วผก.'!K53</f>
        <v>369.67211966059972</v>
      </c>
      <c r="N125" s="23">
        <f>'[1]Cost วผก.'!L53</f>
        <v>359.44521669222411</v>
      </c>
      <c r="O125" s="23">
        <f>'[1]Cost วผก.'!M53</f>
        <v>364.37117895910131</v>
      </c>
      <c r="P125" s="51">
        <f>'[1]Cost วผก.'!N53</f>
        <v>364.73270650180581</v>
      </c>
    </row>
    <row r="126" spans="1:16" x14ac:dyDescent="0.3">
      <c r="A126" s="21" t="s">
        <v>4</v>
      </c>
      <c r="B126" s="50" t="s">
        <v>26</v>
      </c>
      <c r="C126" s="50" t="s">
        <v>58</v>
      </c>
      <c r="D126" s="50" t="s">
        <v>92</v>
      </c>
      <c r="E126" s="23">
        <f>'[1]Cost วผก.'!C53</f>
        <v>364.20437087012573</v>
      </c>
      <c r="F126" s="23">
        <f>'[1]Cost วผก.'!D53</f>
        <v>369.45271548610231</v>
      </c>
      <c r="G126" s="23">
        <f>'[1]Cost วผก.'!E53</f>
        <v>368.4807357276556</v>
      </c>
      <c r="H126" s="23">
        <f>'[1]Cost วผก.'!F53</f>
        <v>371.40574515998662</v>
      </c>
      <c r="I126" s="23">
        <f>'[1]Cost วผก.'!G53</f>
        <v>371.39197612634825</v>
      </c>
      <c r="J126" s="23">
        <f>'[1]Cost วผก.'!H53</f>
        <v>372.44615864211426</v>
      </c>
      <c r="K126" s="23">
        <f>'[1]Cost วผก.'!I53</f>
        <v>373.85811542060782</v>
      </c>
      <c r="L126" s="23">
        <f>'[1]Cost วผก.'!J53</f>
        <v>377.61291237645548</v>
      </c>
      <c r="M126" s="23">
        <f>'[1]Cost วผก.'!K53</f>
        <v>369.67211966059972</v>
      </c>
      <c r="N126" s="23">
        <f>'[1]Cost วผก.'!L53</f>
        <v>359.44521669222411</v>
      </c>
      <c r="O126" s="23">
        <f>'[1]Cost วผก.'!M53</f>
        <v>364.37117895910131</v>
      </c>
      <c r="P126" s="23">
        <f>'[1]Cost วผก.'!N53</f>
        <v>364.73270650180581</v>
      </c>
    </row>
    <row r="127" spans="1:16" x14ac:dyDescent="0.3">
      <c r="A127" s="21" t="s">
        <v>4</v>
      </c>
      <c r="B127" s="50" t="s">
        <v>89</v>
      </c>
      <c r="C127" s="50" t="s">
        <v>58</v>
      </c>
      <c r="D127" s="50" t="s">
        <v>89</v>
      </c>
      <c r="E127" s="23">
        <f>'[1]Cost วผก.'!C53</f>
        <v>364.20437087012573</v>
      </c>
      <c r="F127" s="23">
        <f>'[1]Cost วผก.'!D53</f>
        <v>369.45271548610231</v>
      </c>
      <c r="G127" s="23">
        <f>'[1]Cost วผก.'!E53</f>
        <v>368.4807357276556</v>
      </c>
      <c r="H127" s="23">
        <f>'[1]Cost วผก.'!F53</f>
        <v>371.40574515998662</v>
      </c>
      <c r="I127" s="23">
        <f>'[1]Cost วผก.'!G53</f>
        <v>371.39197612634825</v>
      </c>
      <c r="J127" s="23">
        <f>'[1]Cost วผก.'!H53</f>
        <v>372.44615864211426</v>
      </c>
      <c r="K127" s="23">
        <f>'[1]Cost วผก.'!I53</f>
        <v>373.85811542060782</v>
      </c>
      <c r="L127" s="23">
        <f>'[1]Cost วผก.'!J53</f>
        <v>377.61291237645548</v>
      </c>
      <c r="M127" s="23">
        <f>'[1]Cost วผก.'!K53</f>
        <v>369.67211966059972</v>
      </c>
      <c r="N127" s="23">
        <f>'[1]Cost วผก.'!L53</f>
        <v>359.44521669222411</v>
      </c>
      <c r="O127" s="23">
        <f>'[1]Cost วผก.'!M53</f>
        <v>364.37117895910131</v>
      </c>
      <c r="P127" s="23">
        <f>'[1]Cost วผก.'!N53</f>
        <v>364.73270650180581</v>
      </c>
    </row>
    <row r="128" spans="1:16" x14ac:dyDescent="0.3">
      <c r="A128" s="21" t="s">
        <v>4</v>
      </c>
      <c r="B128" s="50" t="s">
        <v>89</v>
      </c>
      <c r="C128" s="50" t="s">
        <v>80</v>
      </c>
      <c r="D128" s="50" t="s">
        <v>89</v>
      </c>
      <c r="E128" s="23">
        <f>'[1]Cost วผก.'!C53</f>
        <v>364.20437087012573</v>
      </c>
      <c r="F128" s="23">
        <f>'[1]Cost วผก.'!D53</f>
        <v>369.45271548610231</v>
      </c>
      <c r="G128" s="23">
        <f>'[1]Cost วผก.'!E53</f>
        <v>368.4807357276556</v>
      </c>
      <c r="H128" s="23">
        <f>'[1]Cost วผก.'!F53</f>
        <v>371.40574515998662</v>
      </c>
      <c r="I128" s="23">
        <f>'[1]Cost วผก.'!G53</f>
        <v>371.39197612634825</v>
      </c>
      <c r="J128" s="23">
        <f>'[1]Cost วผก.'!H53</f>
        <v>372.44615864211426</v>
      </c>
      <c r="K128" s="23">
        <f>'[1]Cost วผก.'!I53</f>
        <v>373.85811542060782</v>
      </c>
      <c r="L128" s="23">
        <f>'[1]Cost วผก.'!J53</f>
        <v>377.61291237645548</v>
      </c>
      <c r="M128" s="23">
        <f>'[1]Cost วผก.'!K53</f>
        <v>369.67211966059972</v>
      </c>
      <c r="N128" s="23">
        <f>'[1]Cost วผก.'!L53</f>
        <v>359.44521669222411</v>
      </c>
      <c r="O128" s="23">
        <f>'[1]Cost วผก.'!M53</f>
        <v>364.37117895910131</v>
      </c>
      <c r="P128" s="23">
        <f>'[1]Cost วผก.'!N53</f>
        <v>364.73270650180581</v>
      </c>
    </row>
    <row r="129" spans="1:16" s="19" customFormat="1" ht="22" x14ac:dyDescent="0.3">
      <c r="A129" s="17" t="s">
        <v>93</v>
      </c>
      <c r="B129" s="18"/>
      <c r="D129" s="18"/>
    </row>
    <row r="130" spans="1:16" x14ac:dyDescent="0.3">
      <c r="A130" s="117" t="s">
        <v>1</v>
      </c>
      <c r="B130" s="115" t="s">
        <v>93</v>
      </c>
      <c r="C130" s="115" t="s">
        <v>24</v>
      </c>
      <c r="D130" s="115" t="s">
        <v>25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3">
      <c r="A131" s="120"/>
      <c r="B131" s="116"/>
      <c r="C131" s="116"/>
      <c r="D131" s="116"/>
      <c r="E131" s="20">
        <v>23377</v>
      </c>
      <c r="F131" s="20">
        <v>23408</v>
      </c>
      <c r="G131" s="20">
        <v>23437</v>
      </c>
      <c r="H131" s="8">
        <v>23468</v>
      </c>
      <c r="I131" s="8">
        <v>23498</v>
      </c>
      <c r="J131" s="8">
        <v>23529</v>
      </c>
      <c r="K131" s="8">
        <v>23559</v>
      </c>
      <c r="L131" s="8">
        <v>23590</v>
      </c>
      <c r="M131" s="8">
        <v>23621</v>
      </c>
      <c r="N131" s="8">
        <v>23651</v>
      </c>
      <c r="O131" s="8">
        <v>23682</v>
      </c>
      <c r="P131" s="8">
        <v>23712</v>
      </c>
    </row>
    <row r="132" spans="1:16" x14ac:dyDescent="0.3">
      <c r="A132" s="21" t="s">
        <v>4</v>
      </c>
      <c r="B132" s="50" t="s">
        <v>26</v>
      </c>
      <c r="C132" s="50" t="s">
        <v>91</v>
      </c>
      <c r="D132" s="50" t="s">
        <v>26</v>
      </c>
      <c r="E132" s="23">
        <f>'[1]Cost วผก.'!C53</f>
        <v>364.20437087012573</v>
      </c>
      <c r="F132" s="23">
        <f>'[1]Cost วผก.'!D53</f>
        <v>369.45271548610231</v>
      </c>
      <c r="G132" s="23">
        <f>'[1]Cost วผก.'!E53</f>
        <v>368.4807357276556</v>
      </c>
      <c r="H132" s="51">
        <f>'[1]Cost วผก.'!F53</f>
        <v>371.40574515998662</v>
      </c>
      <c r="I132" s="51">
        <f>'[1]Cost วผก.'!G53</f>
        <v>371.39197612634825</v>
      </c>
      <c r="J132" s="51">
        <f>'[1]Cost วผก.'!H53</f>
        <v>372.44615864211426</v>
      </c>
      <c r="K132" s="51">
        <f>'[1]Cost วผก.'!I53</f>
        <v>373.85811542060782</v>
      </c>
      <c r="L132" s="51">
        <f>'[1]Cost วผก.'!J53</f>
        <v>377.61291237645548</v>
      </c>
      <c r="M132" s="51">
        <f>'[1]Cost วผก.'!K53</f>
        <v>369.67211966059972</v>
      </c>
      <c r="N132" s="51">
        <f>'[1]Cost วผก.'!L53</f>
        <v>359.44521669222411</v>
      </c>
      <c r="O132" s="51">
        <f>'[1]Cost วผก.'!M53</f>
        <v>364.37117895910131</v>
      </c>
      <c r="P132" s="51">
        <f>'[1]Cost วผก.'!N53</f>
        <v>364.73270650180581</v>
      </c>
    </row>
    <row r="133" spans="1:16" s="19" customFormat="1" ht="22" x14ac:dyDescent="0.3">
      <c r="A133" s="17" t="s">
        <v>94</v>
      </c>
      <c r="B133" s="18"/>
      <c r="D133" s="18"/>
    </row>
    <row r="134" spans="1:16" x14ac:dyDescent="0.3">
      <c r="A134" s="117" t="s">
        <v>1</v>
      </c>
      <c r="B134" s="115" t="s">
        <v>94</v>
      </c>
      <c r="C134" s="115" t="s">
        <v>24</v>
      </c>
      <c r="D134" s="115" t="s">
        <v>25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3">
      <c r="A135" s="120"/>
      <c r="B135" s="116"/>
      <c r="C135" s="116"/>
      <c r="D135" s="116"/>
      <c r="E135" s="20">
        <v>23377</v>
      </c>
      <c r="F135" s="20">
        <v>23408</v>
      </c>
      <c r="G135" s="8">
        <v>23437</v>
      </c>
      <c r="H135" s="8">
        <v>23468</v>
      </c>
      <c r="I135" s="8">
        <v>23498</v>
      </c>
      <c r="J135" s="8">
        <v>23529</v>
      </c>
      <c r="K135" s="8">
        <v>23559</v>
      </c>
      <c r="L135" s="8">
        <v>23590</v>
      </c>
      <c r="M135" s="8">
        <v>23621</v>
      </c>
      <c r="N135" s="8">
        <v>23651</v>
      </c>
      <c r="O135" s="8">
        <v>23682</v>
      </c>
      <c r="P135" s="8">
        <v>23712</v>
      </c>
    </row>
    <row r="136" spans="1:16" x14ac:dyDescent="0.3">
      <c r="A136" s="21" t="s">
        <v>95</v>
      </c>
      <c r="B136" s="50" t="s">
        <v>26</v>
      </c>
      <c r="C136" s="50" t="s">
        <v>96</v>
      </c>
      <c r="D136" s="50" t="s">
        <v>26</v>
      </c>
      <c r="E136" s="23">
        <v>0</v>
      </c>
      <c r="F136" s="23">
        <v>0</v>
      </c>
      <c r="G136" s="51">
        <v>0</v>
      </c>
      <c r="H136" s="51">
        <v>0</v>
      </c>
      <c r="I136" s="51">
        <v>0</v>
      </c>
      <c r="J136" s="51">
        <v>0</v>
      </c>
      <c r="K136" s="51">
        <v>0</v>
      </c>
      <c r="L136" s="51">
        <v>0</v>
      </c>
      <c r="M136" s="51">
        <v>0</v>
      </c>
      <c r="N136" s="51">
        <v>0</v>
      </c>
      <c r="O136" s="51">
        <v>0</v>
      </c>
      <c r="P136" s="51">
        <v>0</v>
      </c>
    </row>
    <row r="137" spans="1:16" x14ac:dyDescent="0.3">
      <c r="A137" s="21" t="s">
        <v>95</v>
      </c>
      <c r="B137" s="50" t="s">
        <v>26</v>
      </c>
      <c r="C137" s="50" t="s">
        <v>97</v>
      </c>
      <c r="D137" s="50" t="s">
        <v>26</v>
      </c>
      <c r="E137" s="23">
        <v>0</v>
      </c>
      <c r="F137" s="23">
        <v>0</v>
      </c>
      <c r="G137" s="51">
        <v>0</v>
      </c>
      <c r="H137" s="51">
        <v>0</v>
      </c>
      <c r="I137" s="51">
        <v>0</v>
      </c>
      <c r="J137" s="51">
        <v>0</v>
      </c>
      <c r="K137" s="51">
        <v>0</v>
      </c>
      <c r="L137" s="51">
        <v>0</v>
      </c>
      <c r="M137" s="51">
        <v>0</v>
      </c>
      <c r="N137" s="51">
        <v>0</v>
      </c>
      <c r="O137" s="51">
        <v>0</v>
      </c>
      <c r="P137" s="51">
        <v>0</v>
      </c>
    </row>
  </sheetData>
  <mergeCells count="26">
    <mergeCell ref="A134:A135"/>
    <mergeCell ref="B134:B135"/>
    <mergeCell ref="C134:C135"/>
    <mergeCell ref="D134:D135"/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A33:A34"/>
    <mergeCell ref="B33:B34"/>
    <mergeCell ref="C33:C34"/>
    <mergeCell ref="D33:D34"/>
    <mergeCell ref="A54:A55"/>
    <mergeCell ref="B54:B55"/>
    <mergeCell ref="C54:C55"/>
    <mergeCell ref="D54:D55"/>
    <mergeCell ref="D23:D24"/>
    <mergeCell ref="A2:A3"/>
    <mergeCell ref="B2:B3"/>
    <mergeCell ref="A23:A24"/>
    <mergeCell ref="B23:B24"/>
    <mergeCell ref="C23:C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R160"/>
  <sheetViews>
    <sheetView topLeftCell="A39" zoomScale="85" zoomScaleNormal="85" workbookViewId="0">
      <selection activeCell="F62" sqref="F62"/>
    </sheetView>
  </sheetViews>
  <sheetFormatPr defaultColWidth="8.6640625" defaultRowHeight="14" x14ac:dyDescent="0.3"/>
  <cols>
    <col min="1" max="1" width="8.6640625" style="16"/>
    <col min="2" max="2" width="17.1640625" style="16" customWidth="1"/>
    <col min="3" max="3" width="37.5" style="3" customWidth="1"/>
    <col min="4" max="4" width="17.83203125" style="16" bestFit="1" customWidth="1"/>
    <col min="5" max="5" width="9.6640625" style="3" bestFit="1" customWidth="1"/>
    <col min="6" max="16" width="9.33203125" style="3" bestFit="1" customWidth="1"/>
    <col min="17" max="16384" width="8.6640625" style="3"/>
  </cols>
  <sheetData>
    <row r="1" spans="1:16" s="52" customFormat="1" ht="22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117" t="s">
        <v>1</v>
      </c>
      <c r="B2" s="123" t="s">
        <v>0</v>
      </c>
      <c r="C2" s="4"/>
      <c r="D2" s="5">
        <v>44166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117"/>
      <c r="B3" s="123"/>
      <c r="C3" s="7"/>
      <c r="D3" s="8">
        <v>242492</v>
      </c>
      <c r="E3" s="8">
        <v>23377</v>
      </c>
      <c r="F3" s="8">
        <v>23408</v>
      </c>
      <c r="G3" s="8">
        <v>23437</v>
      </c>
      <c r="H3" s="8">
        <v>23468</v>
      </c>
      <c r="I3" s="8">
        <v>23498</v>
      </c>
      <c r="J3" s="8">
        <v>23529</v>
      </c>
      <c r="K3" s="8">
        <v>23559</v>
      </c>
      <c r="L3" s="8">
        <v>23590</v>
      </c>
      <c r="M3" s="8">
        <v>23621</v>
      </c>
      <c r="N3" s="8">
        <v>23651</v>
      </c>
      <c r="O3" s="8">
        <v>23682</v>
      </c>
      <c r="P3" s="8">
        <v>23712</v>
      </c>
    </row>
    <row r="4" spans="1:16" x14ac:dyDescent="0.3">
      <c r="A4" s="9" t="s">
        <v>2</v>
      </c>
      <c r="B4" s="10" t="s">
        <v>3</v>
      </c>
      <c r="C4" s="11"/>
      <c r="D4" s="53">
        <f>'[1]Reference Price จจ'!C4</f>
        <v>49.81522727272727</v>
      </c>
      <c r="E4" s="53">
        <f>'[1]Reference Price จจ'!D4</f>
        <v>54.772000000000006</v>
      </c>
      <c r="F4" s="53">
        <f>'[1]Reference Price จจ'!E4</f>
        <v>54.3</v>
      </c>
      <c r="G4" s="53">
        <f>'[1]Reference Price จจ'!F4</f>
        <v>54</v>
      </c>
      <c r="H4" s="53">
        <f>'[1]Reference Price จจ'!G4</f>
        <v>53</v>
      </c>
      <c r="I4" s="53">
        <f>'[1]Reference Price จจ'!H4</f>
        <v>53.5</v>
      </c>
      <c r="J4" s="53">
        <f>'[1]Reference Price จจ'!I4</f>
        <v>54</v>
      </c>
      <c r="K4" s="53">
        <f>'[1]Reference Price จจ'!J4</f>
        <v>54</v>
      </c>
      <c r="L4" s="53">
        <f>'[1]Reference Price จจ'!K4</f>
        <v>54</v>
      </c>
      <c r="M4" s="53">
        <f>'[1]Reference Price จจ'!L4</f>
        <v>53.5</v>
      </c>
      <c r="N4" s="53">
        <f>'[1]Reference Price จจ'!M4</f>
        <v>53.5</v>
      </c>
      <c r="O4" s="53">
        <f>'[1]Reference Price จจ'!N4</f>
        <v>54</v>
      </c>
      <c r="P4" s="53">
        <f>'[1]Reference Price จจ'!O4</f>
        <v>54</v>
      </c>
    </row>
    <row r="5" spans="1:16" x14ac:dyDescent="0.3">
      <c r="A5" s="9" t="s">
        <v>4</v>
      </c>
      <c r="B5" s="10" t="s">
        <v>5</v>
      </c>
      <c r="C5" s="11"/>
      <c r="D5" s="53">
        <f>'[1]Reference Price จจ'!C5</f>
        <v>449.01704545454544</v>
      </c>
      <c r="E5" s="53">
        <f>'[1]Reference Price จจ'!D5</f>
        <v>513.28125</v>
      </c>
      <c r="F5" s="53">
        <f>'[1]Reference Price จจ'!E5</f>
        <v>504.9</v>
      </c>
      <c r="G5" s="53">
        <f>'[1]Reference Price จจ'!F5</f>
        <v>497.25</v>
      </c>
      <c r="H5" s="53">
        <f>'[1]Reference Price จจ'!G5</f>
        <v>484.2</v>
      </c>
      <c r="I5" s="53">
        <f>'[1]Reference Price จจ'!H5</f>
        <v>485.1</v>
      </c>
      <c r="J5" s="53">
        <f>'[1]Reference Price จจ'!I5</f>
        <v>483.3</v>
      </c>
      <c r="K5" s="53">
        <f>'[1]Reference Price จจ'!J5</f>
        <v>482.85</v>
      </c>
      <c r="L5" s="53">
        <f>'[1]Reference Price จจ'!K5</f>
        <v>484.2</v>
      </c>
      <c r="M5" s="53">
        <f>'[1]Reference Price จจ'!L5</f>
        <v>480.6</v>
      </c>
      <c r="N5" s="53">
        <f>'[1]Reference Price จจ'!M5</f>
        <v>480.6</v>
      </c>
      <c r="O5" s="53">
        <f>'[1]Reference Price จจ'!N5</f>
        <v>486</v>
      </c>
      <c r="P5" s="53">
        <f>'[1]Reference Price จจ'!O5</f>
        <v>488.7</v>
      </c>
    </row>
    <row r="6" spans="1:16" x14ac:dyDescent="0.3">
      <c r="A6" s="9" t="s">
        <v>4</v>
      </c>
      <c r="B6" s="13" t="s">
        <v>6</v>
      </c>
      <c r="C6" s="11"/>
      <c r="D6" s="53">
        <f>'[1]Reference Price จจ'!C6</f>
        <v>461.54136125093669</v>
      </c>
      <c r="E6" s="53">
        <f>'[1]Reference Price จจ'!D6</f>
        <v>539.06944786240945</v>
      </c>
      <c r="F6" s="53">
        <f>'[1]Reference Price จจ'!E6</f>
        <v>491.4</v>
      </c>
      <c r="G6" s="53">
        <f>'[1]Reference Price จจ'!F6</f>
        <v>483.75</v>
      </c>
      <c r="H6" s="53">
        <f>'[1]Reference Price จจ'!G6</f>
        <v>470.7</v>
      </c>
      <c r="I6" s="53">
        <f>'[1]Reference Price จจ'!H6</f>
        <v>471.6</v>
      </c>
      <c r="J6" s="53">
        <f>'[1]Reference Price จจ'!I6</f>
        <v>469.8</v>
      </c>
      <c r="K6" s="53">
        <f>'[1]Reference Price จจ'!J6</f>
        <v>469.35</v>
      </c>
      <c r="L6" s="53">
        <f>'[1]Reference Price จจ'!K6</f>
        <v>470.7</v>
      </c>
      <c r="M6" s="53">
        <f>'[1]Reference Price จจ'!L6</f>
        <v>467.1</v>
      </c>
      <c r="N6" s="53">
        <f>'[1]Reference Price จจ'!M6</f>
        <v>467.1</v>
      </c>
      <c r="O6" s="53">
        <f>'[1]Reference Price จจ'!N6</f>
        <v>472.5</v>
      </c>
      <c r="P6" s="53">
        <f>'[1]Reference Price จจ'!O6</f>
        <v>475.2</v>
      </c>
    </row>
    <row r="7" spans="1:16" x14ac:dyDescent="0.3">
      <c r="A7" s="9" t="s">
        <v>2</v>
      </c>
      <c r="B7" s="13" t="s">
        <v>6</v>
      </c>
      <c r="C7" s="11"/>
      <c r="D7" s="53">
        <f>'[1]Reference Price จจ'!C7</f>
        <v>47.59</v>
      </c>
      <c r="E7" s="53">
        <f>'[1]Reference Price จจ'!D7</f>
        <v>55.584000000000003</v>
      </c>
      <c r="F7" s="53">
        <f>'[1]Reference Price จจ'!E7</f>
        <v>54.599999999999994</v>
      </c>
      <c r="G7" s="53">
        <f>'[1]Reference Price จจ'!F7</f>
        <v>53.75</v>
      </c>
      <c r="H7" s="53">
        <f>'[1]Reference Price จจ'!G7</f>
        <v>52.3</v>
      </c>
      <c r="I7" s="53">
        <f>'[1]Reference Price จจ'!H7</f>
        <v>52.400000000000006</v>
      </c>
      <c r="J7" s="53">
        <f>'[1]Reference Price จจ'!I7</f>
        <v>52.2</v>
      </c>
      <c r="K7" s="53">
        <f>'[1]Reference Price จจ'!J7</f>
        <v>52.150000000000006</v>
      </c>
      <c r="L7" s="53">
        <f>'[1]Reference Price จจ'!K7</f>
        <v>52.3</v>
      </c>
      <c r="M7" s="53">
        <f>'[1]Reference Price จจ'!L7</f>
        <v>51.900000000000006</v>
      </c>
      <c r="N7" s="53">
        <f>'[1]Reference Price จจ'!M7</f>
        <v>51.900000000000006</v>
      </c>
      <c r="O7" s="53">
        <f>'[1]Reference Price จจ'!N7</f>
        <v>52.5</v>
      </c>
      <c r="P7" s="53">
        <f>'[1]Reference Price จจ'!O7</f>
        <v>52.8</v>
      </c>
    </row>
    <row r="8" spans="1:16" x14ac:dyDescent="0.3">
      <c r="A8" s="9" t="s">
        <v>4</v>
      </c>
      <c r="B8" s="14" t="s">
        <v>7</v>
      </c>
      <c r="C8" s="11"/>
      <c r="D8" s="53">
        <f>'[1]Reference Price จจ'!C8</f>
        <v>448.57142857142856</v>
      </c>
      <c r="E8" s="53">
        <f>'[1]Reference Price จจ'!D8</f>
        <v>570.65</v>
      </c>
      <c r="F8" s="53">
        <f>'[1]Reference Price จจ'!E8</f>
        <v>595</v>
      </c>
      <c r="G8" s="53">
        <f>'[1]Reference Price จจ'!F8</f>
        <v>560</v>
      </c>
      <c r="H8" s="53">
        <f>'[1]Reference Price จจ'!G8</f>
        <v>507.5</v>
      </c>
      <c r="I8" s="53">
        <f>'[1]Reference Price จจ'!H8</f>
        <v>430</v>
      </c>
      <c r="J8" s="53">
        <f>'[1]Reference Price จจ'!I8</f>
        <v>415</v>
      </c>
      <c r="K8" s="53">
        <f>'[1]Reference Price จจ'!J8</f>
        <v>380</v>
      </c>
      <c r="L8" s="53">
        <f>'[1]Reference Price จจ'!K8</f>
        <v>395</v>
      </c>
      <c r="M8" s="53">
        <f>'[1]Reference Price จจ'!L8</f>
        <v>400</v>
      </c>
      <c r="N8" s="53">
        <f>'[1]Reference Price จจ'!M8</f>
        <v>405</v>
      </c>
      <c r="O8" s="53">
        <f>'[1]Reference Price จจ'!N8</f>
        <v>410</v>
      </c>
      <c r="P8" s="53">
        <f>'[1]Reference Price จจ'!O8</f>
        <v>410</v>
      </c>
    </row>
    <row r="9" spans="1:16" x14ac:dyDescent="0.3">
      <c r="A9" s="9" t="s">
        <v>4</v>
      </c>
      <c r="B9" s="14" t="s">
        <v>8</v>
      </c>
      <c r="C9" s="11"/>
      <c r="D9" s="53">
        <f>'[1]Reference Price จจ'!C9</f>
        <v>455</v>
      </c>
      <c r="E9" s="53">
        <f>'[1]Reference Price จจ'!D9</f>
        <v>540</v>
      </c>
      <c r="F9" s="53">
        <f>'[1]Reference Price จจ'!E9</f>
        <v>595</v>
      </c>
      <c r="G9" s="53">
        <f>'[1]Reference Price จจ'!F9</f>
        <v>560</v>
      </c>
      <c r="H9" s="53">
        <f>'[1]Reference Price จจ'!G9</f>
        <v>507.5</v>
      </c>
      <c r="I9" s="53">
        <f>'[1]Reference Price จจ'!H9</f>
        <v>430</v>
      </c>
      <c r="J9" s="53">
        <f>'[1]Reference Price จจ'!I9</f>
        <v>415</v>
      </c>
      <c r="K9" s="53">
        <f>'[1]Reference Price จจ'!J9</f>
        <v>380</v>
      </c>
      <c r="L9" s="53">
        <f>'[1]Reference Price จจ'!K9</f>
        <v>395</v>
      </c>
      <c r="M9" s="53">
        <f>'[1]Reference Price จจ'!L9</f>
        <v>400</v>
      </c>
      <c r="N9" s="53">
        <f>'[1]Reference Price จจ'!M9</f>
        <v>405</v>
      </c>
      <c r="O9" s="53">
        <f>'[1]Reference Price จจ'!N9</f>
        <v>410</v>
      </c>
      <c r="P9" s="53">
        <f>'[1]Reference Price จจ'!O9</f>
        <v>410</v>
      </c>
    </row>
    <row r="10" spans="1:16" x14ac:dyDescent="0.3">
      <c r="A10" s="9" t="s">
        <v>4</v>
      </c>
      <c r="B10" s="14" t="s">
        <v>9</v>
      </c>
      <c r="C10" s="11"/>
      <c r="D10" s="53">
        <f>'[1]Reference Price จจ'!C10</f>
        <v>450</v>
      </c>
      <c r="E10" s="53">
        <f>'[1]Reference Price จจ'!D10</f>
        <v>550</v>
      </c>
      <c r="F10" s="53">
        <f>'[1]Reference Price จจ'!E10</f>
        <v>605</v>
      </c>
      <c r="G10" s="53">
        <f>'[1]Reference Price จจ'!F10</f>
        <v>570</v>
      </c>
      <c r="H10" s="53">
        <f>'[1]Reference Price จจ'!G10</f>
        <v>510</v>
      </c>
      <c r="I10" s="53">
        <f>'[1]Reference Price จจ'!H10</f>
        <v>430</v>
      </c>
      <c r="J10" s="53">
        <f>'[1]Reference Price จจ'!I10</f>
        <v>415</v>
      </c>
      <c r="K10" s="53">
        <f>'[1]Reference Price จจ'!J10</f>
        <v>380</v>
      </c>
      <c r="L10" s="53">
        <f>'[1]Reference Price จจ'!K10</f>
        <v>395</v>
      </c>
      <c r="M10" s="53">
        <f>'[1]Reference Price จจ'!L10</f>
        <v>400</v>
      </c>
      <c r="N10" s="53">
        <f>'[1]Reference Price จจ'!M10</f>
        <v>405</v>
      </c>
      <c r="O10" s="53">
        <f>'[1]Reference Price จจ'!N10</f>
        <v>410</v>
      </c>
      <c r="P10" s="53">
        <f>'[1]Reference Price จจ'!O10</f>
        <v>410</v>
      </c>
    </row>
    <row r="11" spans="1:16" x14ac:dyDescent="0.3">
      <c r="A11" s="9" t="s">
        <v>4</v>
      </c>
      <c r="B11" s="14" t="s">
        <v>10</v>
      </c>
      <c r="C11" s="11"/>
      <c r="D11" s="53">
        <f>'[1]Reference Price จจ'!C11</f>
        <v>460</v>
      </c>
      <c r="E11" s="53">
        <f>'[1]Reference Price จจ'!D11</f>
        <v>530</v>
      </c>
      <c r="F11" s="53">
        <f>'[1]Reference Price จจ'!E11</f>
        <v>585</v>
      </c>
      <c r="G11" s="53">
        <f>'[1]Reference Price จจ'!F11</f>
        <v>550</v>
      </c>
      <c r="H11" s="53">
        <f>'[1]Reference Price จจ'!G11</f>
        <v>505</v>
      </c>
      <c r="I11" s="53">
        <f>'[1]Reference Price จจ'!H11</f>
        <v>430</v>
      </c>
      <c r="J11" s="53">
        <f>'[1]Reference Price จจ'!I11</f>
        <v>415</v>
      </c>
      <c r="K11" s="53">
        <f>'[1]Reference Price จจ'!J11</f>
        <v>380</v>
      </c>
      <c r="L11" s="53">
        <f>'[1]Reference Price จจ'!K11</f>
        <v>395</v>
      </c>
      <c r="M11" s="53">
        <f>'[1]Reference Price จจ'!L11</f>
        <v>400</v>
      </c>
      <c r="N11" s="53">
        <f>'[1]Reference Price จจ'!M11</f>
        <v>405</v>
      </c>
      <c r="O11" s="53">
        <f>'[1]Reference Price จจ'!N11</f>
        <v>410</v>
      </c>
      <c r="P11" s="53">
        <f>'[1]Reference Price จจ'!O11</f>
        <v>410</v>
      </c>
    </row>
    <row r="12" spans="1:16" x14ac:dyDescent="0.3">
      <c r="A12" s="9" t="s">
        <v>4</v>
      </c>
      <c r="B12" s="13" t="s">
        <v>11</v>
      </c>
      <c r="C12" s="11"/>
      <c r="D12" s="53">
        <f>'[1]Reference Price จจ'!C12</f>
        <v>1068.75</v>
      </c>
      <c r="E12" s="53">
        <f>'[1]Reference Price จจ'!D12</f>
        <v>1061.25</v>
      </c>
      <c r="F12" s="53">
        <f>'[1]Reference Price จจ'!E12</f>
        <v>1033</v>
      </c>
      <c r="G12" s="53">
        <f>'[1]Reference Price จจ'!F12</f>
        <v>1005</v>
      </c>
      <c r="H12" s="53">
        <f>'[1]Reference Price จจ'!G12</f>
        <v>1000</v>
      </c>
      <c r="I12" s="53">
        <f>'[1]Reference Price จจ'!H12</f>
        <v>1005</v>
      </c>
      <c r="J12" s="53">
        <f>'[1]Reference Price จจ'!I12</f>
        <v>995</v>
      </c>
      <c r="K12" s="53">
        <f>'[1]Reference Price จจ'!J12</f>
        <v>955</v>
      </c>
      <c r="L12" s="53">
        <f>'[1]Reference Price จจ'!K12</f>
        <v>920</v>
      </c>
      <c r="M12" s="53">
        <f>'[1]Reference Price จจ'!L12</f>
        <v>930</v>
      </c>
      <c r="N12" s="53">
        <f>'[1]Reference Price จจ'!M12</f>
        <v>960</v>
      </c>
      <c r="O12" s="53">
        <f>'[1]Reference Price จจ'!N12</f>
        <v>980</v>
      </c>
      <c r="P12" s="53">
        <f>'[1]Reference Price จจ'!O12</f>
        <v>960</v>
      </c>
    </row>
    <row r="13" spans="1:16" x14ac:dyDescent="0.3">
      <c r="A13" s="9" t="s">
        <v>4</v>
      </c>
      <c r="B13" s="13" t="s">
        <v>12</v>
      </c>
      <c r="C13" s="11"/>
      <c r="D13" s="53">
        <f>'[1]Reference Price จจ'!C13</f>
        <v>1418.75</v>
      </c>
      <c r="E13" s="53">
        <f>'[1]Reference Price จจ'!D13</f>
        <v>1443.75</v>
      </c>
      <c r="F13" s="53">
        <f>'[1]Reference Price จจ'!E13</f>
        <v>1413</v>
      </c>
      <c r="G13" s="53">
        <f>'[1]Reference Price จจ'!F13</f>
        <v>1350</v>
      </c>
      <c r="H13" s="53">
        <f>'[1]Reference Price จจ'!G13</f>
        <v>1300</v>
      </c>
      <c r="I13" s="53">
        <f>'[1]Reference Price จจ'!H13</f>
        <v>1310</v>
      </c>
      <c r="J13" s="53">
        <f>'[1]Reference Price จจ'!I13</f>
        <v>1310</v>
      </c>
      <c r="K13" s="53">
        <f>'[1]Reference Price จจ'!J13</f>
        <v>1270</v>
      </c>
      <c r="L13" s="53">
        <f>'[1]Reference Price จจ'!K13</f>
        <v>1220</v>
      </c>
      <c r="M13" s="53">
        <f>'[1]Reference Price จจ'!L13</f>
        <v>1220</v>
      </c>
      <c r="N13" s="53">
        <f>'[1]Reference Price จจ'!M13</f>
        <v>1250</v>
      </c>
      <c r="O13" s="53">
        <f>'[1]Reference Price จจ'!N13</f>
        <v>1280</v>
      </c>
      <c r="P13" s="53">
        <f>'[1]Reference Price จจ'!O13</f>
        <v>1260</v>
      </c>
    </row>
    <row r="14" spans="1:16" x14ac:dyDescent="0.3">
      <c r="A14" s="9" t="s">
        <v>4</v>
      </c>
      <c r="B14" s="13" t="s">
        <v>13</v>
      </c>
      <c r="C14" s="11"/>
      <c r="D14" s="53">
        <f>'[1]Reference Price จจ'!C14</f>
        <v>1063.75</v>
      </c>
      <c r="E14" s="53">
        <f>'[1]Reference Price จจ'!D14</f>
        <v>1060</v>
      </c>
      <c r="F14" s="53">
        <f>'[1]Reference Price จจ'!E14</f>
        <v>1035</v>
      </c>
      <c r="G14" s="53">
        <f>'[1]Reference Price จจ'!F14</f>
        <v>990</v>
      </c>
      <c r="H14" s="53">
        <f>'[1]Reference Price จจ'!G14</f>
        <v>980</v>
      </c>
      <c r="I14" s="53">
        <f>'[1]Reference Price จจ'!H14</f>
        <v>1000</v>
      </c>
      <c r="J14" s="53">
        <f>'[1]Reference Price จจ'!I14</f>
        <v>1000</v>
      </c>
      <c r="K14" s="53">
        <f>'[1]Reference Price จจ'!J14</f>
        <v>970</v>
      </c>
      <c r="L14" s="53">
        <f>'[1]Reference Price จจ'!K14</f>
        <v>930</v>
      </c>
      <c r="M14" s="53">
        <f>'[1]Reference Price จจ'!L14</f>
        <v>930</v>
      </c>
      <c r="N14" s="53">
        <f>'[1]Reference Price จจ'!M14</f>
        <v>965</v>
      </c>
      <c r="O14" s="53">
        <f>'[1]Reference Price จจ'!N14</f>
        <v>1000</v>
      </c>
      <c r="P14" s="53">
        <f>'[1]Reference Price จจ'!O14</f>
        <v>980</v>
      </c>
    </row>
    <row r="15" spans="1:16" x14ac:dyDescent="0.3">
      <c r="A15" s="9" t="s">
        <v>4</v>
      </c>
      <c r="B15" s="13" t="s">
        <v>14</v>
      </c>
      <c r="C15" s="11"/>
      <c r="D15" s="53">
        <f>'[1]Reference Price จจ'!C15</f>
        <v>1266.875</v>
      </c>
      <c r="E15" s="53">
        <f>'[1]Reference Price จจ'!D15</f>
        <v>1235</v>
      </c>
      <c r="F15" s="53">
        <f>'[1]Reference Price จจ'!E15</f>
        <v>1231</v>
      </c>
      <c r="G15" s="53">
        <f>'[1]Reference Price จจ'!F15</f>
        <v>1252</v>
      </c>
      <c r="H15" s="53">
        <f>'[1]Reference Price จจ'!G15</f>
        <v>1213</v>
      </c>
      <c r="I15" s="53">
        <f>'[1]Reference Price จจ'!H15</f>
        <v>1178</v>
      </c>
      <c r="J15" s="53">
        <f>'[1]Reference Price จจ'!I15</f>
        <v>1146</v>
      </c>
      <c r="K15" s="53">
        <f>'[1]Reference Price จจ'!J15</f>
        <v>1104</v>
      </c>
      <c r="L15" s="53">
        <f>'[1]Reference Price จจ'!K15</f>
        <v>1079</v>
      </c>
      <c r="M15" s="53">
        <f>'[1]Reference Price จจ'!L15</f>
        <v>1094</v>
      </c>
      <c r="N15" s="53">
        <f>'[1]Reference Price จจ'!M15</f>
        <v>1125</v>
      </c>
      <c r="O15" s="53">
        <f>'[1]Reference Price จจ'!N15</f>
        <v>1120</v>
      </c>
      <c r="P15" s="53">
        <f>'[1]Reference Price จจ'!O15</f>
        <v>1094</v>
      </c>
    </row>
    <row r="16" spans="1:16" x14ac:dyDescent="0.3">
      <c r="A16" s="9" t="s">
        <v>4</v>
      </c>
      <c r="B16" s="10" t="s">
        <v>15</v>
      </c>
      <c r="C16" s="11"/>
      <c r="D16" s="53">
        <f>'[1]Reference Price จจ'!C16</f>
        <v>0</v>
      </c>
      <c r="E16" s="53">
        <f>'[1]Reference Price จจ'!D16</f>
        <v>913.125</v>
      </c>
      <c r="F16" s="53">
        <f>'[1]Reference Price จจ'!E16</f>
        <v>884.9</v>
      </c>
      <c r="G16" s="53">
        <f>'[1]Reference Price จจ'!F16</f>
        <v>868.25</v>
      </c>
      <c r="H16" s="53">
        <f>'[1]Reference Price จจ'!G16</f>
        <v>830.2</v>
      </c>
      <c r="I16" s="53">
        <f>'[1]Reference Price จจ'!H16</f>
        <v>809.1</v>
      </c>
      <c r="J16" s="53">
        <f>'[1]Reference Price จจ'!I16</f>
        <v>823.3</v>
      </c>
      <c r="K16" s="53">
        <f>'[1]Reference Price จจ'!J16</f>
        <v>806.85</v>
      </c>
      <c r="L16" s="53">
        <f>'[1]Reference Price จจ'!K16</f>
        <v>805.2</v>
      </c>
      <c r="M16" s="53">
        <f>'[1]Reference Price จจ'!L16</f>
        <v>792.6</v>
      </c>
      <c r="N16" s="53">
        <f>'[1]Reference Price จจ'!M16</f>
        <v>796.6</v>
      </c>
      <c r="O16" s="53">
        <f>'[1]Reference Price จจ'!N16</f>
        <v>796</v>
      </c>
      <c r="P16" s="53">
        <f>'[1]Reference Price จจ'!O16</f>
        <v>773.7</v>
      </c>
    </row>
    <row r="17" spans="1:16" x14ac:dyDescent="0.3">
      <c r="A17" s="9" t="s">
        <v>4</v>
      </c>
      <c r="B17" s="10" t="s">
        <v>16</v>
      </c>
      <c r="C17" s="11"/>
      <c r="D17" s="53">
        <f>'[1]Reference Price จจ'!C17</f>
        <v>103.55955555555556</v>
      </c>
      <c r="E17" s="53">
        <f>'[1]Reference Price จจ'!D17</f>
        <v>92.321400000000011</v>
      </c>
      <c r="F17" s="53">
        <f>'[1]Reference Price จจ'!E17</f>
        <v>82.168242364630402</v>
      </c>
      <c r="G17" s="53">
        <f>'[1]Reference Price จจ'!F17</f>
        <v>77.334816343181558</v>
      </c>
      <c r="H17" s="53">
        <f>'[1]Reference Price จจ'!G17</f>
        <v>70.084677311008278</v>
      </c>
      <c r="I17" s="53">
        <f>'[1]Reference Price จจ'!H17</f>
        <v>59.382091120657257</v>
      </c>
      <c r="J17" s="53">
        <f>'[1]Reference Price จจ'!I17</f>
        <v>57.310622825750613</v>
      </c>
      <c r="K17" s="53">
        <f>'[1]Reference Price จจ'!J17</f>
        <v>52.477196804301769</v>
      </c>
      <c r="L17" s="53">
        <f>'[1]Reference Price จจ'!K17</f>
        <v>54.548665099208421</v>
      </c>
      <c r="M17" s="53">
        <f>'[1]Reference Price จจ'!L17</f>
        <v>55.239154530843976</v>
      </c>
      <c r="N17" s="53">
        <f>'[1]Reference Price จจ'!M17</f>
        <v>55.929643962479524</v>
      </c>
      <c r="O17" s="53">
        <f>'[1]Reference Price จจ'!N17</f>
        <v>56.620133394115086</v>
      </c>
      <c r="P17" s="53">
        <f>'[1]Reference Price จจ'!O17</f>
        <v>56.620133394115086</v>
      </c>
    </row>
    <row r="18" spans="1:16" x14ac:dyDescent="0.3">
      <c r="A18" s="9" t="s">
        <v>4</v>
      </c>
      <c r="B18" s="10" t="s">
        <v>17</v>
      </c>
      <c r="C18" s="11"/>
      <c r="D18" s="53">
        <f>'[1]Reference Price จจ'!C18</f>
        <v>75.243419999999986</v>
      </c>
      <c r="E18" s="53">
        <f>'[1]Reference Price จจ'!D18</f>
        <v>96.520719999999969</v>
      </c>
      <c r="F18" s="53">
        <f>'[1]Reference Price จจ'!E18</f>
        <v>65.734593891704321</v>
      </c>
      <c r="G18" s="53">
        <f>'[1]Reference Price จจ'!F18</f>
        <v>61.867853074545245</v>
      </c>
      <c r="H18" s="53">
        <f>'[1]Reference Price จจ'!G18</f>
        <v>56.067741848806627</v>
      </c>
      <c r="I18" s="53">
        <f>'[1]Reference Price จจ'!H18</f>
        <v>47.505672896525809</v>
      </c>
      <c r="J18" s="53">
        <f>'[1]Reference Price จจ'!I18</f>
        <v>45.848498260600493</v>
      </c>
      <c r="K18" s="53">
        <f>'[1]Reference Price จจ'!J18</f>
        <v>41.981757443441417</v>
      </c>
      <c r="L18" s="53">
        <f>'[1]Reference Price จจ'!K18</f>
        <v>43.638932079366739</v>
      </c>
      <c r="M18" s="53">
        <f>'[1]Reference Price จจ'!L18</f>
        <v>44.191323624675185</v>
      </c>
      <c r="N18" s="53">
        <f>'[1]Reference Price จจ'!M18</f>
        <v>44.743715169983624</v>
      </c>
      <c r="O18" s="53">
        <f>'[1]Reference Price จจ'!N18</f>
        <v>45.296106715292069</v>
      </c>
      <c r="P18" s="53">
        <f>'[1]Reference Price จจ'!O18</f>
        <v>45.296106715292069</v>
      </c>
    </row>
    <row r="19" spans="1:16" x14ac:dyDescent="0.3">
      <c r="A19" s="9" t="s">
        <v>4</v>
      </c>
      <c r="B19" s="10" t="s">
        <v>18</v>
      </c>
      <c r="C19" s="11"/>
      <c r="D19" s="53">
        <f>'[1]Reference Price จจ'!C19</f>
        <v>428.57401184440261</v>
      </c>
      <c r="E19" s="53">
        <f>'[1]Reference Price จจ'!D19</f>
        <v>431.36405214949008</v>
      </c>
      <c r="F19" s="53">
        <f>'[1]Reference Price จจ'!E19</f>
        <v>433.21796298338694</v>
      </c>
      <c r="G19" s="53">
        <f>'[1]Reference Price จจ'!F19</f>
        <v>436.76686706746824</v>
      </c>
      <c r="H19" s="53">
        <f>'[1]Reference Price จจ'!G19</f>
        <v>437.05882352941177</v>
      </c>
      <c r="I19" s="53">
        <f>'[1]Reference Price จจ'!H19</f>
        <v>439.31893471571493</v>
      </c>
      <c r="J19" s="53">
        <f>'[1]Reference Price จจ'!I19</f>
        <v>439.31893471571493</v>
      </c>
      <c r="K19" s="53">
        <f>'[1]Reference Price จจ'!J19</f>
        <v>440.496733468304</v>
      </c>
      <c r="L19" s="53">
        <f>'[1]Reference Price จจ'!K19</f>
        <v>436.36546340581549</v>
      </c>
      <c r="M19" s="53">
        <f>'[1]Reference Price จจ'!L19</f>
        <v>436.36546340581549</v>
      </c>
      <c r="N19" s="53">
        <f>'[1]Reference Price จจ'!M19</f>
        <v>438.8657036747399</v>
      </c>
      <c r="O19" s="53">
        <f>'[1]Reference Price จจ'!N19</f>
        <v>432.87248598223965</v>
      </c>
      <c r="P19" s="53">
        <f>'[1]Reference Price จจ'!O19</f>
        <v>432.87248598223965</v>
      </c>
    </row>
    <row r="20" spans="1:16" x14ac:dyDescent="0.3">
      <c r="A20" s="9" t="s">
        <v>19</v>
      </c>
      <c r="B20" s="10" t="s">
        <v>20</v>
      </c>
      <c r="C20" s="11"/>
      <c r="D20" s="54">
        <f>'[1]Reference Price จจ'!C20</f>
        <v>30.391203225806454</v>
      </c>
      <c r="E20" s="54">
        <f>'[1]Reference Price จจ'!D20</f>
        <v>30.194945161290324</v>
      </c>
      <c r="F20" s="54">
        <f>'[1]Reference Price จจ'!E20</f>
        <v>30.185267272727263</v>
      </c>
      <c r="G20" s="54">
        <f>'[1]Reference Price จจ'!F20</f>
        <v>29.94</v>
      </c>
      <c r="H20" s="54">
        <f>'[1]Reference Price จจ'!G20</f>
        <v>29.92</v>
      </c>
      <c r="I20" s="54">
        <f>'[1]Reference Price จจ'!H20</f>
        <v>29.92</v>
      </c>
      <c r="J20" s="54">
        <f>'[1]Reference Price จจ'!I20</f>
        <v>29.92</v>
      </c>
      <c r="K20" s="54">
        <f>'[1]Reference Price จจ'!J20</f>
        <v>29.84</v>
      </c>
      <c r="L20" s="54">
        <f>'[1]Reference Price จจ'!K20</f>
        <v>29.84</v>
      </c>
      <c r="M20" s="54">
        <f>'[1]Reference Price จจ'!L20</f>
        <v>29.84</v>
      </c>
      <c r="N20" s="54">
        <f>'[1]Reference Price จจ'!M20</f>
        <v>29.67</v>
      </c>
      <c r="O20" s="54">
        <f>'[1]Reference Price จจ'!N20</f>
        <v>29.67</v>
      </c>
      <c r="P20" s="54">
        <f>'[1]Reference Price จจ'!O20</f>
        <v>29.67</v>
      </c>
    </row>
    <row r="21" spans="1:16" ht="22" x14ac:dyDescent="0.3">
      <c r="A21" s="1" t="s">
        <v>98</v>
      </c>
    </row>
    <row r="22" spans="1:16" s="19" customFormat="1" ht="22" x14ac:dyDescent="0.3">
      <c r="A22" s="17" t="s">
        <v>22</v>
      </c>
      <c r="B22" s="18"/>
      <c r="D22" s="18"/>
    </row>
    <row r="23" spans="1:16" ht="13.75" customHeight="1" x14ac:dyDescent="0.3">
      <c r="A23" s="115" t="s">
        <v>1</v>
      </c>
      <c r="B23" s="115" t="s">
        <v>23</v>
      </c>
      <c r="C23" s="115" t="s">
        <v>24</v>
      </c>
      <c r="D23" s="115" t="s">
        <v>25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 s="119"/>
      <c r="B24" s="116"/>
      <c r="C24" s="116"/>
      <c r="D24" s="116"/>
      <c r="E24" s="20">
        <v>23377</v>
      </c>
      <c r="F24" s="20">
        <v>23408</v>
      </c>
      <c r="G24" s="20">
        <v>23437</v>
      </c>
      <c r="H24" s="20">
        <v>23468</v>
      </c>
      <c r="I24" s="20">
        <v>23498</v>
      </c>
      <c r="J24" s="20">
        <v>23529</v>
      </c>
      <c r="K24" s="20">
        <v>23559</v>
      </c>
      <c r="L24" s="20">
        <v>23590</v>
      </c>
      <c r="M24" s="20">
        <v>23621</v>
      </c>
      <c r="N24" s="20">
        <v>23651</v>
      </c>
      <c r="O24" s="20">
        <v>23682</v>
      </c>
      <c r="P24" s="20">
        <v>23712</v>
      </c>
    </row>
    <row r="25" spans="1:16" x14ac:dyDescent="0.3">
      <c r="A25" s="21" t="s">
        <v>4</v>
      </c>
      <c r="B25" s="22" t="s">
        <v>26</v>
      </c>
      <c r="C25" s="22" t="s">
        <v>27</v>
      </c>
      <c r="D25" s="22" t="s">
        <v>26</v>
      </c>
      <c r="E25" s="55">
        <f>ROUND(IF(0.42*(0.336*E12+28)+0.42*(0.314*E14+69)+0.16*(0.344*E13+17)&lt;370,370,0.42*(0.336*E12+28)+0.42*(0.314*E14+69)+0.16*(0.344*E13+17)),4)</f>
        <v>412.48039999999997</v>
      </c>
      <c r="F25" s="55">
        <f t="shared" ref="F25:P25" si="0">ROUND(IF(0.42*(0.336*F12+28)+0.42*(0.314*F14+69)+0.16*(0.344*F13+17)&lt;370,370,0.42*(0.336*F12+28)+0.42*(0.314*F14+69)+0.16*(0.344*F13+17)),4)</f>
        <v>403.5043</v>
      </c>
      <c r="G25" s="55">
        <f t="shared" si="0"/>
        <v>390.1508</v>
      </c>
      <c r="H25" s="55">
        <f t="shared" si="0"/>
        <v>385.37439999999998</v>
      </c>
      <c r="I25" s="55">
        <f t="shared" si="0"/>
        <v>389.26799999999997</v>
      </c>
      <c r="J25" s="55">
        <f t="shared" si="0"/>
        <v>387.85680000000002</v>
      </c>
      <c r="K25" s="55">
        <f t="shared" si="0"/>
        <v>376.05399999999997</v>
      </c>
      <c r="L25" s="55">
        <f t="shared" si="0"/>
        <v>370</v>
      </c>
      <c r="M25" s="55">
        <f t="shared" si="0"/>
        <v>370</v>
      </c>
      <c r="N25" s="55">
        <f t="shared" si="0"/>
        <v>374.99939999999998</v>
      </c>
      <c r="O25" s="55">
        <f t="shared" si="0"/>
        <v>384.08879999999999</v>
      </c>
      <c r="P25" s="55">
        <f t="shared" si="0"/>
        <v>377.52800000000002</v>
      </c>
    </row>
    <row r="26" spans="1:16" x14ac:dyDescent="0.3">
      <c r="A26" s="21" t="s">
        <v>4</v>
      </c>
      <c r="B26" s="22" t="s">
        <v>26</v>
      </c>
      <c r="C26" s="22" t="s">
        <v>28</v>
      </c>
      <c r="D26" s="22" t="s">
        <v>26</v>
      </c>
      <c r="E26" s="55">
        <f t="shared" ref="E26:P26" si="1">E25*1.0496</f>
        <v>432.93942784000001</v>
      </c>
      <c r="F26" s="55">
        <f t="shared" si="1"/>
        <v>423.51811328000002</v>
      </c>
      <c r="G26" s="55">
        <f t="shared" si="1"/>
        <v>409.50227968000002</v>
      </c>
      <c r="H26" s="55">
        <f t="shared" si="1"/>
        <v>404.48897024000001</v>
      </c>
      <c r="I26" s="55">
        <f t="shared" si="1"/>
        <v>408.57569280000001</v>
      </c>
      <c r="J26" s="55">
        <f t="shared" si="1"/>
        <v>407.09449728000004</v>
      </c>
      <c r="K26" s="55">
        <f t="shared" si="1"/>
        <v>394.70627840000003</v>
      </c>
      <c r="L26" s="55">
        <f t="shared" si="1"/>
        <v>388.35200000000003</v>
      </c>
      <c r="M26" s="55">
        <f t="shared" si="1"/>
        <v>388.35200000000003</v>
      </c>
      <c r="N26" s="55">
        <f t="shared" si="1"/>
        <v>393.59937023999998</v>
      </c>
      <c r="O26" s="55">
        <f t="shared" si="1"/>
        <v>403.13960448</v>
      </c>
      <c r="P26" s="55">
        <f t="shared" si="1"/>
        <v>396.25338880000004</v>
      </c>
    </row>
    <row r="27" spans="1:16" x14ac:dyDescent="0.3">
      <c r="A27" s="21" t="s">
        <v>4</v>
      </c>
      <c r="B27" s="22" t="s">
        <v>26</v>
      </c>
      <c r="C27" s="22" t="s">
        <v>29</v>
      </c>
      <c r="D27" s="22" t="s">
        <v>26</v>
      </c>
      <c r="E27" s="55">
        <f>(E25*1.014)+2.0224</f>
        <v>420.27752559999999</v>
      </c>
      <c r="F27" s="55">
        <f t="shared" ref="F27:P27" si="2">(F25*1.014)+2.0224</f>
        <v>411.17576020000001</v>
      </c>
      <c r="G27" s="55">
        <f t="shared" si="2"/>
        <v>397.63531119999999</v>
      </c>
      <c r="H27" s="55">
        <f t="shared" si="2"/>
        <v>392.7920416</v>
      </c>
      <c r="I27" s="55">
        <f t="shared" si="2"/>
        <v>396.74015199999997</v>
      </c>
      <c r="J27" s="55">
        <f t="shared" si="2"/>
        <v>395.30919520000003</v>
      </c>
      <c r="K27" s="55">
        <f t="shared" si="2"/>
        <v>383.34115599999996</v>
      </c>
      <c r="L27" s="55">
        <f t="shared" si="2"/>
        <v>377.20240000000001</v>
      </c>
      <c r="M27" s="55">
        <f t="shared" si="2"/>
        <v>377.20240000000001</v>
      </c>
      <c r="N27" s="55">
        <f t="shared" si="2"/>
        <v>382.27179159999997</v>
      </c>
      <c r="O27" s="55">
        <f t="shared" si="2"/>
        <v>391.48844320000001</v>
      </c>
      <c r="P27" s="55">
        <f t="shared" si="2"/>
        <v>384.83579200000003</v>
      </c>
    </row>
    <row r="28" spans="1:16" x14ac:dyDescent="0.3">
      <c r="A28" s="21" t="s">
        <v>4</v>
      </c>
      <c r="B28" s="22" t="s">
        <v>26</v>
      </c>
      <c r="C28" s="22" t="s">
        <v>30</v>
      </c>
      <c r="D28" s="22" t="s">
        <v>26</v>
      </c>
      <c r="E28" s="55">
        <f>(E25*1.014)+28</f>
        <v>446.25512559999999</v>
      </c>
      <c r="F28" s="55">
        <f t="shared" ref="F28:P28" si="3">(F25*1.014)+28</f>
        <v>437.15336020000001</v>
      </c>
      <c r="G28" s="55">
        <f t="shared" si="3"/>
        <v>423.61291119999999</v>
      </c>
      <c r="H28" s="55">
        <f t="shared" si="3"/>
        <v>418.7696416</v>
      </c>
      <c r="I28" s="55">
        <f t="shared" si="3"/>
        <v>422.71775199999996</v>
      </c>
      <c r="J28" s="55">
        <f t="shared" si="3"/>
        <v>421.28679520000003</v>
      </c>
      <c r="K28" s="55">
        <f t="shared" si="3"/>
        <v>409.31875599999995</v>
      </c>
      <c r="L28" s="55">
        <f t="shared" si="3"/>
        <v>403.18</v>
      </c>
      <c r="M28" s="55">
        <f t="shared" si="3"/>
        <v>403.18</v>
      </c>
      <c r="N28" s="55">
        <f t="shared" si="3"/>
        <v>408.24939159999997</v>
      </c>
      <c r="O28" s="55">
        <f t="shared" si="3"/>
        <v>417.4660432</v>
      </c>
      <c r="P28" s="55">
        <f t="shared" si="3"/>
        <v>410.81339200000002</v>
      </c>
    </row>
    <row r="29" spans="1:16" x14ac:dyDescent="0.3">
      <c r="A29" s="21" t="s">
        <v>4</v>
      </c>
      <c r="B29" s="22" t="s">
        <v>26</v>
      </c>
      <c r="C29" s="22" t="s">
        <v>31</v>
      </c>
      <c r="D29" s="22" t="s">
        <v>26</v>
      </c>
      <c r="E29" s="55">
        <f t="shared" ref="E29:P29" si="4">E26</f>
        <v>432.93942784000001</v>
      </c>
      <c r="F29" s="55">
        <f t="shared" si="4"/>
        <v>423.51811328000002</v>
      </c>
      <c r="G29" s="55">
        <f t="shared" si="4"/>
        <v>409.50227968000002</v>
      </c>
      <c r="H29" s="55">
        <f t="shared" si="4"/>
        <v>404.48897024000001</v>
      </c>
      <c r="I29" s="55">
        <f t="shared" si="4"/>
        <v>408.57569280000001</v>
      </c>
      <c r="J29" s="55">
        <f t="shared" si="4"/>
        <v>407.09449728000004</v>
      </c>
      <c r="K29" s="55">
        <f t="shared" si="4"/>
        <v>394.70627840000003</v>
      </c>
      <c r="L29" s="55">
        <f t="shared" si="4"/>
        <v>388.35200000000003</v>
      </c>
      <c r="M29" s="55">
        <f t="shared" si="4"/>
        <v>388.35200000000003</v>
      </c>
      <c r="N29" s="55">
        <f t="shared" si="4"/>
        <v>393.59937023999998</v>
      </c>
      <c r="O29" s="55">
        <f t="shared" si="4"/>
        <v>403.13960448</v>
      </c>
      <c r="P29" s="55">
        <f t="shared" si="4"/>
        <v>396.25338880000004</v>
      </c>
    </row>
    <row r="30" spans="1:16" x14ac:dyDescent="0.3">
      <c r="A30" s="21" t="s">
        <v>4</v>
      </c>
      <c r="B30" s="22" t="s">
        <v>26</v>
      </c>
      <c r="C30" s="22" t="s">
        <v>32</v>
      </c>
      <c r="D30" s="22" t="s">
        <v>26</v>
      </c>
      <c r="E30" s="55">
        <f t="shared" ref="E30:P30" si="5">(E25*1.014)+100</f>
        <v>518.25512559999993</v>
      </c>
      <c r="F30" s="55">
        <f t="shared" si="5"/>
        <v>509.15336020000001</v>
      </c>
      <c r="G30" s="55">
        <f t="shared" si="5"/>
        <v>495.61291119999999</v>
      </c>
      <c r="H30" s="55">
        <f t="shared" si="5"/>
        <v>490.7696416</v>
      </c>
      <c r="I30" s="55">
        <f t="shared" si="5"/>
        <v>494.71775199999996</v>
      </c>
      <c r="J30" s="55">
        <f t="shared" si="5"/>
        <v>493.28679520000003</v>
      </c>
      <c r="K30" s="55">
        <f t="shared" si="5"/>
        <v>481.31875599999995</v>
      </c>
      <c r="L30" s="55">
        <f t="shared" si="5"/>
        <v>475.18</v>
      </c>
      <c r="M30" s="55">
        <f t="shared" si="5"/>
        <v>475.18</v>
      </c>
      <c r="N30" s="55">
        <f t="shared" si="5"/>
        <v>480.24939159999997</v>
      </c>
      <c r="O30" s="55">
        <f t="shared" si="5"/>
        <v>489.4660432</v>
      </c>
      <c r="P30" s="55">
        <f t="shared" si="5"/>
        <v>482.81339200000002</v>
      </c>
    </row>
    <row r="31" spans="1:16" x14ac:dyDescent="0.3">
      <c r="A31" s="21" t="s">
        <v>4</v>
      </c>
      <c r="B31" s="22" t="s">
        <v>26</v>
      </c>
      <c r="C31" s="22" t="s">
        <v>33</v>
      </c>
      <c r="D31" s="22" t="s">
        <v>26</v>
      </c>
      <c r="E31" s="55">
        <f>ROUND(IF(0.86*E5&lt;410,410,0.86*E5),4)</f>
        <v>441.42189999999999</v>
      </c>
      <c r="F31" s="55">
        <f t="shared" ref="F31:P31" si="6">ROUND(IF(0.86*F5&lt;410,410,0.86*F5),4)</f>
        <v>434.214</v>
      </c>
      <c r="G31" s="55">
        <f t="shared" si="6"/>
        <v>427.63499999999999</v>
      </c>
      <c r="H31" s="55">
        <f t="shared" si="6"/>
        <v>416.41199999999998</v>
      </c>
      <c r="I31" s="55">
        <f t="shared" si="6"/>
        <v>417.18599999999998</v>
      </c>
      <c r="J31" s="55">
        <f t="shared" si="6"/>
        <v>415.63799999999998</v>
      </c>
      <c r="K31" s="55">
        <f t="shared" si="6"/>
        <v>415.25099999999998</v>
      </c>
      <c r="L31" s="55">
        <f t="shared" si="6"/>
        <v>416.41199999999998</v>
      </c>
      <c r="M31" s="55">
        <f t="shared" si="6"/>
        <v>413.31599999999997</v>
      </c>
      <c r="N31" s="55">
        <f t="shared" si="6"/>
        <v>413.31599999999997</v>
      </c>
      <c r="O31" s="55">
        <f t="shared" si="6"/>
        <v>417.96</v>
      </c>
      <c r="P31" s="55">
        <f t="shared" si="6"/>
        <v>420.28199999999998</v>
      </c>
    </row>
    <row r="32" spans="1:16" s="19" customFormat="1" ht="22" x14ac:dyDescent="0.3">
      <c r="A32" s="17" t="s">
        <v>34</v>
      </c>
      <c r="B32" s="18"/>
      <c r="D32" s="18"/>
    </row>
    <row r="33" spans="1:16" ht="13.75" customHeight="1" x14ac:dyDescent="0.3">
      <c r="A33" s="115" t="s">
        <v>1</v>
      </c>
      <c r="B33" s="115" t="s">
        <v>23</v>
      </c>
      <c r="C33" s="115" t="s">
        <v>24</v>
      </c>
      <c r="D33" s="115" t="s">
        <v>25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3">
      <c r="A34" s="119"/>
      <c r="B34" s="116"/>
      <c r="C34" s="116"/>
      <c r="D34" s="116"/>
      <c r="E34" s="20">
        <v>23377</v>
      </c>
      <c r="F34" s="20">
        <v>23408</v>
      </c>
      <c r="G34" s="20">
        <v>23437</v>
      </c>
      <c r="H34" s="20">
        <v>23468</v>
      </c>
      <c r="I34" s="20">
        <v>23498</v>
      </c>
      <c r="J34" s="20">
        <v>23529</v>
      </c>
      <c r="K34" s="20">
        <v>23559</v>
      </c>
      <c r="L34" s="20">
        <v>23590</v>
      </c>
      <c r="M34" s="20">
        <v>23621</v>
      </c>
      <c r="N34" s="20">
        <v>23651</v>
      </c>
      <c r="O34" s="20">
        <v>23682</v>
      </c>
      <c r="P34" s="20">
        <v>23712</v>
      </c>
    </row>
    <row r="35" spans="1:16" x14ac:dyDescent="0.3">
      <c r="A35" s="21" t="s">
        <v>4</v>
      </c>
      <c r="B35" s="24"/>
      <c r="C35" s="25" t="s">
        <v>35</v>
      </c>
      <c r="D35" s="24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x14ac:dyDescent="0.3">
      <c r="A36" s="21" t="s">
        <v>4</v>
      </c>
      <c r="B36" s="24" t="s">
        <v>26</v>
      </c>
      <c r="C36" s="26" t="s">
        <v>36</v>
      </c>
      <c r="D36" s="24" t="s">
        <v>26</v>
      </c>
      <c r="E36" s="55">
        <f t="shared" ref="E36:P36" si="7">E10+(0.8*D17)+27-15</f>
        <v>644.84764444444443</v>
      </c>
      <c r="F36" s="55">
        <f t="shared" si="7"/>
        <v>690.85712000000001</v>
      </c>
      <c r="G36" s="55">
        <f t="shared" si="7"/>
        <v>647.73459389170432</v>
      </c>
      <c r="H36" s="55">
        <f t="shared" si="7"/>
        <v>583.86785307454522</v>
      </c>
      <c r="I36" s="55">
        <f t="shared" si="7"/>
        <v>498.06774184880669</v>
      </c>
      <c r="J36" s="55">
        <f t="shared" si="7"/>
        <v>474.50567289652582</v>
      </c>
      <c r="K36" s="55">
        <f t="shared" si="7"/>
        <v>437.84849826060048</v>
      </c>
      <c r="L36" s="55">
        <f t="shared" si="7"/>
        <v>448.98175744344144</v>
      </c>
      <c r="M36" s="55">
        <f t="shared" si="7"/>
        <v>455.63893207936673</v>
      </c>
      <c r="N36" s="55">
        <f t="shared" si="7"/>
        <v>461.19132362467519</v>
      </c>
      <c r="O36" s="55">
        <f t="shared" si="7"/>
        <v>466.7437151699836</v>
      </c>
      <c r="P36" s="55">
        <f t="shared" si="7"/>
        <v>467.29610671529207</v>
      </c>
    </row>
    <row r="37" spans="1:16" x14ac:dyDescent="0.3">
      <c r="A37" s="21" t="s">
        <v>4</v>
      </c>
      <c r="B37" s="27" t="s">
        <v>37</v>
      </c>
      <c r="C37" s="26" t="s">
        <v>36</v>
      </c>
      <c r="D37" s="24" t="s">
        <v>26</v>
      </c>
      <c r="E37" s="23">
        <f t="shared" ref="E37:P37" si="8">E10+(0.8*D17)+27-15</f>
        <v>644.84764444444443</v>
      </c>
      <c r="F37" s="23">
        <f t="shared" si="8"/>
        <v>690.85712000000001</v>
      </c>
      <c r="G37" s="23">
        <f t="shared" si="8"/>
        <v>647.73459389170432</v>
      </c>
      <c r="H37" s="23">
        <f t="shared" si="8"/>
        <v>583.86785307454522</v>
      </c>
      <c r="I37" s="23">
        <f t="shared" si="8"/>
        <v>498.06774184880669</v>
      </c>
      <c r="J37" s="23">
        <f t="shared" si="8"/>
        <v>474.50567289652582</v>
      </c>
      <c r="K37" s="23">
        <f t="shared" si="8"/>
        <v>437.84849826060048</v>
      </c>
      <c r="L37" s="23">
        <f t="shared" si="8"/>
        <v>448.98175744344144</v>
      </c>
      <c r="M37" s="23">
        <f t="shared" si="8"/>
        <v>455.63893207936673</v>
      </c>
      <c r="N37" s="23">
        <f t="shared" si="8"/>
        <v>461.19132362467519</v>
      </c>
      <c r="O37" s="23">
        <f t="shared" si="8"/>
        <v>466.7437151699836</v>
      </c>
      <c r="P37" s="23">
        <f t="shared" si="8"/>
        <v>467.29610671529207</v>
      </c>
    </row>
    <row r="38" spans="1:16" x14ac:dyDescent="0.3">
      <c r="A38" s="21" t="s">
        <v>4</v>
      </c>
      <c r="B38" s="29"/>
      <c r="C38" s="30" t="s">
        <v>38</v>
      </c>
      <c r="D38" s="29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3">
      <c r="A39" s="21" t="s">
        <v>4</v>
      </c>
      <c r="B39" s="29" t="s">
        <v>26</v>
      </c>
      <c r="C39" s="31" t="s">
        <v>39</v>
      </c>
      <c r="D39" s="29" t="s">
        <v>26</v>
      </c>
      <c r="E39" s="55">
        <f t="shared" ref="E39:P39" si="9">ROUND(IF(E10+(0.8*D17)+17+7.0563&lt;330,330,E10+(0.8*D17)+17+7.8217),4)</f>
        <v>657.66930000000002</v>
      </c>
      <c r="F39" s="55">
        <f t="shared" si="9"/>
        <v>703.67880000000002</v>
      </c>
      <c r="G39" s="55">
        <f t="shared" si="9"/>
        <v>660.55629999999996</v>
      </c>
      <c r="H39" s="55">
        <f t="shared" si="9"/>
        <v>596.68960000000004</v>
      </c>
      <c r="I39" s="55">
        <f t="shared" si="9"/>
        <v>510.88940000000002</v>
      </c>
      <c r="J39" s="55">
        <f t="shared" si="9"/>
        <v>487.32740000000001</v>
      </c>
      <c r="K39" s="55">
        <f t="shared" si="9"/>
        <v>450.67020000000002</v>
      </c>
      <c r="L39" s="55">
        <f t="shared" si="9"/>
        <v>461.80349999999999</v>
      </c>
      <c r="M39" s="55">
        <f t="shared" si="9"/>
        <v>468.4606</v>
      </c>
      <c r="N39" s="55">
        <f t="shared" si="9"/>
        <v>474.01299999999998</v>
      </c>
      <c r="O39" s="55">
        <f t="shared" si="9"/>
        <v>479.56540000000001</v>
      </c>
      <c r="P39" s="55">
        <f t="shared" si="9"/>
        <v>480.11779999999999</v>
      </c>
    </row>
    <row r="40" spans="1:16" x14ac:dyDescent="0.3">
      <c r="A40" s="21" t="s">
        <v>4</v>
      </c>
      <c r="B40" s="32" t="s">
        <v>37</v>
      </c>
      <c r="C40" s="31" t="s">
        <v>39</v>
      </c>
      <c r="D40" s="29" t="s">
        <v>26</v>
      </c>
      <c r="E40" s="23">
        <f t="shared" ref="E40:P40" si="10">ROUND(IF(E10+(0.8*D17)+17+7.0563&lt;330,330,E10+(0.8*D17)+17+7.8217),4)</f>
        <v>657.66930000000002</v>
      </c>
      <c r="F40" s="23">
        <f t="shared" si="10"/>
        <v>703.67880000000002</v>
      </c>
      <c r="G40" s="23">
        <f t="shared" si="10"/>
        <v>660.55629999999996</v>
      </c>
      <c r="H40" s="23">
        <f t="shared" si="10"/>
        <v>596.68960000000004</v>
      </c>
      <c r="I40" s="23">
        <f t="shared" si="10"/>
        <v>510.88940000000002</v>
      </c>
      <c r="J40" s="23">
        <f t="shared" si="10"/>
        <v>487.32740000000001</v>
      </c>
      <c r="K40" s="23">
        <f t="shared" si="10"/>
        <v>450.67020000000002</v>
      </c>
      <c r="L40" s="23">
        <f t="shared" si="10"/>
        <v>461.80349999999999</v>
      </c>
      <c r="M40" s="23">
        <f t="shared" si="10"/>
        <v>468.4606</v>
      </c>
      <c r="N40" s="23">
        <f t="shared" si="10"/>
        <v>474.01299999999998</v>
      </c>
      <c r="O40" s="23">
        <f t="shared" si="10"/>
        <v>479.56540000000001</v>
      </c>
      <c r="P40" s="23">
        <f t="shared" si="10"/>
        <v>480.11779999999999</v>
      </c>
    </row>
    <row r="41" spans="1:16" x14ac:dyDescent="0.3">
      <c r="A41" s="21" t="s">
        <v>4</v>
      </c>
      <c r="B41" s="33"/>
      <c r="C41" s="34" t="s">
        <v>40</v>
      </c>
      <c r="D41" s="3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3">
      <c r="A42" s="21" t="s">
        <v>4</v>
      </c>
      <c r="B42" s="33" t="s">
        <v>26</v>
      </c>
      <c r="C42" s="35" t="s">
        <v>41</v>
      </c>
      <c r="D42" s="33" t="s">
        <v>26</v>
      </c>
      <c r="E42" s="55">
        <f t="shared" ref="E42:P42" si="11">(D15*0.295)+72</f>
        <v>445.72812499999998</v>
      </c>
      <c r="F42" s="55">
        <f t="shared" si="11"/>
        <v>436.32499999999999</v>
      </c>
      <c r="G42" s="55">
        <f t="shared" si="11"/>
        <v>435.14499999999998</v>
      </c>
      <c r="H42" s="55">
        <f t="shared" si="11"/>
        <v>441.34</v>
      </c>
      <c r="I42" s="55">
        <f t="shared" si="11"/>
        <v>429.83499999999998</v>
      </c>
      <c r="J42" s="55">
        <f t="shared" si="11"/>
        <v>419.51</v>
      </c>
      <c r="K42" s="55">
        <f t="shared" si="11"/>
        <v>410.07</v>
      </c>
      <c r="L42" s="55">
        <f t="shared" si="11"/>
        <v>397.68</v>
      </c>
      <c r="M42" s="55">
        <f t="shared" si="11"/>
        <v>390.30500000000001</v>
      </c>
      <c r="N42" s="55">
        <f t="shared" si="11"/>
        <v>394.72999999999996</v>
      </c>
      <c r="O42" s="55">
        <f t="shared" si="11"/>
        <v>403.875</v>
      </c>
      <c r="P42" s="55">
        <f t="shared" si="11"/>
        <v>402.4</v>
      </c>
    </row>
    <row r="43" spans="1:16" x14ac:dyDescent="0.3">
      <c r="A43" s="21" t="s">
        <v>4</v>
      </c>
      <c r="B43" s="36" t="s">
        <v>37</v>
      </c>
      <c r="C43" s="35" t="s">
        <v>41</v>
      </c>
      <c r="D43" s="33" t="s">
        <v>26</v>
      </c>
      <c r="E43" s="23">
        <f t="shared" ref="E43:P43" si="12">(D15*0.295)+72</f>
        <v>445.72812499999998</v>
      </c>
      <c r="F43" s="23">
        <f t="shared" si="12"/>
        <v>436.32499999999999</v>
      </c>
      <c r="G43" s="23">
        <f t="shared" si="12"/>
        <v>435.14499999999998</v>
      </c>
      <c r="H43" s="23">
        <f t="shared" si="12"/>
        <v>441.34</v>
      </c>
      <c r="I43" s="23">
        <f t="shared" si="12"/>
        <v>429.83499999999998</v>
      </c>
      <c r="J43" s="23">
        <f t="shared" si="12"/>
        <v>419.51</v>
      </c>
      <c r="K43" s="23">
        <f t="shared" si="12"/>
        <v>410.07</v>
      </c>
      <c r="L43" s="23">
        <f t="shared" si="12"/>
        <v>397.68</v>
      </c>
      <c r="M43" s="23">
        <f t="shared" si="12"/>
        <v>390.30500000000001</v>
      </c>
      <c r="N43" s="23">
        <f t="shared" si="12"/>
        <v>394.72999999999996</v>
      </c>
      <c r="O43" s="23">
        <f t="shared" si="12"/>
        <v>403.875</v>
      </c>
      <c r="P43" s="23">
        <f t="shared" si="12"/>
        <v>402.4</v>
      </c>
    </row>
    <row r="44" spans="1:16" x14ac:dyDescent="0.3">
      <c r="A44" s="21" t="s">
        <v>4</v>
      </c>
      <c r="B44" s="33" t="s">
        <v>26</v>
      </c>
      <c r="C44" s="35" t="s">
        <v>42</v>
      </c>
      <c r="D44" s="33" t="s">
        <v>26</v>
      </c>
      <c r="E44" s="23">
        <f t="shared" ref="E44:P44" si="13">E10+D17+20</f>
        <v>673.55955555555556</v>
      </c>
      <c r="F44" s="23">
        <f t="shared" si="13"/>
        <v>717.32140000000004</v>
      </c>
      <c r="G44" s="23">
        <f t="shared" si="13"/>
        <v>672.16824236463037</v>
      </c>
      <c r="H44" s="23">
        <f t="shared" si="13"/>
        <v>607.3348163431815</v>
      </c>
      <c r="I44" s="23">
        <f t="shared" si="13"/>
        <v>520.08467731100825</v>
      </c>
      <c r="J44" s="23">
        <f t="shared" si="13"/>
        <v>494.38209112065726</v>
      </c>
      <c r="K44" s="23">
        <f t="shared" si="13"/>
        <v>457.31062282575061</v>
      </c>
      <c r="L44" s="23">
        <f t="shared" si="13"/>
        <v>467.4771968043018</v>
      </c>
      <c r="M44" s="23">
        <f t="shared" si="13"/>
        <v>474.54866509920839</v>
      </c>
      <c r="N44" s="23">
        <f t="shared" si="13"/>
        <v>480.23915453084396</v>
      </c>
      <c r="O44" s="23">
        <f t="shared" si="13"/>
        <v>485.92964396247953</v>
      </c>
      <c r="P44" s="23">
        <f t="shared" si="13"/>
        <v>486.6201333941151</v>
      </c>
    </row>
    <row r="45" spans="1:16" x14ac:dyDescent="0.3">
      <c r="A45" s="21"/>
      <c r="B45" s="33"/>
      <c r="C45" s="34" t="s">
        <v>43</v>
      </c>
      <c r="D45" s="3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3">
      <c r="A46" s="21" t="s">
        <v>4</v>
      </c>
      <c r="B46" s="39" t="s">
        <v>26</v>
      </c>
      <c r="C46" s="56" t="s">
        <v>44</v>
      </c>
      <c r="D46" s="39" t="s">
        <v>26</v>
      </c>
      <c r="E46" s="55">
        <f t="shared" ref="E46:P46" si="14">E10+(0.71*D17)+17-10</f>
        <v>630.52728444444449</v>
      </c>
      <c r="F46" s="55">
        <f t="shared" si="14"/>
        <v>677.54819399999997</v>
      </c>
      <c r="G46" s="55">
        <f t="shared" si="14"/>
        <v>635.33945207888758</v>
      </c>
      <c r="H46" s="55">
        <f t="shared" si="14"/>
        <v>571.90771960365896</v>
      </c>
      <c r="I46" s="55">
        <f t="shared" si="14"/>
        <v>486.76012089081587</v>
      </c>
      <c r="J46" s="55">
        <f t="shared" si="14"/>
        <v>464.16128469566667</v>
      </c>
      <c r="K46" s="55">
        <f t="shared" si="14"/>
        <v>427.69054220628294</v>
      </c>
      <c r="L46" s="55">
        <f t="shared" si="14"/>
        <v>439.25880973105427</v>
      </c>
      <c r="M46" s="55">
        <f t="shared" si="14"/>
        <v>445.72955222043799</v>
      </c>
      <c r="N46" s="55">
        <f t="shared" si="14"/>
        <v>451.21979971689922</v>
      </c>
      <c r="O46" s="55">
        <f t="shared" si="14"/>
        <v>456.71004721336044</v>
      </c>
      <c r="P46" s="55">
        <f t="shared" si="14"/>
        <v>457.20029470982172</v>
      </c>
    </row>
    <row r="47" spans="1:16" x14ac:dyDescent="0.3">
      <c r="A47" s="21" t="s">
        <v>4</v>
      </c>
      <c r="B47" s="37" t="s">
        <v>37</v>
      </c>
      <c r="C47" s="56" t="s">
        <v>44</v>
      </c>
      <c r="D47" s="39" t="s">
        <v>26</v>
      </c>
      <c r="E47" s="23">
        <f t="shared" ref="E47:P47" si="15">E10+(0.71*D17)</f>
        <v>623.52728444444449</v>
      </c>
      <c r="F47" s="23">
        <f t="shared" si="15"/>
        <v>670.54819399999997</v>
      </c>
      <c r="G47" s="23">
        <f t="shared" si="15"/>
        <v>628.33945207888758</v>
      </c>
      <c r="H47" s="23">
        <f t="shared" si="15"/>
        <v>564.90771960365896</v>
      </c>
      <c r="I47" s="23">
        <f t="shared" si="15"/>
        <v>479.76012089081587</v>
      </c>
      <c r="J47" s="23">
        <f t="shared" si="15"/>
        <v>457.16128469566667</v>
      </c>
      <c r="K47" s="23">
        <f t="shared" si="15"/>
        <v>420.69054220628294</v>
      </c>
      <c r="L47" s="23">
        <f t="shared" si="15"/>
        <v>432.25880973105427</v>
      </c>
      <c r="M47" s="23">
        <f t="shared" si="15"/>
        <v>438.72955222043799</v>
      </c>
      <c r="N47" s="23">
        <f t="shared" si="15"/>
        <v>444.21979971689922</v>
      </c>
      <c r="O47" s="23">
        <f t="shared" si="15"/>
        <v>449.71004721336044</v>
      </c>
      <c r="P47" s="23">
        <f t="shared" si="15"/>
        <v>450.20029470982172</v>
      </c>
    </row>
    <row r="48" spans="1:16" x14ac:dyDescent="0.3">
      <c r="A48" s="21" t="s">
        <v>4</v>
      </c>
      <c r="B48" s="39" t="s">
        <v>26</v>
      </c>
      <c r="C48" s="56" t="s">
        <v>45</v>
      </c>
      <c r="D48" s="39" t="s">
        <v>26</v>
      </c>
      <c r="E48" s="55">
        <f t="shared" ref="E48:P48" si="16">E10+(0.73*D17)+17-10</f>
        <v>632.59847555555552</v>
      </c>
      <c r="F48" s="55">
        <f t="shared" si="16"/>
        <v>679.39462200000003</v>
      </c>
      <c r="G48" s="55">
        <f t="shared" si="16"/>
        <v>636.98281692618025</v>
      </c>
      <c r="H48" s="55">
        <f t="shared" si="16"/>
        <v>573.45441593052249</v>
      </c>
      <c r="I48" s="55">
        <f t="shared" si="16"/>
        <v>488.16181443703601</v>
      </c>
      <c r="J48" s="55">
        <f t="shared" si="16"/>
        <v>465.34892651807979</v>
      </c>
      <c r="K48" s="55">
        <f t="shared" si="16"/>
        <v>428.83675466279794</v>
      </c>
      <c r="L48" s="55">
        <f t="shared" si="16"/>
        <v>440.3083536671403</v>
      </c>
      <c r="M48" s="55">
        <f t="shared" si="16"/>
        <v>446.82052552242214</v>
      </c>
      <c r="N48" s="55">
        <f t="shared" si="16"/>
        <v>452.32458280751609</v>
      </c>
      <c r="O48" s="55">
        <f t="shared" si="16"/>
        <v>457.82864009261004</v>
      </c>
      <c r="P48" s="55">
        <f t="shared" si="16"/>
        <v>458.33269737770399</v>
      </c>
    </row>
    <row r="49" spans="1:16" x14ac:dyDescent="0.3">
      <c r="A49" s="21" t="s">
        <v>4</v>
      </c>
      <c r="B49" s="37" t="s">
        <v>37</v>
      </c>
      <c r="C49" s="56" t="s">
        <v>45</v>
      </c>
      <c r="D49" s="39" t="s">
        <v>26</v>
      </c>
      <c r="E49" s="23">
        <f t="shared" ref="E49:P49" si="17">E10+(0.73*D17)</f>
        <v>625.59847555555552</v>
      </c>
      <c r="F49" s="23">
        <f t="shared" si="17"/>
        <v>672.39462200000003</v>
      </c>
      <c r="G49" s="23">
        <f t="shared" si="17"/>
        <v>629.98281692618025</v>
      </c>
      <c r="H49" s="23">
        <f t="shared" si="17"/>
        <v>566.45441593052249</v>
      </c>
      <c r="I49" s="23">
        <f t="shared" si="17"/>
        <v>481.16181443703601</v>
      </c>
      <c r="J49" s="23">
        <f t="shared" si="17"/>
        <v>458.34892651807979</v>
      </c>
      <c r="K49" s="23">
        <f t="shared" si="17"/>
        <v>421.83675466279794</v>
      </c>
      <c r="L49" s="23">
        <f t="shared" si="17"/>
        <v>433.3083536671403</v>
      </c>
      <c r="M49" s="23">
        <f t="shared" si="17"/>
        <v>439.82052552242214</v>
      </c>
      <c r="N49" s="23">
        <f t="shared" si="17"/>
        <v>445.32458280751609</v>
      </c>
      <c r="O49" s="23">
        <f t="shared" si="17"/>
        <v>450.82864009261004</v>
      </c>
      <c r="P49" s="23">
        <f t="shared" si="17"/>
        <v>451.33269737770399</v>
      </c>
    </row>
    <row r="50" spans="1:16" x14ac:dyDescent="0.3">
      <c r="A50" s="21" t="s">
        <v>4</v>
      </c>
      <c r="B50" s="39" t="s">
        <v>26</v>
      </c>
      <c r="C50" s="56" t="s">
        <v>46</v>
      </c>
      <c r="D50" s="39" t="s">
        <v>26</v>
      </c>
      <c r="E50" s="23">
        <f t="shared" ref="E50:P50" si="18">E10+(0.71*D17)+17-10</f>
        <v>630.52728444444449</v>
      </c>
      <c r="F50" s="23">
        <f t="shared" si="18"/>
        <v>677.54819399999997</v>
      </c>
      <c r="G50" s="23">
        <f t="shared" si="18"/>
        <v>635.33945207888758</v>
      </c>
      <c r="H50" s="23">
        <f t="shared" si="18"/>
        <v>571.90771960365896</v>
      </c>
      <c r="I50" s="23">
        <f t="shared" si="18"/>
        <v>486.76012089081587</v>
      </c>
      <c r="J50" s="23">
        <f t="shared" si="18"/>
        <v>464.16128469566667</v>
      </c>
      <c r="K50" s="23">
        <f t="shared" si="18"/>
        <v>427.69054220628294</v>
      </c>
      <c r="L50" s="23">
        <f t="shared" si="18"/>
        <v>439.25880973105427</v>
      </c>
      <c r="M50" s="23">
        <f t="shared" si="18"/>
        <v>445.72955222043799</v>
      </c>
      <c r="N50" s="23">
        <f t="shared" si="18"/>
        <v>451.21979971689922</v>
      </c>
      <c r="O50" s="23">
        <f t="shared" si="18"/>
        <v>456.71004721336044</v>
      </c>
      <c r="P50" s="23">
        <f t="shared" si="18"/>
        <v>457.20029470982172</v>
      </c>
    </row>
    <row r="51" spans="1:16" x14ac:dyDescent="0.3">
      <c r="A51" s="21" t="s">
        <v>4</v>
      </c>
      <c r="B51" s="37" t="s">
        <v>37</v>
      </c>
      <c r="C51" s="56" t="s">
        <v>46</v>
      </c>
      <c r="D51" s="39" t="s">
        <v>26</v>
      </c>
      <c r="E51" s="23">
        <f t="shared" ref="E51:P51" si="19">E10+(0.71*D17)</f>
        <v>623.52728444444449</v>
      </c>
      <c r="F51" s="23">
        <f t="shared" si="19"/>
        <v>670.54819399999997</v>
      </c>
      <c r="G51" s="23">
        <f t="shared" si="19"/>
        <v>628.33945207888758</v>
      </c>
      <c r="H51" s="23">
        <f t="shared" si="19"/>
        <v>564.90771960365896</v>
      </c>
      <c r="I51" s="23">
        <f t="shared" si="19"/>
        <v>479.76012089081587</v>
      </c>
      <c r="J51" s="23">
        <f t="shared" si="19"/>
        <v>457.16128469566667</v>
      </c>
      <c r="K51" s="23">
        <f t="shared" si="19"/>
        <v>420.69054220628294</v>
      </c>
      <c r="L51" s="23">
        <f t="shared" si="19"/>
        <v>432.25880973105427</v>
      </c>
      <c r="M51" s="23">
        <f t="shared" si="19"/>
        <v>438.72955222043799</v>
      </c>
      <c r="N51" s="23">
        <f t="shared" si="19"/>
        <v>444.21979971689922</v>
      </c>
      <c r="O51" s="23">
        <f t="shared" si="19"/>
        <v>449.71004721336044</v>
      </c>
      <c r="P51" s="23">
        <f t="shared" si="19"/>
        <v>450.20029470982172</v>
      </c>
    </row>
    <row r="52" spans="1:16" x14ac:dyDescent="0.3">
      <c r="A52" s="21" t="s">
        <v>4</v>
      </c>
      <c r="B52" s="33" t="s">
        <v>26</v>
      </c>
      <c r="C52" s="33" t="s">
        <v>47</v>
      </c>
      <c r="D52" s="33" t="s">
        <v>26</v>
      </c>
      <c r="E52" s="23">
        <f t="shared" ref="E52:P52" si="20">E19+(0.53*1000/E20)</f>
        <v>448.91665895731614</v>
      </c>
      <c r="F52" s="23">
        <f t="shared" si="20"/>
        <v>450.77619744297914</v>
      </c>
      <c r="G52" s="23">
        <f t="shared" si="20"/>
        <v>454.46893787575146</v>
      </c>
      <c r="H52" s="23">
        <f t="shared" si="20"/>
        <v>454.77272727272725</v>
      </c>
      <c r="I52" s="23">
        <f t="shared" si="20"/>
        <v>457.03283845903042</v>
      </c>
      <c r="J52" s="23">
        <f t="shared" si="20"/>
        <v>457.03283845903042</v>
      </c>
      <c r="K52" s="23">
        <f t="shared" si="20"/>
        <v>458.2581275701807</v>
      </c>
      <c r="L52" s="23">
        <f t="shared" si="20"/>
        <v>454.12685750769219</v>
      </c>
      <c r="M52" s="23">
        <f t="shared" si="20"/>
        <v>454.12685750769219</v>
      </c>
      <c r="N52" s="23">
        <f t="shared" si="20"/>
        <v>456.72886511727444</v>
      </c>
      <c r="O52" s="23">
        <f t="shared" si="20"/>
        <v>450.73564742477419</v>
      </c>
      <c r="P52" s="23">
        <f t="shared" si="20"/>
        <v>450.73564742477419</v>
      </c>
    </row>
    <row r="53" spans="1:16" s="19" customFormat="1" ht="22" x14ac:dyDescent="0.3">
      <c r="A53" s="17" t="s">
        <v>48</v>
      </c>
      <c r="B53" s="18"/>
      <c r="D53" s="18"/>
    </row>
    <row r="54" spans="1:16" ht="13.75" customHeight="1" x14ac:dyDescent="0.3">
      <c r="A54" s="117" t="s">
        <v>1</v>
      </c>
      <c r="B54" s="115" t="s">
        <v>23</v>
      </c>
      <c r="C54" s="115" t="s">
        <v>24</v>
      </c>
      <c r="D54" s="115" t="s">
        <v>25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3">
      <c r="A55" s="120"/>
      <c r="B55" s="116"/>
      <c r="C55" s="116"/>
      <c r="D55" s="116"/>
      <c r="E55" s="20">
        <v>23377</v>
      </c>
      <c r="F55" s="20">
        <v>23408</v>
      </c>
      <c r="G55" s="20">
        <v>23437</v>
      </c>
      <c r="H55" s="20">
        <v>23468</v>
      </c>
      <c r="I55" s="20">
        <v>23498</v>
      </c>
      <c r="J55" s="20">
        <v>23529</v>
      </c>
      <c r="K55" s="20">
        <v>23559</v>
      </c>
      <c r="L55" s="20">
        <v>23590</v>
      </c>
      <c r="M55" s="20">
        <v>23621</v>
      </c>
      <c r="N55" s="20">
        <v>23651</v>
      </c>
      <c r="O55" s="20">
        <v>23682</v>
      </c>
      <c r="P55" s="20">
        <v>23712</v>
      </c>
    </row>
    <row r="56" spans="1:16" x14ac:dyDescent="0.3">
      <c r="A56" s="21"/>
      <c r="B56" s="24"/>
      <c r="C56" s="25" t="s">
        <v>49</v>
      </c>
      <c r="D56" s="25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1:16" x14ac:dyDescent="0.3">
      <c r="A57" s="21" t="s">
        <v>4</v>
      </c>
      <c r="B57" s="24" t="s">
        <v>26</v>
      </c>
      <c r="C57" s="26" t="s">
        <v>50</v>
      </c>
      <c r="D57" s="24" t="s">
        <v>26</v>
      </c>
      <c r="E57" s="23">
        <f t="shared" ref="E57:P57" si="21">E9+(0.8*D17)+20-13</f>
        <v>629.84764444444443</v>
      </c>
      <c r="F57" s="23">
        <f t="shared" si="21"/>
        <v>675.85712000000001</v>
      </c>
      <c r="G57" s="23">
        <f t="shared" si="21"/>
        <v>632.73459389170432</v>
      </c>
      <c r="H57" s="23">
        <f t="shared" si="21"/>
        <v>576.36785307454522</v>
      </c>
      <c r="I57" s="23">
        <f t="shared" si="21"/>
        <v>493.06774184880663</v>
      </c>
      <c r="J57" s="23">
        <f t="shared" si="21"/>
        <v>469.50567289652582</v>
      </c>
      <c r="K57" s="23">
        <f t="shared" si="21"/>
        <v>432.84849826060048</v>
      </c>
      <c r="L57" s="23">
        <f t="shared" si="21"/>
        <v>443.98175744344144</v>
      </c>
      <c r="M57" s="23">
        <f t="shared" si="21"/>
        <v>450.63893207936673</v>
      </c>
      <c r="N57" s="23">
        <f t="shared" si="21"/>
        <v>456.19132362467519</v>
      </c>
      <c r="O57" s="23">
        <f t="shared" si="21"/>
        <v>461.7437151699836</v>
      </c>
      <c r="P57" s="23">
        <f t="shared" si="21"/>
        <v>462.29610671529207</v>
      </c>
    </row>
    <row r="58" spans="1:16" x14ac:dyDescent="0.3">
      <c r="A58" s="21" t="s">
        <v>4</v>
      </c>
      <c r="B58" s="27" t="s">
        <v>37</v>
      </c>
      <c r="C58" s="26" t="s">
        <v>51</v>
      </c>
      <c r="D58" s="24" t="s">
        <v>26</v>
      </c>
      <c r="E58" s="23">
        <f t="shared" ref="E58:P58" si="22">E9+(0.8*D17)+20-13</f>
        <v>629.84764444444443</v>
      </c>
      <c r="F58" s="23">
        <f t="shared" si="22"/>
        <v>675.85712000000001</v>
      </c>
      <c r="G58" s="23">
        <f t="shared" si="22"/>
        <v>632.73459389170432</v>
      </c>
      <c r="H58" s="23">
        <f t="shared" si="22"/>
        <v>576.36785307454522</v>
      </c>
      <c r="I58" s="23">
        <f t="shared" si="22"/>
        <v>493.06774184880663</v>
      </c>
      <c r="J58" s="23">
        <f t="shared" si="22"/>
        <v>469.50567289652582</v>
      </c>
      <c r="K58" s="23">
        <f t="shared" si="22"/>
        <v>432.84849826060048</v>
      </c>
      <c r="L58" s="23">
        <f t="shared" si="22"/>
        <v>443.98175744344144</v>
      </c>
      <c r="M58" s="23">
        <f t="shared" si="22"/>
        <v>450.63893207936673</v>
      </c>
      <c r="N58" s="23">
        <f t="shared" si="22"/>
        <v>456.19132362467519</v>
      </c>
      <c r="O58" s="23">
        <f t="shared" si="22"/>
        <v>461.7437151699836</v>
      </c>
      <c r="P58" s="23">
        <f t="shared" si="22"/>
        <v>462.29610671529207</v>
      </c>
    </row>
    <row r="59" spans="1:16" x14ac:dyDescent="0.3">
      <c r="A59" s="21"/>
      <c r="B59" s="37"/>
      <c r="C59" s="38" t="s">
        <v>52</v>
      </c>
      <c r="D59" s="39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</row>
    <row r="60" spans="1:16" x14ac:dyDescent="0.3">
      <c r="A60" s="21" t="s">
        <v>4</v>
      </c>
      <c r="B60" s="39" t="s">
        <v>26</v>
      </c>
      <c r="C60" s="40" t="s">
        <v>53</v>
      </c>
      <c r="D60" s="39" t="s">
        <v>26</v>
      </c>
      <c r="E60" s="55">
        <f t="shared" ref="E60:P60" si="23">E5-80</f>
        <v>433.28125</v>
      </c>
      <c r="F60" s="55">
        <f t="shared" si="23"/>
        <v>424.9</v>
      </c>
      <c r="G60" s="55">
        <f t="shared" si="23"/>
        <v>417.25</v>
      </c>
      <c r="H60" s="55">
        <f t="shared" si="23"/>
        <v>404.2</v>
      </c>
      <c r="I60" s="55">
        <f t="shared" si="23"/>
        <v>405.1</v>
      </c>
      <c r="J60" s="55">
        <f t="shared" si="23"/>
        <v>403.3</v>
      </c>
      <c r="K60" s="55">
        <f t="shared" si="23"/>
        <v>402.85</v>
      </c>
      <c r="L60" s="55">
        <f t="shared" si="23"/>
        <v>404.2</v>
      </c>
      <c r="M60" s="55">
        <f t="shared" si="23"/>
        <v>400.6</v>
      </c>
      <c r="N60" s="55">
        <f t="shared" si="23"/>
        <v>400.6</v>
      </c>
      <c r="O60" s="55">
        <f t="shared" si="23"/>
        <v>406</v>
      </c>
      <c r="P60" s="55">
        <f t="shared" si="23"/>
        <v>408.7</v>
      </c>
    </row>
    <row r="61" spans="1:16" x14ac:dyDescent="0.3">
      <c r="A61" s="21" t="s">
        <v>4</v>
      </c>
      <c r="B61" s="39" t="s">
        <v>26</v>
      </c>
      <c r="C61" s="40" t="s">
        <v>54</v>
      </c>
      <c r="D61" s="39" t="s">
        <v>26</v>
      </c>
      <c r="E61" s="55">
        <f t="shared" ref="E61:P61" si="24">E9+(0.71*D17)+17-10</f>
        <v>620.52728444444449</v>
      </c>
      <c r="F61" s="55">
        <f t="shared" si="24"/>
        <v>667.54819399999997</v>
      </c>
      <c r="G61" s="55">
        <f t="shared" si="24"/>
        <v>625.33945207888758</v>
      </c>
      <c r="H61" s="55">
        <f t="shared" si="24"/>
        <v>569.40771960365896</v>
      </c>
      <c r="I61" s="55">
        <f t="shared" si="24"/>
        <v>486.76012089081587</v>
      </c>
      <c r="J61" s="55">
        <f t="shared" si="24"/>
        <v>464.16128469566667</v>
      </c>
      <c r="K61" s="55">
        <f t="shared" si="24"/>
        <v>427.69054220628294</v>
      </c>
      <c r="L61" s="55">
        <f t="shared" si="24"/>
        <v>439.25880973105427</v>
      </c>
      <c r="M61" s="55">
        <f t="shared" si="24"/>
        <v>445.72955222043799</v>
      </c>
      <c r="N61" s="55">
        <f t="shared" si="24"/>
        <v>451.21979971689922</v>
      </c>
      <c r="O61" s="55">
        <f t="shared" si="24"/>
        <v>456.71004721336044</v>
      </c>
      <c r="P61" s="55">
        <f t="shared" si="24"/>
        <v>457.20029470982172</v>
      </c>
    </row>
    <row r="62" spans="1:16" x14ac:dyDescent="0.3">
      <c r="A62" s="21" t="s">
        <v>4</v>
      </c>
      <c r="B62" s="39" t="s">
        <v>26</v>
      </c>
      <c r="C62" s="40" t="s">
        <v>55</v>
      </c>
      <c r="D62" s="39" t="s">
        <v>26</v>
      </c>
      <c r="E62" s="55">
        <f t="shared" ref="E62:P62" si="25">E9+(0.73*D17)+17-10</f>
        <v>622.59847555555552</v>
      </c>
      <c r="F62" s="55">
        <f t="shared" si="25"/>
        <v>669.39462200000003</v>
      </c>
      <c r="G62" s="55">
        <f t="shared" si="25"/>
        <v>626.98281692618025</v>
      </c>
      <c r="H62" s="55">
        <f t="shared" si="25"/>
        <v>570.95441593052249</v>
      </c>
      <c r="I62" s="55">
        <f t="shared" si="25"/>
        <v>488.16181443703601</v>
      </c>
      <c r="J62" s="55">
        <f t="shared" si="25"/>
        <v>465.34892651807979</v>
      </c>
      <c r="K62" s="55">
        <f t="shared" si="25"/>
        <v>428.83675466279794</v>
      </c>
      <c r="L62" s="55">
        <f t="shared" si="25"/>
        <v>440.3083536671403</v>
      </c>
      <c r="M62" s="55">
        <f t="shared" si="25"/>
        <v>446.82052552242214</v>
      </c>
      <c r="N62" s="55">
        <f t="shared" si="25"/>
        <v>452.32458280751609</v>
      </c>
      <c r="O62" s="55">
        <f t="shared" si="25"/>
        <v>457.82864009261004</v>
      </c>
      <c r="P62" s="55">
        <f t="shared" si="25"/>
        <v>458.33269737770399</v>
      </c>
    </row>
    <row r="63" spans="1:16" x14ac:dyDescent="0.3">
      <c r="A63" s="21" t="s">
        <v>4</v>
      </c>
      <c r="B63" s="37" t="s">
        <v>37</v>
      </c>
      <c r="C63" s="40" t="s">
        <v>56</v>
      </c>
      <c r="D63" s="39" t="s">
        <v>26</v>
      </c>
      <c r="E63" s="55">
        <f t="shared" ref="E63:P63" si="26">(E9+E18+3.6)+17-10</f>
        <v>647.12072000000001</v>
      </c>
      <c r="F63" s="55">
        <f t="shared" si="26"/>
        <v>671.33459389170434</v>
      </c>
      <c r="G63" s="55">
        <f t="shared" si="26"/>
        <v>632.46785307454525</v>
      </c>
      <c r="H63" s="55">
        <f t="shared" si="26"/>
        <v>574.1677418488066</v>
      </c>
      <c r="I63" s="55">
        <f t="shared" si="26"/>
        <v>488.10567289652585</v>
      </c>
      <c r="J63" s="55">
        <f t="shared" si="26"/>
        <v>471.4484982606005</v>
      </c>
      <c r="K63" s="55">
        <f t="shared" si="26"/>
        <v>432.58175744344146</v>
      </c>
      <c r="L63" s="55">
        <f t="shared" si="26"/>
        <v>449.23893207936675</v>
      </c>
      <c r="M63" s="55">
        <f t="shared" si="26"/>
        <v>454.79132362467521</v>
      </c>
      <c r="N63" s="55">
        <f t="shared" si="26"/>
        <v>460.34371516998362</v>
      </c>
      <c r="O63" s="55">
        <f t="shared" si="26"/>
        <v>465.89610671529209</v>
      </c>
      <c r="P63" s="55">
        <f t="shared" si="26"/>
        <v>465.89610671529209</v>
      </c>
    </row>
    <row r="64" spans="1:16" x14ac:dyDescent="0.3">
      <c r="A64" s="21" t="s">
        <v>4</v>
      </c>
      <c r="B64" s="41" t="s">
        <v>26</v>
      </c>
      <c r="C64" s="41" t="s">
        <v>57</v>
      </c>
      <c r="D64" s="41" t="s">
        <v>26</v>
      </c>
      <c r="E64" s="23">
        <f t="shared" ref="E64:P64" si="27">E19+(2500/E20)</f>
        <v>514.15936728074519</v>
      </c>
      <c r="F64" s="23">
        <f t="shared" si="27"/>
        <v>516.0398236418406</v>
      </c>
      <c r="G64" s="23">
        <f t="shared" si="27"/>
        <v>520.2672010688043</v>
      </c>
      <c r="H64" s="23">
        <f t="shared" si="27"/>
        <v>520.61497326203209</v>
      </c>
      <c r="I64" s="23">
        <f t="shared" si="27"/>
        <v>522.8750844483352</v>
      </c>
      <c r="J64" s="23">
        <f t="shared" si="27"/>
        <v>522.8750844483352</v>
      </c>
      <c r="K64" s="23">
        <f t="shared" si="27"/>
        <v>524.27689432621287</v>
      </c>
      <c r="L64" s="23">
        <f t="shared" si="27"/>
        <v>520.14562426372436</v>
      </c>
      <c r="M64" s="23">
        <f t="shared" si="27"/>
        <v>520.14562426372436</v>
      </c>
      <c r="N64" s="23">
        <f t="shared" si="27"/>
        <v>523.12589915839339</v>
      </c>
      <c r="O64" s="23">
        <f t="shared" si="27"/>
        <v>517.13268146589314</v>
      </c>
      <c r="P64" s="23">
        <f t="shared" si="27"/>
        <v>517.13268146589314</v>
      </c>
    </row>
    <row r="65" spans="1:18" x14ac:dyDescent="0.3">
      <c r="A65" s="21" t="s">
        <v>4</v>
      </c>
      <c r="B65" s="42" t="s">
        <v>58</v>
      </c>
      <c r="C65" s="42" t="s">
        <v>59</v>
      </c>
      <c r="D65" s="42" t="s">
        <v>60</v>
      </c>
      <c r="E65" s="23">
        <f t="shared" ref="E65:P65" si="28">E9</f>
        <v>540</v>
      </c>
      <c r="F65" s="23">
        <f t="shared" si="28"/>
        <v>595</v>
      </c>
      <c r="G65" s="23">
        <f t="shared" si="28"/>
        <v>560</v>
      </c>
      <c r="H65" s="23">
        <f t="shared" si="28"/>
        <v>507.5</v>
      </c>
      <c r="I65" s="23">
        <f t="shared" si="28"/>
        <v>430</v>
      </c>
      <c r="J65" s="23">
        <f t="shared" si="28"/>
        <v>415</v>
      </c>
      <c r="K65" s="23">
        <f t="shared" si="28"/>
        <v>380</v>
      </c>
      <c r="L65" s="23">
        <f t="shared" si="28"/>
        <v>395</v>
      </c>
      <c r="M65" s="23">
        <f t="shared" si="28"/>
        <v>400</v>
      </c>
      <c r="N65" s="23">
        <f t="shared" si="28"/>
        <v>405</v>
      </c>
      <c r="O65" s="23">
        <f t="shared" si="28"/>
        <v>410</v>
      </c>
      <c r="P65" s="23">
        <f t="shared" si="28"/>
        <v>410</v>
      </c>
    </row>
    <row r="66" spans="1:18" x14ac:dyDescent="0.3">
      <c r="A66" s="21" t="s">
        <v>4</v>
      </c>
      <c r="B66" s="43" t="s">
        <v>37</v>
      </c>
      <c r="C66" s="43" t="s">
        <v>61</v>
      </c>
      <c r="D66" s="43" t="s">
        <v>60</v>
      </c>
      <c r="E66" s="23">
        <f t="shared" ref="E66:P66" si="29">E8+E18-(550/E20)</f>
        <v>648.95575067112384</v>
      </c>
      <c r="F66" s="23">
        <f t="shared" si="29"/>
        <v>642.51378454684448</v>
      </c>
      <c r="G66" s="23">
        <f t="shared" si="29"/>
        <v>603.49777959425126</v>
      </c>
      <c r="H66" s="23">
        <f t="shared" si="29"/>
        <v>545.18538890763011</v>
      </c>
      <c r="I66" s="23">
        <f t="shared" si="29"/>
        <v>459.12331995534936</v>
      </c>
      <c r="J66" s="23">
        <f t="shared" si="29"/>
        <v>442.46614531942402</v>
      </c>
      <c r="K66" s="23">
        <f t="shared" si="29"/>
        <v>403.55012205470149</v>
      </c>
      <c r="L66" s="23">
        <f t="shared" si="29"/>
        <v>420.20729669062678</v>
      </c>
      <c r="M66" s="23">
        <f t="shared" si="29"/>
        <v>425.75968823593524</v>
      </c>
      <c r="N66" s="23">
        <f t="shared" si="29"/>
        <v>431.2064721635798</v>
      </c>
      <c r="O66" s="23">
        <f t="shared" si="29"/>
        <v>436.75886370888827</v>
      </c>
      <c r="P66" s="23">
        <f t="shared" si="29"/>
        <v>436.75886370888827</v>
      </c>
      <c r="R66" s="57">
        <f>E66*$E$20/1000</f>
        <v>19.595183303618583</v>
      </c>
    </row>
    <row r="67" spans="1:18" x14ac:dyDescent="0.3">
      <c r="A67" s="21" t="s">
        <v>4</v>
      </c>
      <c r="B67" s="43" t="s">
        <v>37</v>
      </c>
      <c r="C67" s="43" t="s">
        <v>62</v>
      </c>
      <c r="D67" s="43" t="s">
        <v>60</v>
      </c>
      <c r="E67" s="23">
        <f t="shared" ref="E67:P67" si="30">E8+E18-(50/E20)</f>
        <v>665.51481369737485</v>
      </c>
      <c r="F67" s="23">
        <f t="shared" si="30"/>
        <v>659.07815667853527</v>
      </c>
      <c r="G67" s="23">
        <f t="shared" si="30"/>
        <v>620.19784639451848</v>
      </c>
      <c r="H67" s="23">
        <f t="shared" si="30"/>
        <v>561.89661885415421</v>
      </c>
      <c r="I67" s="23">
        <f t="shared" si="30"/>
        <v>475.8345499018734</v>
      </c>
      <c r="J67" s="23">
        <f t="shared" si="30"/>
        <v>459.17737526594806</v>
      </c>
      <c r="K67" s="23">
        <f t="shared" si="30"/>
        <v>420.30615422628324</v>
      </c>
      <c r="L67" s="23">
        <f t="shared" si="30"/>
        <v>436.96332886220853</v>
      </c>
      <c r="M67" s="23">
        <f t="shared" si="30"/>
        <v>442.51572040751699</v>
      </c>
      <c r="N67" s="23">
        <f t="shared" si="30"/>
        <v>448.05851126031052</v>
      </c>
      <c r="O67" s="23">
        <f t="shared" si="30"/>
        <v>453.61090280561899</v>
      </c>
      <c r="P67" s="23">
        <f t="shared" si="30"/>
        <v>453.61090280561899</v>
      </c>
      <c r="R67" s="57">
        <f t="shared" ref="R67:R69" si="31">E67*$E$20/1000</f>
        <v>20.095183303618583</v>
      </c>
    </row>
    <row r="68" spans="1:18" x14ac:dyDescent="0.3">
      <c r="A68" s="21" t="s">
        <v>4</v>
      </c>
      <c r="B68" s="43" t="s">
        <v>37</v>
      </c>
      <c r="C68" s="43" t="s">
        <v>63</v>
      </c>
      <c r="D68" s="43" t="s">
        <v>60</v>
      </c>
      <c r="E68" s="23">
        <f>E8+E18-(50/E20)</f>
        <v>665.51481369737485</v>
      </c>
      <c r="F68" s="23">
        <f t="shared" ref="F68:P68" si="32">F8+F18-(50/F20)</f>
        <v>659.07815667853527</v>
      </c>
      <c r="G68" s="23">
        <f t="shared" si="32"/>
        <v>620.19784639451848</v>
      </c>
      <c r="H68" s="23">
        <f t="shared" si="32"/>
        <v>561.89661885415421</v>
      </c>
      <c r="I68" s="23">
        <f t="shared" si="32"/>
        <v>475.8345499018734</v>
      </c>
      <c r="J68" s="23">
        <f t="shared" si="32"/>
        <v>459.17737526594806</v>
      </c>
      <c r="K68" s="23">
        <f t="shared" si="32"/>
        <v>420.30615422628324</v>
      </c>
      <c r="L68" s="23">
        <f t="shared" si="32"/>
        <v>436.96332886220853</v>
      </c>
      <c r="M68" s="23">
        <f t="shared" si="32"/>
        <v>442.51572040751699</v>
      </c>
      <c r="N68" s="23">
        <f t="shared" si="32"/>
        <v>448.05851126031052</v>
      </c>
      <c r="O68" s="23">
        <f t="shared" si="32"/>
        <v>453.61090280561899</v>
      </c>
      <c r="P68" s="23">
        <f t="shared" si="32"/>
        <v>453.61090280561899</v>
      </c>
      <c r="R68" s="57">
        <f t="shared" si="31"/>
        <v>20.095183303618583</v>
      </c>
    </row>
    <row r="69" spans="1:18" x14ac:dyDescent="0.3">
      <c r="A69" s="21" t="s">
        <v>4</v>
      </c>
      <c r="B69" s="41" t="s">
        <v>26</v>
      </c>
      <c r="C69" s="41" t="s">
        <v>61</v>
      </c>
      <c r="D69" s="41" t="s">
        <v>60</v>
      </c>
      <c r="E69" s="23">
        <f>E19-(550/E20)</f>
        <v>413.14908282061396</v>
      </c>
      <c r="F69" s="23">
        <f t="shared" ref="F69:P69" si="33">F19-(550/F20)</f>
        <v>414.99715363852715</v>
      </c>
      <c r="G69" s="23">
        <f t="shared" si="33"/>
        <v>418.39679358717433</v>
      </c>
      <c r="H69" s="23">
        <f t="shared" si="33"/>
        <v>418.6764705882353</v>
      </c>
      <c r="I69" s="23">
        <f t="shared" si="33"/>
        <v>420.93658177453847</v>
      </c>
      <c r="J69" s="23">
        <f t="shared" si="33"/>
        <v>420.93658177453847</v>
      </c>
      <c r="K69" s="23">
        <f t="shared" si="33"/>
        <v>422.06509807956405</v>
      </c>
      <c r="L69" s="23">
        <f t="shared" si="33"/>
        <v>417.93382801707554</v>
      </c>
      <c r="M69" s="23">
        <f t="shared" si="33"/>
        <v>417.93382801707554</v>
      </c>
      <c r="N69" s="23">
        <f t="shared" si="33"/>
        <v>420.32846066833611</v>
      </c>
      <c r="O69" s="23">
        <f t="shared" si="33"/>
        <v>414.33524297583585</v>
      </c>
      <c r="P69" s="23">
        <f t="shared" si="33"/>
        <v>414.33524297583585</v>
      </c>
      <c r="R69" s="57">
        <f t="shared" si="31"/>
        <v>12.475013899205832</v>
      </c>
    </row>
    <row r="70" spans="1:18" x14ac:dyDescent="0.3">
      <c r="A70" s="21" t="s">
        <v>4</v>
      </c>
      <c r="B70" s="41" t="s">
        <v>26</v>
      </c>
      <c r="C70" s="41" t="s">
        <v>61</v>
      </c>
      <c r="D70" s="41" t="s">
        <v>64</v>
      </c>
      <c r="E70" s="23">
        <f>E19-(550/E20)</f>
        <v>413.14908282061396</v>
      </c>
      <c r="F70" s="23">
        <f t="shared" ref="F70:P70" si="34">F19-(550/F20)</f>
        <v>414.99715363852715</v>
      </c>
      <c r="G70" s="23">
        <f t="shared" si="34"/>
        <v>418.39679358717433</v>
      </c>
      <c r="H70" s="23">
        <f t="shared" si="34"/>
        <v>418.6764705882353</v>
      </c>
      <c r="I70" s="23">
        <f t="shared" si="34"/>
        <v>420.93658177453847</v>
      </c>
      <c r="J70" s="23">
        <f t="shared" si="34"/>
        <v>420.93658177453847</v>
      </c>
      <c r="K70" s="23">
        <f t="shared" si="34"/>
        <v>422.06509807956405</v>
      </c>
      <c r="L70" s="23">
        <f t="shared" si="34"/>
        <v>417.93382801707554</v>
      </c>
      <c r="M70" s="23">
        <f t="shared" si="34"/>
        <v>417.93382801707554</v>
      </c>
      <c r="N70" s="23">
        <f t="shared" si="34"/>
        <v>420.32846066833611</v>
      </c>
      <c r="O70" s="23">
        <f t="shared" si="34"/>
        <v>414.33524297583585</v>
      </c>
      <c r="P70" s="23">
        <f t="shared" si="34"/>
        <v>414.33524297583585</v>
      </c>
      <c r="R70" s="57"/>
    </row>
    <row r="71" spans="1:18" x14ac:dyDescent="0.3">
      <c r="A71" s="21" t="s">
        <v>4</v>
      </c>
      <c r="B71" s="41" t="s">
        <v>26</v>
      </c>
      <c r="C71" s="41" t="s">
        <v>61</v>
      </c>
      <c r="D71" s="41" t="s">
        <v>65</v>
      </c>
      <c r="E71" s="23">
        <f>E19-(550/E20)-(150/E20)</f>
        <v>408.18136391273868</v>
      </c>
      <c r="F71" s="23">
        <f t="shared" ref="F71:P71" si="35">F19-(550/F20)-(150/F20)</f>
        <v>410.02784199901993</v>
      </c>
      <c r="G71" s="23">
        <f t="shared" si="35"/>
        <v>413.38677354709415</v>
      </c>
      <c r="H71" s="23">
        <f t="shared" si="35"/>
        <v>413.6631016042781</v>
      </c>
      <c r="I71" s="23">
        <f t="shared" si="35"/>
        <v>415.92321279058126</v>
      </c>
      <c r="J71" s="23">
        <f t="shared" si="35"/>
        <v>415.92321279058126</v>
      </c>
      <c r="K71" s="23">
        <f t="shared" si="35"/>
        <v>417.03828842808952</v>
      </c>
      <c r="L71" s="23">
        <f t="shared" si="35"/>
        <v>412.907018365601</v>
      </c>
      <c r="M71" s="23">
        <f t="shared" si="35"/>
        <v>412.907018365601</v>
      </c>
      <c r="N71" s="23">
        <f t="shared" si="35"/>
        <v>415.27284893931687</v>
      </c>
      <c r="O71" s="23">
        <f t="shared" si="35"/>
        <v>409.27963124681662</v>
      </c>
      <c r="P71" s="23">
        <f t="shared" si="35"/>
        <v>409.27963124681662</v>
      </c>
    </row>
    <row r="72" spans="1:18" x14ac:dyDescent="0.3">
      <c r="A72" s="21" t="s">
        <v>4</v>
      </c>
      <c r="B72" s="41" t="s">
        <v>26</v>
      </c>
      <c r="C72" s="41" t="s">
        <v>61</v>
      </c>
      <c r="D72" s="41" t="s">
        <v>68</v>
      </c>
      <c r="E72" s="23">
        <f>E19-(550/E20)-(150/E20)+(250/E20)</f>
        <v>416.46089542586418</v>
      </c>
      <c r="F72" s="23">
        <f t="shared" ref="F72:P72" si="36">F19-(550/F20)-(150/F20)+(250/F20)</f>
        <v>418.31002806486532</v>
      </c>
      <c r="G72" s="23">
        <f t="shared" si="36"/>
        <v>421.73680694722776</v>
      </c>
      <c r="H72" s="23">
        <f t="shared" si="36"/>
        <v>422.01871657754015</v>
      </c>
      <c r="I72" s="23">
        <f t="shared" si="36"/>
        <v>424.27882776384331</v>
      </c>
      <c r="J72" s="23">
        <f t="shared" si="36"/>
        <v>424.27882776384331</v>
      </c>
      <c r="K72" s="23">
        <f t="shared" si="36"/>
        <v>425.41630451388039</v>
      </c>
      <c r="L72" s="23">
        <f t="shared" si="36"/>
        <v>421.28503445139188</v>
      </c>
      <c r="M72" s="23">
        <f t="shared" si="36"/>
        <v>421.28503445139188</v>
      </c>
      <c r="N72" s="23">
        <f t="shared" si="36"/>
        <v>423.6988684876822</v>
      </c>
      <c r="O72" s="23">
        <f t="shared" si="36"/>
        <v>417.70565079518195</v>
      </c>
      <c r="P72" s="23">
        <f t="shared" si="36"/>
        <v>417.70565079518195</v>
      </c>
    </row>
    <row r="73" spans="1:18" x14ac:dyDescent="0.3">
      <c r="A73" s="21" t="s">
        <v>4</v>
      </c>
      <c r="B73" s="41" t="s">
        <v>26</v>
      </c>
      <c r="C73" s="41" t="s">
        <v>62</v>
      </c>
      <c r="D73" s="41" t="s">
        <v>60</v>
      </c>
      <c r="E73" s="23">
        <f>E19-(510/E20)</f>
        <v>414.47380786271401</v>
      </c>
      <c r="F73" s="23">
        <f t="shared" ref="F73:P73" si="37">F19-(510/F20)</f>
        <v>416.32230340906239</v>
      </c>
      <c r="G73" s="23">
        <f t="shared" si="37"/>
        <v>419.7327989311957</v>
      </c>
      <c r="H73" s="23">
        <f t="shared" si="37"/>
        <v>420.01336898395721</v>
      </c>
      <c r="I73" s="23">
        <f t="shared" si="37"/>
        <v>422.27348017026037</v>
      </c>
      <c r="J73" s="23">
        <f t="shared" si="37"/>
        <v>422.27348017026037</v>
      </c>
      <c r="K73" s="23">
        <f t="shared" si="37"/>
        <v>423.4055806532906</v>
      </c>
      <c r="L73" s="23">
        <f t="shared" si="37"/>
        <v>419.27431059080209</v>
      </c>
      <c r="M73" s="23">
        <f t="shared" si="37"/>
        <v>419.27431059080209</v>
      </c>
      <c r="N73" s="23">
        <f t="shared" si="37"/>
        <v>421.67662379607458</v>
      </c>
      <c r="O73" s="23">
        <f t="shared" si="37"/>
        <v>415.68340610357433</v>
      </c>
      <c r="P73" s="23">
        <f t="shared" si="37"/>
        <v>415.68340610357433</v>
      </c>
    </row>
    <row r="74" spans="1:18" x14ac:dyDescent="0.3">
      <c r="A74" s="21" t="s">
        <v>4</v>
      </c>
      <c r="B74" s="41" t="s">
        <v>26</v>
      </c>
      <c r="C74" s="41" t="s">
        <v>63</v>
      </c>
      <c r="D74" s="41" t="s">
        <v>60</v>
      </c>
      <c r="E74" s="23">
        <f>E19-(510/E20)</f>
        <v>414.47380786271401</v>
      </c>
      <c r="F74" s="23">
        <f t="shared" ref="F74:P74" si="38">F19-(510/F20)</f>
        <v>416.32230340906239</v>
      </c>
      <c r="G74" s="23">
        <f t="shared" si="38"/>
        <v>419.7327989311957</v>
      </c>
      <c r="H74" s="23">
        <f t="shared" si="38"/>
        <v>420.01336898395721</v>
      </c>
      <c r="I74" s="23">
        <f t="shared" si="38"/>
        <v>422.27348017026037</v>
      </c>
      <c r="J74" s="23">
        <f t="shared" si="38"/>
        <v>422.27348017026037</v>
      </c>
      <c r="K74" s="23">
        <f t="shared" si="38"/>
        <v>423.4055806532906</v>
      </c>
      <c r="L74" s="23">
        <f t="shared" si="38"/>
        <v>419.27431059080209</v>
      </c>
      <c r="M74" s="23">
        <f t="shared" si="38"/>
        <v>419.27431059080209</v>
      </c>
      <c r="N74" s="23">
        <f t="shared" si="38"/>
        <v>421.67662379607458</v>
      </c>
      <c r="O74" s="23">
        <f t="shared" si="38"/>
        <v>415.68340610357433</v>
      </c>
      <c r="P74" s="23">
        <f t="shared" si="38"/>
        <v>415.68340610357433</v>
      </c>
    </row>
    <row r="75" spans="1:18" x14ac:dyDescent="0.3">
      <c r="A75" s="21" t="s">
        <v>4</v>
      </c>
      <c r="B75" s="41" t="s">
        <v>26</v>
      </c>
      <c r="C75" s="41" t="s">
        <v>75</v>
      </c>
      <c r="D75" s="41" t="s">
        <v>60</v>
      </c>
      <c r="E75" s="23">
        <f>E19+(150/E20)</f>
        <v>436.33177105736536</v>
      </c>
      <c r="F75" s="23">
        <f t="shared" ref="F75:P75" si="39">F19+(150/F20)</f>
        <v>438.18727462289417</v>
      </c>
      <c r="G75" s="23">
        <f t="shared" si="39"/>
        <v>441.77688710754842</v>
      </c>
      <c r="H75" s="23">
        <f t="shared" si="39"/>
        <v>442.07219251336898</v>
      </c>
      <c r="I75" s="23">
        <f t="shared" si="39"/>
        <v>444.33230369967214</v>
      </c>
      <c r="J75" s="23">
        <f t="shared" si="39"/>
        <v>444.33230369967214</v>
      </c>
      <c r="K75" s="23">
        <f t="shared" si="39"/>
        <v>445.52354311977854</v>
      </c>
      <c r="L75" s="23">
        <f t="shared" si="39"/>
        <v>441.39227305729003</v>
      </c>
      <c r="M75" s="23">
        <f t="shared" si="39"/>
        <v>441.39227305729003</v>
      </c>
      <c r="N75" s="23">
        <f t="shared" si="39"/>
        <v>443.92131540375914</v>
      </c>
      <c r="O75" s="23">
        <f t="shared" si="39"/>
        <v>437.92809771125889</v>
      </c>
      <c r="P75" s="23">
        <f t="shared" si="39"/>
        <v>437.92809771125889</v>
      </c>
    </row>
    <row r="76" spans="1:18" x14ac:dyDescent="0.3">
      <c r="A76" s="21" t="s">
        <v>4</v>
      </c>
      <c r="B76" s="41" t="s">
        <v>26</v>
      </c>
      <c r="C76" s="41" t="s">
        <v>75</v>
      </c>
      <c r="D76" s="41" t="s">
        <v>65</v>
      </c>
      <c r="E76" s="23">
        <f>E19</f>
        <v>431.36405214949008</v>
      </c>
      <c r="F76" s="23">
        <f t="shared" ref="F76:P76" si="40">F19</f>
        <v>433.21796298338694</v>
      </c>
      <c r="G76" s="23">
        <f t="shared" si="40"/>
        <v>436.76686706746824</v>
      </c>
      <c r="H76" s="23">
        <f t="shared" si="40"/>
        <v>437.05882352941177</v>
      </c>
      <c r="I76" s="23">
        <f t="shared" si="40"/>
        <v>439.31893471571493</v>
      </c>
      <c r="J76" s="23">
        <f t="shared" si="40"/>
        <v>439.31893471571493</v>
      </c>
      <c r="K76" s="23">
        <f t="shared" si="40"/>
        <v>440.496733468304</v>
      </c>
      <c r="L76" s="23">
        <f t="shared" si="40"/>
        <v>436.36546340581549</v>
      </c>
      <c r="M76" s="23">
        <f t="shared" si="40"/>
        <v>436.36546340581549</v>
      </c>
      <c r="N76" s="23">
        <f t="shared" si="40"/>
        <v>438.8657036747399</v>
      </c>
      <c r="O76" s="23">
        <f t="shared" si="40"/>
        <v>432.87248598223965</v>
      </c>
      <c r="P76" s="23">
        <f t="shared" si="40"/>
        <v>432.87248598223965</v>
      </c>
    </row>
    <row r="77" spans="1:18" x14ac:dyDescent="0.3">
      <c r="A77" s="21" t="s">
        <v>4</v>
      </c>
      <c r="B77" s="41" t="s">
        <v>26</v>
      </c>
      <c r="C77" s="41" t="s">
        <v>76</v>
      </c>
      <c r="D77" s="41" t="s">
        <v>60</v>
      </c>
      <c r="E77" s="23">
        <f>E19-(400/E20)+(150/E20)</f>
        <v>423.08452063636457</v>
      </c>
      <c r="F77" s="23">
        <f t="shared" ref="F77:P77" si="41">F19-(400/F20)+(150/F20)</f>
        <v>424.93577691754155</v>
      </c>
      <c r="G77" s="23">
        <f t="shared" si="41"/>
        <v>428.41683366733469</v>
      </c>
      <c r="H77" s="23">
        <f t="shared" si="41"/>
        <v>428.70320855614972</v>
      </c>
      <c r="I77" s="23">
        <f t="shared" si="41"/>
        <v>430.96331974245288</v>
      </c>
      <c r="J77" s="23">
        <f t="shared" si="41"/>
        <v>430.96331974245288</v>
      </c>
      <c r="K77" s="23">
        <f t="shared" si="41"/>
        <v>432.11871738251313</v>
      </c>
      <c r="L77" s="23">
        <f t="shared" si="41"/>
        <v>427.98744732002461</v>
      </c>
      <c r="M77" s="23">
        <f t="shared" si="41"/>
        <v>427.98744732002461</v>
      </c>
      <c r="N77" s="23">
        <f t="shared" si="41"/>
        <v>430.43968412637457</v>
      </c>
      <c r="O77" s="23">
        <f t="shared" si="41"/>
        <v>424.44646643387432</v>
      </c>
      <c r="P77" s="23">
        <f t="shared" si="41"/>
        <v>424.44646643387432</v>
      </c>
    </row>
    <row r="78" spans="1:18" x14ac:dyDescent="0.3">
      <c r="A78" s="21" t="s">
        <v>4</v>
      </c>
      <c r="B78" s="41" t="s">
        <v>26</v>
      </c>
      <c r="C78" s="41" t="s">
        <v>76</v>
      </c>
      <c r="D78" s="41" t="s">
        <v>65</v>
      </c>
      <c r="E78" s="23">
        <f>E19-(400/E20)</f>
        <v>418.11680172848924</v>
      </c>
      <c r="F78" s="23">
        <f t="shared" ref="F78:P78" si="42">F19-(400/F20)</f>
        <v>419.96646527803432</v>
      </c>
      <c r="G78" s="23">
        <f t="shared" si="42"/>
        <v>423.40681362725451</v>
      </c>
      <c r="H78" s="23">
        <f t="shared" si="42"/>
        <v>423.68983957219251</v>
      </c>
      <c r="I78" s="23">
        <f t="shared" si="42"/>
        <v>425.94995075849567</v>
      </c>
      <c r="J78" s="23">
        <f t="shared" si="42"/>
        <v>425.94995075849567</v>
      </c>
      <c r="K78" s="23">
        <f t="shared" si="42"/>
        <v>427.09190773103859</v>
      </c>
      <c r="L78" s="23">
        <f t="shared" si="42"/>
        <v>422.96063766855008</v>
      </c>
      <c r="M78" s="23">
        <f t="shared" si="42"/>
        <v>422.96063766855008</v>
      </c>
      <c r="N78" s="23">
        <f t="shared" si="42"/>
        <v>425.38407239735534</v>
      </c>
      <c r="O78" s="23">
        <f t="shared" si="42"/>
        <v>419.39085470485509</v>
      </c>
      <c r="P78" s="23">
        <f t="shared" si="42"/>
        <v>419.39085470485509</v>
      </c>
    </row>
    <row r="79" spans="1:18" x14ac:dyDescent="0.3">
      <c r="A79" s="21" t="s">
        <v>4</v>
      </c>
      <c r="B79" s="41" t="s">
        <v>26</v>
      </c>
      <c r="C79" s="41" t="s">
        <v>77</v>
      </c>
      <c r="D79" s="41" t="s">
        <v>60</v>
      </c>
      <c r="E79" s="23">
        <f>E19-(400/E20)+(150/E20)</f>
        <v>423.08452063636457</v>
      </c>
      <c r="F79" s="23">
        <f t="shared" ref="F79:P79" si="43">F19-(400/F20)+(150/F20)</f>
        <v>424.93577691754155</v>
      </c>
      <c r="G79" s="23">
        <f t="shared" si="43"/>
        <v>428.41683366733469</v>
      </c>
      <c r="H79" s="23">
        <f t="shared" si="43"/>
        <v>428.70320855614972</v>
      </c>
      <c r="I79" s="23">
        <f t="shared" si="43"/>
        <v>430.96331974245288</v>
      </c>
      <c r="J79" s="23">
        <f t="shared" si="43"/>
        <v>430.96331974245288</v>
      </c>
      <c r="K79" s="23">
        <f t="shared" si="43"/>
        <v>432.11871738251313</v>
      </c>
      <c r="L79" s="23">
        <f t="shared" si="43"/>
        <v>427.98744732002461</v>
      </c>
      <c r="M79" s="23">
        <f t="shared" si="43"/>
        <v>427.98744732002461</v>
      </c>
      <c r="N79" s="23">
        <f t="shared" si="43"/>
        <v>430.43968412637457</v>
      </c>
      <c r="O79" s="23">
        <f t="shared" si="43"/>
        <v>424.44646643387432</v>
      </c>
      <c r="P79" s="23">
        <f t="shared" si="43"/>
        <v>424.44646643387432</v>
      </c>
    </row>
    <row r="80" spans="1:18" x14ac:dyDescent="0.3">
      <c r="A80" s="21" t="s">
        <v>4</v>
      </c>
      <c r="B80" s="41" t="s">
        <v>26</v>
      </c>
      <c r="C80" s="41" t="s">
        <v>77</v>
      </c>
      <c r="D80" s="41" t="s">
        <v>65</v>
      </c>
      <c r="E80" s="23">
        <f>E19-(400/E20)</f>
        <v>418.11680172848924</v>
      </c>
      <c r="F80" s="23">
        <f t="shared" ref="F80:P80" si="44">F19-(400/F20)</f>
        <v>419.96646527803432</v>
      </c>
      <c r="G80" s="23">
        <f t="shared" si="44"/>
        <v>423.40681362725451</v>
      </c>
      <c r="H80" s="23">
        <f t="shared" si="44"/>
        <v>423.68983957219251</v>
      </c>
      <c r="I80" s="23">
        <f t="shared" si="44"/>
        <v>425.94995075849567</v>
      </c>
      <c r="J80" s="23">
        <f t="shared" si="44"/>
        <v>425.94995075849567</v>
      </c>
      <c r="K80" s="23">
        <f t="shared" si="44"/>
        <v>427.09190773103859</v>
      </c>
      <c r="L80" s="23">
        <f t="shared" si="44"/>
        <v>422.96063766855008</v>
      </c>
      <c r="M80" s="23">
        <f t="shared" si="44"/>
        <v>422.96063766855008</v>
      </c>
      <c r="N80" s="23">
        <f t="shared" si="44"/>
        <v>425.38407239735534</v>
      </c>
      <c r="O80" s="23">
        <f t="shared" si="44"/>
        <v>419.39085470485509</v>
      </c>
      <c r="P80" s="23">
        <f t="shared" si="44"/>
        <v>419.39085470485509</v>
      </c>
    </row>
    <row r="81" spans="1:17" x14ac:dyDescent="0.3">
      <c r="A81" s="21" t="s">
        <v>4</v>
      </c>
      <c r="B81" s="41" t="s">
        <v>26</v>
      </c>
      <c r="C81" s="41" t="s">
        <v>77</v>
      </c>
      <c r="D81" s="41" t="s">
        <v>68</v>
      </c>
      <c r="E81" s="23">
        <f>E19-(400/E20)+(250/E20)</f>
        <v>426.39633324161474</v>
      </c>
      <c r="F81" s="23">
        <f t="shared" ref="F81:P81" si="45">F19-(400/F20)+(250/F20)</f>
        <v>428.24865134387971</v>
      </c>
      <c r="G81" s="23">
        <f t="shared" si="45"/>
        <v>431.75684702738812</v>
      </c>
      <c r="H81" s="23">
        <f t="shared" si="45"/>
        <v>432.04545454545456</v>
      </c>
      <c r="I81" s="23">
        <f t="shared" si="45"/>
        <v>434.30556573175772</v>
      </c>
      <c r="J81" s="23">
        <f t="shared" si="45"/>
        <v>434.30556573175772</v>
      </c>
      <c r="K81" s="23">
        <f t="shared" si="45"/>
        <v>435.46992381682946</v>
      </c>
      <c r="L81" s="23">
        <f t="shared" si="45"/>
        <v>431.33865375434095</v>
      </c>
      <c r="M81" s="23">
        <f t="shared" si="45"/>
        <v>431.33865375434095</v>
      </c>
      <c r="N81" s="23">
        <f t="shared" si="45"/>
        <v>433.81009194572067</v>
      </c>
      <c r="O81" s="23">
        <f t="shared" si="45"/>
        <v>427.81687425322042</v>
      </c>
      <c r="P81" s="23">
        <f t="shared" si="45"/>
        <v>427.81687425322042</v>
      </c>
    </row>
    <row r="82" spans="1:17" x14ac:dyDescent="0.3">
      <c r="A82" s="21" t="s">
        <v>4</v>
      </c>
      <c r="B82" s="41" t="s">
        <v>26</v>
      </c>
      <c r="C82" s="41" t="s">
        <v>78</v>
      </c>
      <c r="D82" s="41" t="s">
        <v>60</v>
      </c>
      <c r="E82" s="23">
        <f>E19-(620/E20)+(150/E20)</f>
        <v>415.79853290481412</v>
      </c>
      <c r="F82" s="23">
        <f t="shared" ref="F82:P82" si="46">F19-(620/F20)+(150/F20)</f>
        <v>417.64745317959768</v>
      </c>
      <c r="G82" s="23">
        <f t="shared" si="46"/>
        <v>421.06880427521708</v>
      </c>
      <c r="H82" s="23">
        <f t="shared" si="46"/>
        <v>421.35026737967917</v>
      </c>
      <c r="I82" s="23">
        <f t="shared" si="46"/>
        <v>423.61037856598227</v>
      </c>
      <c r="J82" s="23">
        <f t="shared" si="46"/>
        <v>423.61037856598227</v>
      </c>
      <c r="K82" s="23">
        <f t="shared" si="46"/>
        <v>424.74606322701715</v>
      </c>
      <c r="L82" s="23">
        <f t="shared" si="46"/>
        <v>420.61479316452863</v>
      </c>
      <c r="M82" s="23">
        <f t="shared" si="46"/>
        <v>420.61479316452863</v>
      </c>
      <c r="N82" s="23">
        <f t="shared" si="46"/>
        <v>423.02478692381305</v>
      </c>
      <c r="O82" s="23">
        <f t="shared" si="46"/>
        <v>417.0315692313128</v>
      </c>
      <c r="P82" s="23">
        <f t="shared" si="46"/>
        <v>417.0315692313128</v>
      </c>
    </row>
    <row r="83" spans="1:17" x14ac:dyDescent="0.3">
      <c r="A83" s="21" t="s">
        <v>4</v>
      </c>
      <c r="B83" s="41" t="s">
        <v>26</v>
      </c>
      <c r="C83" s="41" t="s">
        <v>78</v>
      </c>
      <c r="D83" s="41" t="s">
        <v>65</v>
      </c>
      <c r="E83" s="23">
        <f>E19-(620/E20)</f>
        <v>410.83081399693879</v>
      </c>
      <c r="F83" s="23">
        <f t="shared" ref="F83:P83" si="47">F19-(620/F20)</f>
        <v>412.67814154009045</v>
      </c>
      <c r="G83" s="23">
        <f t="shared" si="47"/>
        <v>416.0587842351369</v>
      </c>
      <c r="H83" s="23">
        <f t="shared" si="47"/>
        <v>416.33689839572196</v>
      </c>
      <c r="I83" s="23">
        <f t="shared" si="47"/>
        <v>418.59700958202507</v>
      </c>
      <c r="J83" s="23">
        <f t="shared" si="47"/>
        <v>418.59700958202507</v>
      </c>
      <c r="K83" s="23">
        <f t="shared" si="47"/>
        <v>419.71925357554261</v>
      </c>
      <c r="L83" s="23">
        <f t="shared" si="47"/>
        <v>415.5879835130541</v>
      </c>
      <c r="M83" s="23">
        <f t="shared" si="47"/>
        <v>415.5879835130541</v>
      </c>
      <c r="N83" s="23">
        <f t="shared" si="47"/>
        <v>417.96917519479382</v>
      </c>
      <c r="O83" s="23">
        <f t="shared" si="47"/>
        <v>411.97595750229357</v>
      </c>
      <c r="P83" s="23">
        <f t="shared" si="47"/>
        <v>411.97595750229357</v>
      </c>
    </row>
    <row r="84" spans="1:17" x14ac:dyDescent="0.3">
      <c r="A84" s="21" t="s">
        <v>4</v>
      </c>
      <c r="B84" s="41" t="s">
        <v>26</v>
      </c>
      <c r="C84" s="41" t="s">
        <v>79</v>
      </c>
      <c r="D84" s="41" t="s">
        <v>65</v>
      </c>
      <c r="E84" s="23">
        <f>E19</f>
        <v>431.36405214949008</v>
      </c>
      <c r="F84" s="23">
        <f t="shared" ref="F84:P84" si="48">F19</f>
        <v>433.21796298338694</v>
      </c>
      <c r="G84" s="23">
        <f t="shared" si="48"/>
        <v>436.76686706746824</v>
      </c>
      <c r="H84" s="23">
        <f t="shared" si="48"/>
        <v>437.05882352941177</v>
      </c>
      <c r="I84" s="23">
        <f t="shared" si="48"/>
        <v>439.31893471571493</v>
      </c>
      <c r="J84" s="23">
        <f t="shared" si="48"/>
        <v>439.31893471571493</v>
      </c>
      <c r="K84" s="23">
        <f t="shared" si="48"/>
        <v>440.496733468304</v>
      </c>
      <c r="L84" s="23">
        <f t="shared" si="48"/>
        <v>436.36546340581549</v>
      </c>
      <c r="M84" s="23">
        <f t="shared" si="48"/>
        <v>436.36546340581549</v>
      </c>
      <c r="N84" s="23">
        <f t="shared" si="48"/>
        <v>438.8657036747399</v>
      </c>
      <c r="O84" s="23">
        <f t="shared" si="48"/>
        <v>432.87248598223965</v>
      </c>
      <c r="P84" s="23">
        <f t="shared" si="48"/>
        <v>432.87248598223965</v>
      </c>
      <c r="Q84" s="58"/>
    </row>
    <row r="85" spans="1:17" x14ac:dyDescent="0.3">
      <c r="A85" s="21" t="s">
        <v>4</v>
      </c>
      <c r="B85" s="41" t="s">
        <v>26</v>
      </c>
      <c r="C85" s="41" t="s">
        <v>80</v>
      </c>
      <c r="D85" s="41" t="s">
        <v>60</v>
      </c>
      <c r="E85" s="23">
        <f>E19-(400/E20)+(150/E20)</f>
        <v>423.08452063636457</v>
      </c>
      <c r="F85" s="23">
        <f t="shared" ref="F85:P85" si="49">F19-(400/F20)+(150/F20)</f>
        <v>424.93577691754155</v>
      </c>
      <c r="G85" s="23">
        <f t="shared" si="49"/>
        <v>428.41683366733469</v>
      </c>
      <c r="H85" s="23">
        <f t="shared" si="49"/>
        <v>428.70320855614972</v>
      </c>
      <c r="I85" s="23">
        <f t="shared" si="49"/>
        <v>430.96331974245288</v>
      </c>
      <c r="J85" s="23">
        <f t="shared" si="49"/>
        <v>430.96331974245288</v>
      </c>
      <c r="K85" s="23">
        <f t="shared" si="49"/>
        <v>432.11871738251313</v>
      </c>
      <c r="L85" s="23">
        <f t="shared" si="49"/>
        <v>427.98744732002461</v>
      </c>
      <c r="M85" s="23">
        <f t="shared" si="49"/>
        <v>427.98744732002461</v>
      </c>
      <c r="N85" s="23">
        <f t="shared" si="49"/>
        <v>430.43968412637457</v>
      </c>
      <c r="O85" s="23">
        <f t="shared" si="49"/>
        <v>424.44646643387432</v>
      </c>
      <c r="P85" s="23">
        <f t="shared" si="49"/>
        <v>424.44646643387432</v>
      </c>
    </row>
    <row r="86" spans="1:17" x14ac:dyDescent="0.3">
      <c r="A86" s="21" t="s">
        <v>4</v>
      </c>
      <c r="B86" s="41" t="s">
        <v>26</v>
      </c>
      <c r="C86" s="41" t="s">
        <v>80</v>
      </c>
      <c r="D86" s="41" t="s">
        <v>65</v>
      </c>
      <c r="E86" s="23">
        <f>E19-(400/E20)</f>
        <v>418.11680172848924</v>
      </c>
      <c r="F86" s="23">
        <f t="shared" ref="F86:P86" si="50">F19-(400/F20)</f>
        <v>419.96646527803432</v>
      </c>
      <c r="G86" s="23">
        <f t="shared" si="50"/>
        <v>423.40681362725451</v>
      </c>
      <c r="H86" s="23">
        <f t="shared" si="50"/>
        <v>423.68983957219251</v>
      </c>
      <c r="I86" s="23">
        <f t="shared" si="50"/>
        <v>425.94995075849567</v>
      </c>
      <c r="J86" s="23">
        <f t="shared" si="50"/>
        <v>425.94995075849567</v>
      </c>
      <c r="K86" s="23">
        <f t="shared" si="50"/>
        <v>427.09190773103859</v>
      </c>
      <c r="L86" s="23">
        <f t="shared" si="50"/>
        <v>422.96063766855008</v>
      </c>
      <c r="M86" s="23">
        <f t="shared" si="50"/>
        <v>422.96063766855008</v>
      </c>
      <c r="N86" s="23">
        <f t="shared" si="50"/>
        <v>425.38407239735534</v>
      </c>
      <c r="O86" s="23">
        <f t="shared" si="50"/>
        <v>419.39085470485509</v>
      </c>
      <c r="P86" s="23">
        <f t="shared" si="50"/>
        <v>419.39085470485509</v>
      </c>
    </row>
    <row r="87" spans="1:17" x14ac:dyDescent="0.3">
      <c r="A87" s="21" t="s">
        <v>4</v>
      </c>
      <c r="B87" s="41" t="s">
        <v>26</v>
      </c>
      <c r="C87" s="41" t="s">
        <v>81</v>
      </c>
      <c r="D87" s="41" t="s">
        <v>60</v>
      </c>
      <c r="E87" s="23">
        <f>E19-(400/E20)+(150/E20)</f>
        <v>423.08452063636457</v>
      </c>
      <c r="F87" s="23">
        <f t="shared" ref="F87:P87" si="51">F19-(400/F20)+(150/F20)</f>
        <v>424.93577691754155</v>
      </c>
      <c r="G87" s="23">
        <f t="shared" si="51"/>
        <v>428.41683366733469</v>
      </c>
      <c r="H87" s="23">
        <f t="shared" si="51"/>
        <v>428.70320855614972</v>
      </c>
      <c r="I87" s="23">
        <f t="shared" si="51"/>
        <v>430.96331974245288</v>
      </c>
      <c r="J87" s="23">
        <f t="shared" si="51"/>
        <v>430.96331974245288</v>
      </c>
      <c r="K87" s="23">
        <f t="shared" si="51"/>
        <v>432.11871738251313</v>
      </c>
      <c r="L87" s="23">
        <f t="shared" si="51"/>
        <v>427.98744732002461</v>
      </c>
      <c r="M87" s="23">
        <f t="shared" si="51"/>
        <v>427.98744732002461</v>
      </c>
      <c r="N87" s="23">
        <f t="shared" si="51"/>
        <v>430.43968412637457</v>
      </c>
      <c r="O87" s="23">
        <f t="shared" si="51"/>
        <v>424.44646643387432</v>
      </c>
      <c r="P87" s="23">
        <f t="shared" si="51"/>
        <v>424.44646643387432</v>
      </c>
    </row>
    <row r="88" spans="1:17" x14ac:dyDescent="0.3">
      <c r="A88" s="21" t="s">
        <v>4</v>
      </c>
      <c r="B88" s="41" t="s">
        <v>26</v>
      </c>
      <c r="C88" s="41" t="s">
        <v>81</v>
      </c>
      <c r="D88" s="41" t="s">
        <v>65</v>
      </c>
      <c r="E88" s="23">
        <f>E19-(400/E20)</f>
        <v>418.11680172848924</v>
      </c>
      <c r="F88" s="23">
        <f t="shared" ref="F88:P88" si="52">F19-(400/F20)</f>
        <v>419.96646527803432</v>
      </c>
      <c r="G88" s="23">
        <f t="shared" si="52"/>
        <v>423.40681362725451</v>
      </c>
      <c r="H88" s="23">
        <f t="shared" si="52"/>
        <v>423.68983957219251</v>
      </c>
      <c r="I88" s="23">
        <f t="shared" si="52"/>
        <v>425.94995075849567</v>
      </c>
      <c r="J88" s="23">
        <f t="shared" si="52"/>
        <v>425.94995075849567</v>
      </c>
      <c r="K88" s="23">
        <f t="shared" si="52"/>
        <v>427.09190773103859</v>
      </c>
      <c r="L88" s="23">
        <f t="shared" si="52"/>
        <v>422.96063766855008</v>
      </c>
      <c r="M88" s="23">
        <f t="shared" si="52"/>
        <v>422.96063766855008</v>
      </c>
      <c r="N88" s="23">
        <f t="shared" si="52"/>
        <v>425.38407239735534</v>
      </c>
      <c r="O88" s="23">
        <f t="shared" si="52"/>
        <v>419.39085470485509</v>
      </c>
      <c r="P88" s="23">
        <f t="shared" si="52"/>
        <v>419.39085470485509</v>
      </c>
    </row>
    <row r="89" spans="1:17" x14ac:dyDescent="0.3">
      <c r="A89" s="21" t="s">
        <v>4</v>
      </c>
      <c r="B89" s="41" t="s">
        <v>26</v>
      </c>
      <c r="C89" s="41" t="s">
        <v>82</v>
      </c>
      <c r="D89" s="41" t="s">
        <v>60</v>
      </c>
      <c r="E89" s="23">
        <f>E19+(150/E20)</f>
        <v>436.33177105736536</v>
      </c>
      <c r="F89" s="23">
        <f t="shared" ref="F89:P89" si="53">F19+(150/F20)</f>
        <v>438.18727462289417</v>
      </c>
      <c r="G89" s="23">
        <f t="shared" si="53"/>
        <v>441.77688710754842</v>
      </c>
      <c r="H89" s="23">
        <f t="shared" si="53"/>
        <v>442.07219251336898</v>
      </c>
      <c r="I89" s="23">
        <f t="shared" si="53"/>
        <v>444.33230369967214</v>
      </c>
      <c r="J89" s="23">
        <f t="shared" si="53"/>
        <v>444.33230369967214</v>
      </c>
      <c r="K89" s="23">
        <f t="shared" si="53"/>
        <v>445.52354311977854</v>
      </c>
      <c r="L89" s="23">
        <f t="shared" si="53"/>
        <v>441.39227305729003</v>
      </c>
      <c r="M89" s="23">
        <f t="shared" si="53"/>
        <v>441.39227305729003</v>
      </c>
      <c r="N89" s="23">
        <f t="shared" si="53"/>
        <v>443.92131540375914</v>
      </c>
      <c r="O89" s="23">
        <f t="shared" si="53"/>
        <v>437.92809771125889</v>
      </c>
      <c r="P89" s="23">
        <f t="shared" si="53"/>
        <v>437.92809771125889</v>
      </c>
    </row>
    <row r="90" spans="1:17" x14ac:dyDescent="0.3">
      <c r="A90" s="21" t="s">
        <v>4</v>
      </c>
      <c r="B90" s="41" t="s">
        <v>26</v>
      </c>
      <c r="C90" s="41" t="s">
        <v>82</v>
      </c>
      <c r="D90" s="41" t="s">
        <v>64</v>
      </c>
      <c r="E90" s="23">
        <f>E19+(150/E20)</f>
        <v>436.33177105736536</v>
      </c>
      <c r="F90" s="23">
        <f t="shared" ref="F90:P90" si="54">F19+(150/F20)</f>
        <v>438.18727462289417</v>
      </c>
      <c r="G90" s="23">
        <f t="shared" si="54"/>
        <v>441.77688710754842</v>
      </c>
      <c r="H90" s="23">
        <f t="shared" si="54"/>
        <v>442.07219251336898</v>
      </c>
      <c r="I90" s="23">
        <f t="shared" si="54"/>
        <v>444.33230369967214</v>
      </c>
      <c r="J90" s="23">
        <f t="shared" si="54"/>
        <v>444.33230369967214</v>
      </c>
      <c r="K90" s="23">
        <f t="shared" si="54"/>
        <v>445.52354311977854</v>
      </c>
      <c r="L90" s="23">
        <f t="shared" si="54"/>
        <v>441.39227305729003</v>
      </c>
      <c r="M90" s="23">
        <f t="shared" si="54"/>
        <v>441.39227305729003</v>
      </c>
      <c r="N90" s="23">
        <f t="shared" si="54"/>
        <v>443.92131540375914</v>
      </c>
      <c r="O90" s="23">
        <f t="shared" si="54"/>
        <v>437.92809771125889</v>
      </c>
      <c r="P90" s="23">
        <f t="shared" si="54"/>
        <v>437.92809771125889</v>
      </c>
    </row>
    <row r="91" spans="1:17" x14ac:dyDescent="0.3">
      <c r="A91" s="21" t="s">
        <v>4</v>
      </c>
      <c r="B91" s="41" t="s">
        <v>26</v>
      </c>
      <c r="C91" s="41" t="s">
        <v>82</v>
      </c>
      <c r="D91" s="41" t="s">
        <v>65</v>
      </c>
      <c r="E91" s="23">
        <f>E19</f>
        <v>431.36405214949008</v>
      </c>
      <c r="F91" s="23">
        <f t="shared" ref="F91:P91" si="55">F19</f>
        <v>433.21796298338694</v>
      </c>
      <c r="G91" s="23">
        <f t="shared" si="55"/>
        <v>436.76686706746824</v>
      </c>
      <c r="H91" s="23">
        <f t="shared" si="55"/>
        <v>437.05882352941177</v>
      </c>
      <c r="I91" s="23">
        <f t="shared" si="55"/>
        <v>439.31893471571493</v>
      </c>
      <c r="J91" s="23">
        <f t="shared" si="55"/>
        <v>439.31893471571493</v>
      </c>
      <c r="K91" s="23">
        <f t="shared" si="55"/>
        <v>440.496733468304</v>
      </c>
      <c r="L91" s="23">
        <f t="shared" si="55"/>
        <v>436.36546340581549</v>
      </c>
      <c r="M91" s="23">
        <f t="shared" si="55"/>
        <v>436.36546340581549</v>
      </c>
      <c r="N91" s="23">
        <f t="shared" si="55"/>
        <v>438.8657036747399</v>
      </c>
      <c r="O91" s="23">
        <f t="shared" si="55"/>
        <v>432.87248598223965</v>
      </c>
      <c r="P91" s="23">
        <f t="shared" si="55"/>
        <v>432.87248598223965</v>
      </c>
    </row>
    <row r="92" spans="1:17" x14ac:dyDescent="0.3">
      <c r="A92" s="21" t="s">
        <v>4</v>
      </c>
      <c r="B92" s="41" t="s">
        <v>26</v>
      </c>
      <c r="C92" s="41" t="s">
        <v>83</v>
      </c>
      <c r="D92" s="41" t="s">
        <v>65</v>
      </c>
      <c r="E92" s="23">
        <f>E19</f>
        <v>431.36405214949008</v>
      </c>
      <c r="F92" s="23">
        <f t="shared" ref="F92:P92" si="56">F19</f>
        <v>433.21796298338694</v>
      </c>
      <c r="G92" s="23">
        <f t="shared" si="56"/>
        <v>436.76686706746824</v>
      </c>
      <c r="H92" s="23">
        <f t="shared" si="56"/>
        <v>437.05882352941177</v>
      </c>
      <c r="I92" s="23">
        <f t="shared" si="56"/>
        <v>439.31893471571493</v>
      </c>
      <c r="J92" s="23">
        <f t="shared" si="56"/>
        <v>439.31893471571493</v>
      </c>
      <c r="K92" s="23">
        <f t="shared" si="56"/>
        <v>440.496733468304</v>
      </c>
      <c r="L92" s="23">
        <f t="shared" si="56"/>
        <v>436.36546340581549</v>
      </c>
      <c r="M92" s="23">
        <f t="shared" si="56"/>
        <v>436.36546340581549</v>
      </c>
      <c r="N92" s="23">
        <f t="shared" si="56"/>
        <v>438.8657036747399</v>
      </c>
      <c r="O92" s="23">
        <f t="shared" si="56"/>
        <v>432.87248598223965</v>
      </c>
      <c r="P92" s="23">
        <f t="shared" si="56"/>
        <v>432.87248598223965</v>
      </c>
    </row>
    <row r="93" spans="1:17" x14ac:dyDescent="0.3">
      <c r="A93" s="21" t="s">
        <v>4</v>
      </c>
      <c r="B93" s="41" t="s">
        <v>26</v>
      </c>
      <c r="C93" s="41" t="s">
        <v>84</v>
      </c>
      <c r="D93" s="41" t="s">
        <v>65</v>
      </c>
      <c r="E93" s="23">
        <f>E19</f>
        <v>431.36405214949008</v>
      </c>
      <c r="F93" s="23">
        <f t="shared" ref="F93:P93" si="57">F19</f>
        <v>433.21796298338694</v>
      </c>
      <c r="G93" s="23">
        <f t="shared" si="57"/>
        <v>436.76686706746824</v>
      </c>
      <c r="H93" s="23">
        <f t="shared" si="57"/>
        <v>437.05882352941177</v>
      </c>
      <c r="I93" s="23">
        <f t="shared" si="57"/>
        <v>439.31893471571493</v>
      </c>
      <c r="J93" s="23">
        <f t="shared" si="57"/>
        <v>439.31893471571493</v>
      </c>
      <c r="K93" s="23">
        <f t="shared" si="57"/>
        <v>440.496733468304</v>
      </c>
      <c r="L93" s="23">
        <f t="shared" si="57"/>
        <v>436.36546340581549</v>
      </c>
      <c r="M93" s="23">
        <f t="shared" si="57"/>
        <v>436.36546340581549</v>
      </c>
      <c r="N93" s="23">
        <f t="shared" si="57"/>
        <v>438.8657036747399</v>
      </c>
      <c r="O93" s="23">
        <f t="shared" si="57"/>
        <v>432.87248598223965</v>
      </c>
      <c r="P93" s="23">
        <f t="shared" si="57"/>
        <v>432.87248598223965</v>
      </c>
    </row>
    <row r="94" spans="1:17" x14ac:dyDescent="0.3">
      <c r="A94" s="21" t="s">
        <v>4</v>
      </c>
      <c r="B94" s="41" t="s">
        <v>80</v>
      </c>
      <c r="C94" s="41" t="s">
        <v>61</v>
      </c>
      <c r="D94" s="41" t="s">
        <v>80</v>
      </c>
      <c r="E94" s="59">
        <f>E8+E18-(550/E20)-(150/E20)</f>
        <v>643.9880317632485</v>
      </c>
      <c r="F94" s="59">
        <f t="shared" ref="F94:P94" si="58">F8+F18-(550/F20)-(150/F20)</f>
        <v>637.54447290733731</v>
      </c>
      <c r="G94" s="59">
        <f t="shared" si="58"/>
        <v>598.48775955417113</v>
      </c>
      <c r="H94" s="59">
        <f t="shared" si="58"/>
        <v>540.17201992367291</v>
      </c>
      <c r="I94" s="59">
        <f t="shared" si="58"/>
        <v>454.10995097139215</v>
      </c>
      <c r="J94" s="59">
        <f t="shared" si="58"/>
        <v>437.45277633546681</v>
      </c>
      <c r="K94" s="59">
        <f t="shared" si="58"/>
        <v>398.52331240322695</v>
      </c>
      <c r="L94" s="59">
        <f t="shared" si="58"/>
        <v>415.18048703915224</v>
      </c>
      <c r="M94" s="59">
        <f t="shared" si="58"/>
        <v>420.73287858446071</v>
      </c>
      <c r="N94" s="59">
        <f t="shared" si="58"/>
        <v>426.15086043456057</v>
      </c>
      <c r="O94" s="59">
        <f t="shared" si="58"/>
        <v>431.70325197986904</v>
      </c>
      <c r="P94" s="59">
        <f t="shared" si="58"/>
        <v>431.70325197986904</v>
      </c>
    </row>
    <row r="95" spans="1:17" x14ac:dyDescent="0.3">
      <c r="A95" s="21" t="s">
        <v>4</v>
      </c>
      <c r="B95" s="41" t="s">
        <v>80</v>
      </c>
      <c r="C95" s="41" t="s">
        <v>78</v>
      </c>
      <c r="D95" s="41" t="s">
        <v>80</v>
      </c>
      <c r="E95" s="23">
        <f>E8+E18-(620/E20)</f>
        <v>646.63748184744873</v>
      </c>
      <c r="F95" s="23">
        <f t="shared" ref="F95:P95" si="59">F8+F18-(620/F20)</f>
        <v>640.19477244840778</v>
      </c>
      <c r="G95" s="23">
        <f t="shared" si="59"/>
        <v>601.15977024221388</v>
      </c>
      <c r="H95" s="23">
        <f t="shared" si="59"/>
        <v>542.84581671511671</v>
      </c>
      <c r="I95" s="23">
        <f t="shared" si="59"/>
        <v>456.78374776283601</v>
      </c>
      <c r="J95" s="23">
        <f t="shared" si="59"/>
        <v>440.12657312691067</v>
      </c>
      <c r="K95" s="23">
        <f t="shared" si="59"/>
        <v>401.20427755068005</v>
      </c>
      <c r="L95" s="23">
        <f t="shared" si="59"/>
        <v>417.86145218660533</v>
      </c>
      <c r="M95" s="23">
        <f t="shared" si="59"/>
        <v>423.4138437319138</v>
      </c>
      <c r="N95" s="23">
        <f t="shared" si="59"/>
        <v>428.84718669003752</v>
      </c>
      <c r="O95" s="23">
        <f t="shared" si="59"/>
        <v>434.39957823534598</v>
      </c>
      <c r="P95" s="23">
        <f t="shared" si="59"/>
        <v>434.39957823534598</v>
      </c>
    </row>
    <row r="96" spans="1:17" x14ac:dyDescent="0.3">
      <c r="A96" s="21" t="s">
        <v>4</v>
      </c>
      <c r="B96" s="41" t="s">
        <v>80</v>
      </c>
      <c r="C96" s="41" t="s">
        <v>81</v>
      </c>
      <c r="D96" s="41" t="s">
        <v>80</v>
      </c>
      <c r="E96" s="23">
        <f>E8+E18-(500/E20)</f>
        <v>650.61165697374895</v>
      </c>
      <c r="F96" s="23">
        <f t="shared" ref="F96:P96" si="60">F8+F18-(500/F20)</f>
        <v>644.17022176001353</v>
      </c>
      <c r="G96" s="23">
        <f t="shared" si="60"/>
        <v>605.167786274278</v>
      </c>
      <c r="H96" s="23">
        <f t="shared" si="60"/>
        <v>546.85651190228248</v>
      </c>
      <c r="I96" s="23">
        <f t="shared" si="60"/>
        <v>460.79444295000178</v>
      </c>
      <c r="J96" s="23">
        <f t="shared" si="60"/>
        <v>444.13726831407644</v>
      </c>
      <c r="K96" s="23">
        <f t="shared" si="60"/>
        <v>405.22572527185969</v>
      </c>
      <c r="L96" s="23">
        <f t="shared" si="60"/>
        <v>421.88289990778497</v>
      </c>
      <c r="M96" s="23">
        <f t="shared" si="60"/>
        <v>427.43529145309344</v>
      </c>
      <c r="N96" s="23">
        <f t="shared" si="60"/>
        <v>432.89167607325288</v>
      </c>
      <c r="O96" s="23">
        <f t="shared" si="60"/>
        <v>438.44406761856135</v>
      </c>
      <c r="P96" s="23">
        <f t="shared" si="60"/>
        <v>438.44406761856135</v>
      </c>
    </row>
    <row r="97" spans="1:16" x14ac:dyDescent="0.3">
      <c r="A97" s="21" t="s">
        <v>4</v>
      </c>
      <c r="B97" s="41" t="s">
        <v>36</v>
      </c>
      <c r="C97" s="41" t="s">
        <v>61</v>
      </c>
      <c r="D97" s="41" t="s">
        <v>60</v>
      </c>
      <c r="E97" s="23">
        <f>E8+E18-(550/E20)</f>
        <v>648.95575067112384</v>
      </c>
      <c r="F97" s="23">
        <f t="shared" ref="F97:P97" si="61">F8+F18-(550/F20)</f>
        <v>642.51378454684448</v>
      </c>
      <c r="G97" s="23">
        <f t="shared" si="61"/>
        <v>603.49777959425126</v>
      </c>
      <c r="H97" s="23">
        <f t="shared" si="61"/>
        <v>545.18538890763011</v>
      </c>
      <c r="I97" s="23">
        <f t="shared" si="61"/>
        <v>459.12331995534936</v>
      </c>
      <c r="J97" s="23">
        <f t="shared" si="61"/>
        <v>442.46614531942402</v>
      </c>
      <c r="K97" s="23">
        <f t="shared" si="61"/>
        <v>403.55012205470149</v>
      </c>
      <c r="L97" s="23">
        <f t="shared" si="61"/>
        <v>420.20729669062678</v>
      </c>
      <c r="M97" s="23">
        <f t="shared" si="61"/>
        <v>425.75968823593524</v>
      </c>
      <c r="N97" s="23">
        <f t="shared" si="61"/>
        <v>431.2064721635798</v>
      </c>
      <c r="O97" s="23">
        <f t="shared" si="61"/>
        <v>436.75886370888827</v>
      </c>
      <c r="P97" s="23">
        <f t="shared" si="61"/>
        <v>436.75886370888827</v>
      </c>
    </row>
    <row r="98" spans="1:16" x14ac:dyDescent="0.3">
      <c r="A98" s="21" t="s">
        <v>4</v>
      </c>
      <c r="B98" s="41" t="s">
        <v>36</v>
      </c>
      <c r="C98" s="41" t="s">
        <v>61</v>
      </c>
      <c r="D98" s="41" t="s">
        <v>65</v>
      </c>
      <c r="E98" s="23">
        <f>E8+E18-(550/E20)-(150/E20)</f>
        <v>643.9880317632485</v>
      </c>
      <c r="F98" s="23">
        <f t="shared" ref="F98:P98" si="62">F8+F18-(550/F20)-(150/F20)</f>
        <v>637.54447290733731</v>
      </c>
      <c r="G98" s="23">
        <f t="shared" si="62"/>
        <v>598.48775955417113</v>
      </c>
      <c r="H98" s="23">
        <f t="shared" si="62"/>
        <v>540.17201992367291</v>
      </c>
      <c r="I98" s="23">
        <f t="shared" si="62"/>
        <v>454.10995097139215</v>
      </c>
      <c r="J98" s="23">
        <f t="shared" si="62"/>
        <v>437.45277633546681</v>
      </c>
      <c r="K98" s="23">
        <f t="shared" si="62"/>
        <v>398.52331240322695</v>
      </c>
      <c r="L98" s="23">
        <f t="shared" si="62"/>
        <v>415.18048703915224</v>
      </c>
      <c r="M98" s="23">
        <f t="shared" si="62"/>
        <v>420.73287858446071</v>
      </c>
      <c r="N98" s="23">
        <f t="shared" si="62"/>
        <v>426.15086043456057</v>
      </c>
      <c r="O98" s="23">
        <f t="shared" si="62"/>
        <v>431.70325197986904</v>
      </c>
      <c r="P98" s="23">
        <f t="shared" si="62"/>
        <v>431.70325197986904</v>
      </c>
    </row>
    <row r="99" spans="1:16" x14ac:dyDescent="0.3">
      <c r="A99" s="21" t="s">
        <v>4</v>
      </c>
      <c r="B99" s="41" t="s">
        <v>36</v>
      </c>
      <c r="C99" s="41" t="s">
        <v>61</v>
      </c>
      <c r="D99" s="41" t="s">
        <v>68</v>
      </c>
      <c r="E99" s="23">
        <f>E8+E18-(550/E20)-(150/E20)+(250/E20)</f>
        <v>652.26756327637406</v>
      </c>
      <c r="F99" s="23">
        <f t="shared" ref="F99:P99" si="63">F8+F18-(550/F20)-(150/F20)+(250/F20)</f>
        <v>645.8266589731827</v>
      </c>
      <c r="G99" s="23">
        <f t="shared" si="63"/>
        <v>606.83779295430475</v>
      </c>
      <c r="H99" s="23">
        <f t="shared" si="63"/>
        <v>548.52763489693496</v>
      </c>
      <c r="I99" s="23">
        <f t="shared" si="63"/>
        <v>462.4655659446542</v>
      </c>
      <c r="J99" s="23">
        <f t="shared" si="63"/>
        <v>445.80839130872886</v>
      </c>
      <c r="K99" s="23">
        <f t="shared" si="63"/>
        <v>406.90132848901783</v>
      </c>
      <c r="L99" s="23">
        <f t="shared" si="63"/>
        <v>423.55850312494312</v>
      </c>
      <c r="M99" s="23">
        <f t="shared" si="63"/>
        <v>429.11089467025158</v>
      </c>
      <c r="N99" s="23">
        <f t="shared" si="63"/>
        <v>434.5768799829259</v>
      </c>
      <c r="O99" s="23">
        <f t="shared" si="63"/>
        <v>440.12927152823437</v>
      </c>
      <c r="P99" s="23">
        <f t="shared" si="63"/>
        <v>440.12927152823437</v>
      </c>
    </row>
    <row r="100" spans="1:16" x14ac:dyDescent="0.3">
      <c r="A100" s="21" t="s">
        <v>4</v>
      </c>
      <c r="B100" s="41" t="s">
        <v>36</v>
      </c>
      <c r="C100" s="41" t="s">
        <v>75</v>
      </c>
      <c r="D100" s="49" t="s">
        <v>60</v>
      </c>
      <c r="E100" s="23">
        <f>E8+E18+(150/E20)</f>
        <v>672.1384389078753</v>
      </c>
      <c r="F100" s="23">
        <f t="shared" ref="F100:P100" si="64">F8+F18+(150/F20)</f>
        <v>665.70390553121149</v>
      </c>
      <c r="G100" s="23">
        <f t="shared" si="64"/>
        <v>626.87787311462534</v>
      </c>
      <c r="H100" s="23">
        <f t="shared" si="64"/>
        <v>568.58111083276378</v>
      </c>
      <c r="I100" s="23">
        <f t="shared" si="64"/>
        <v>482.51904188048303</v>
      </c>
      <c r="J100" s="23">
        <f t="shared" si="64"/>
        <v>465.86186724455769</v>
      </c>
      <c r="K100" s="23">
        <f t="shared" si="64"/>
        <v>427.00856709491597</v>
      </c>
      <c r="L100" s="23">
        <f t="shared" si="64"/>
        <v>443.66574173084126</v>
      </c>
      <c r="M100" s="23">
        <f t="shared" si="64"/>
        <v>449.21813327614973</v>
      </c>
      <c r="N100" s="23">
        <f t="shared" si="64"/>
        <v>454.79932689900284</v>
      </c>
      <c r="O100" s="23">
        <f t="shared" si="64"/>
        <v>460.3517184443113</v>
      </c>
      <c r="P100" s="23">
        <f t="shared" si="64"/>
        <v>460.3517184443113</v>
      </c>
    </row>
    <row r="101" spans="1:16" x14ac:dyDescent="0.3">
      <c r="A101" s="21" t="s">
        <v>4</v>
      </c>
      <c r="B101" s="41" t="s">
        <v>36</v>
      </c>
      <c r="C101" s="41" t="s">
        <v>75</v>
      </c>
      <c r="D101" s="49" t="s">
        <v>65</v>
      </c>
      <c r="E101" s="23">
        <f>E8+E18</f>
        <v>667.17071999999996</v>
      </c>
      <c r="F101" s="23">
        <f t="shared" ref="F101:P101" si="65">F8+F18</f>
        <v>660.73459389170432</v>
      </c>
      <c r="G101" s="23">
        <f t="shared" si="65"/>
        <v>621.86785307454522</v>
      </c>
      <c r="H101" s="23">
        <f t="shared" si="65"/>
        <v>563.56774184880658</v>
      </c>
      <c r="I101" s="23">
        <f t="shared" si="65"/>
        <v>477.50567289652582</v>
      </c>
      <c r="J101" s="23">
        <f t="shared" si="65"/>
        <v>460.84849826060048</v>
      </c>
      <c r="K101" s="23">
        <f t="shared" si="65"/>
        <v>421.98175744344144</v>
      </c>
      <c r="L101" s="23">
        <f t="shared" si="65"/>
        <v>438.63893207936673</v>
      </c>
      <c r="M101" s="23">
        <f t="shared" si="65"/>
        <v>444.19132362467519</v>
      </c>
      <c r="N101" s="23">
        <f t="shared" si="65"/>
        <v>449.7437151699836</v>
      </c>
      <c r="O101" s="23">
        <f t="shared" si="65"/>
        <v>455.29610671529207</v>
      </c>
      <c r="P101" s="23">
        <f t="shared" si="65"/>
        <v>455.29610671529207</v>
      </c>
    </row>
    <row r="102" spans="1:16" x14ac:dyDescent="0.3">
      <c r="A102" s="21" t="s">
        <v>4</v>
      </c>
      <c r="B102" s="41" t="s">
        <v>36</v>
      </c>
      <c r="C102" s="41" t="s">
        <v>77</v>
      </c>
      <c r="D102" s="49" t="s">
        <v>60</v>
      </c>
      <c r="E102" s="23">
        <f>E8+E18-(400/E20)+(150/E20)</f>
        <v>658.89118848687451</v>
      </c>
      <c r="F102" s="23">
        <f t="shared" ref="F102:P102" si="66">F8+F18-(400/F20)+(150/F20)</f>
        <v>652.45240782585893</v>
      </c>
      <c r="G102" s="23">
        <f t="shared" si="66"/>
        <v>613.51781967441161</v>
      </c>
      <c r="H102" s="23">
        <f t="shared" si="66"/>
        <v>555.21212687554453</v>
      </c>
      <c r="I102" s="23">
        <f t="shared" si="66"/>
        <v>469.15005792326377</v>
      </c>
      <c r="J102" s="23">
        <f t="shared" si="66"/>
        <v>452.49288328733843</v>
      </c>
      <c r="K102" s="23">
        <f t="shared" si="66"/>
        <v>413.60374135765056</v>
      </c>
      <c r="L102" s="23">
        <f t="shared" si="66"/>
        <v>430.26091599357585</v>
      </c>
      <c r="M102" s="23">
        <f t="shared" si="66"/>
        <v>435.81330753888432</v>
      </c>
      <c r="N102" s="23">
        <f t="shared" si="66"/>
        <v>441.31769562161827</v>
      </c>
      <c r="O102" s="23">
        <f t="shared" si="66"/>
        <v>446.87008716692674</v>
      </c>
      <c r="P102" s="23">
        <f t="shared" si="66"/>
        <v>446.87008716692674</v>
      </c>
    </row>
    <row r="103" spans="1:16" x14ac:dyDescent="0.3">
      <c r="A103" s="21" t="s">
        <v>4</v>
      </c>
      <c r="B103" s="41" t="s">
        <v>36</v>
      </c>
      <c r="C103" s="41" t="s">
        <v>77</v>
      </c>
      <c r="D103" s="49" t="s">
        <v>65</v>
      </c>
      <c r="E103" s="23">
        <f>E8+E18-(400/E20)</f>
        <v>653.92346957899917</v>
      </c>
      <c r="F103" s="23">
        <f t="shared" ref="F103:P103" si="67">F8+F18-(400/F20)</f>
        <v>647.48309618635176</v>
      </c>
      <c r="G103" s="23">
        <f t="shared" si="67"/>
        <v>608.50779963433149</v>
      </c>
      <c r="H103" s="23">
        <f t="shared" si="67"/>
        <v>550.19875789158732</v>
      </c>
      <c r="I103" s="23">
        <f t="shared" si="67"/>
        <v>464.13668893930657</v>
      </c>
      <c r="J103" s="23">
        <f t="shared" si="67"/>
        <v>447.47951430338122</v>
      </c>
      <c r="K103" s="23">
        <f t="shared" si="67"/>
        <v>408.57693170617603</v>
      </c>
      <c r="L103" s="23">
        <f t="shared" si="67"/>
        <v>425.23410634210131</v>
      </c>
      <c r="M103" s="23">
        <f t="shared" si="67"/>
        <v>430.78649788740978</v>
      </c>
      <c r="N103" s="23">
        <f t="shared" si="67"/>
        <v>436.26208389259904</v>
      </c>
      <c r="O103" s="23">
        <f t="shared" si="67"/>
        <v>441.8144754379075</v>
      </c>
      <c r="P103" s="23">
        <f t="shared" si="67"/>
        <v>441.8144754379075</v>
      </c>
    </row>
    <row r="104" spans="1:16" x14ac:dyDescent="0.3">
      <c r="A104" s="21" t="s">
        <v>4</v>
      </c>
      <c r="B104" s="41" t="s">
        <v>36</v>
      </c>
      <c r="C104" s="41" t="s">
        <v>77</v>
      </c>
      <c r="D104" s="41" t="s">
        <v>68</v>
      </c>
      <c r="E104" s="23">
        <f>E8+E18-(400/E20)+(250/E20)</f>
        <v>662.20300109212474</v>
      </c>
      <c r="F104" s="23">
        <f t="shared" ref="F104:P104" si="68">F8+F18-(400/F20)+(250/F20)</f>
        <v>655.76528225219715</v>
      </c>
      <c r="G104" s="23">
        <f t="shared" si="68"/>
        <v>616.8578330344651</v>
      </c>
      <c r="H104" s="23">
        <f t="shared" si="68"/>
        <v>558.55437286484937</v>
      </c>
      <c r="I104" s="23">
        <f t="shared" si="68"/>
        <v>472.49230391256862</v>
      </c>
      <c r="J104" s="23">
        <f t="shared" si="68"/>
        <v>455.83512927664327</v>
      </c>
      <c r="K104" s="23">
        <f t="shared" si="68"/>
        <v>416.9549477919669</v>
      </c>
      <c r="L104" s="23">
        <f t="shared" si="68"/>
        <v>433.61212242789219</v>
      </c>
      <c r="M104" s="23">
        <f t="shared" si="68"/>
        <v>439.16451397320066</v>
      </c>
      <c r="N104" s="23">
        <f t="shared" si="68"/>
        <v>444.68810344096437</v>
      </c>
      <c r="O104" s="23">
        <f t="shared" si="68"/>
        <v>450.24049498627284</v>
      </c>
      <c r="P104" s="23">
        <f t="shared" si="68"/>
        <v>450.24049498627284</v>
      </c>
    </row>
    <row r="105" spans="1:16" x14ac:dyDescent="0.3">
      <c r="A105" s="21" t="s">
        <v>4</v>
      </c>
      <c r="B105" s="41" t="s">
        <v>36</v>
      </c>
      <c r="C105" s="41" t="s">
        <v>78</v>
      </c>
      <c r="D105" s="49" t="s">
        <v>60</v>
      </c>
      <c r="E105" s="23">
        <f>E8+E18-(620/E20)+(150/E20)</f>
        <v>651.60520075532406</v>
      </c>
      <c r="F105" s="23">
        <f t="shared" ref="F105:P105" si="69">F8+F18-(620/F20)+(150/F20)</f>
        <v>645.16408408791494</v>
      </c>
      <c r="G105" s="23">
        <f t="shared" si="69"/>
        <v>606.169790282294</v>
      </c>
      <c r="H105" s="23">
        <f t="shared" si="69"/>
        <v>547.85918569907392</v>
      </c>
      <c r="I105" s="23">
        <f t="shared" si="69"/>
        <v>461.79711674679322</v>
      </c>
      <c r="J105" s="23">
        <f t="shared" si="69"/>
        <v>445.13994211086788</v>
      </c>
      <c r="K105" s="23">
        <f t="shared" si="69"/>
        <v>406.23108720215458</v>
      </c>
      <c r="L105" s="23">
        <f t="shared" si="69"/>
        <v>422.88826183807987</v>
      </c>
      <c r="M105" s="23">
        <f t="shared" si="69"/>
        <v>428.44065338338834</v>
      </c>
      <c r="N105" s="23">
        <f t="shared" si="69"/>
        <v>433.90279841905675</v>
      </c>
      <c r="O105" s="23">
        <f t="shared" si="69"/>
        <v>439.45518996436522</v>
      </c>
      <c r="P105" s="23">
        <f t="shared" si="69"/>
        <v>439.45518996436522</v>
      </c>
    </row>
    <row r="106" spans="1:16" x14ac:dyDescent="0.3">
      <c r="A106" s="21" t="s">
        <v>4</v>
      </c>
      <c r="B106" s="41" t="s">
        <v>36</v>
      </c>
      <c r="C106" s="41" t="s">
        <v>78</v>
      </c>
      <c r="D106" s="49" t="s">
        <v>65</v>
      </c>
      <c r="E106" s="23">
        <f>E8+E18-(620/E20)</f>
        <v>646.63748184744873</v>
      </c>
      <c r="F106" s="23">
        <f t="shared" ref="F106:P106" si="70">F8+F18-(620/F20)</f>
        <v>640.19477244840778</v>
      </c>
      <c r="G106" s="23">
        <f t="shared" si="70"/>
        <v>601.15977024221388</v>
      </c>
      <c r="H106" s="23">
        <f t="shared" si="70"/>
        <v>542.84581671511671</v>
      </c>
      <c r="I106" s="23">
        <f t="shared" si="70"/>
        <v>456.78374776283601</v>
      </c>
      <c r="J106" s="23">
        <f t="shared" si="70"/>
        <v>440.12657312691067</v>
      </c>
      <c r="K106" s="23">
        <f t="shared" si="70"/>
        <v>401.20427755068005</v>
      </c>
      <c r="L106" s="23">
        <f t="shared" si="70"/>
        <v>417.86145218660533</v>
      </c>
      <c r="M106" s="23">
        <f t="shared" si="70"/>
        <v>423.4138437319138</v>
      </c>
      <c r="N106" s="23">
        <f t="shared" si="70"/>
        <v>428.84718669003752</v>
      </c>
      <c r="O106" s="23">
        <f t="shared" si="70"/>
        <v>434.39957823534598</v>
      </c>
      <c r="P106" s="23">
        <f t="shared" si="70"/>
        <v>434.39957823534598</v>
      </c>
    </row>
    <row r="107" spans="1:16" x14ac:dyDescent="0.3">
      <c r="A107" s="21" t="s">
        <v>4</v>
      </c>
      <c r="B107" s="41" t="s">
        <v>36</v>
      </c>
      <c r="C107" s="41" t="s">
        <v>80</v>
      </c>
      <c r="D107" s="49" t="s">
        <v>60</v>
      </c>
      <c r="E107" s="23">
        <f>E8+E18-(400/E20)+(150/E20)</f>
        <v>658.89118848687451</v>
      </c>
      <c r="F107" s="23">
        <f t="shared" ref="F107:P107" si="71">F8+F18-(400/F20)+(150/F20)</f>
        <v>652.45240782585893</v>
      </c>
      <c r="G107" s="23">
        <f t="shared" si="71"/>
        <v>613.51781967441161</v>
      </c>
      <c r="H107" s="23">
        <f t="shared" si="71"/>
        <v>555.21212687554453</v>
      </c>
      <c r="I107" s="23">
        <f t="shared" si="71"/>
        <v>469.15005792326377</v>
      </c>
      <c r="J107" s="23">
        <f t="shared" si="71"/>
        <v>452.49288328733843</v>
      </c>
      <c r="K107" s="23">
        <f t="shared" si="71"/>
        <v>413.60374135765056</v>
      </c>
      <c r="L107" s="23">
        <f t="shared" si="71"/>
        <v>430.26091599357585</v>
      </c>
      <c r="M107" s="23">
        <f t="shared" si="71"/>
        <v>435.81330753888432</v>
      </c>
      <c r="N107" s="23">
        <f t="shared" si="71"/>
        <v>441.31769562161827</v>
      </c>
      <c r="O107" s="23">
        <f t="shared" si="71"/>
        <v>446.87008716692674</v>
      </c>
      <c r="P107" s="23">
        <f t="shared" si="71"/>
        <v>446.87008716692674</v>
      </c>
    </row>
    <row r="108" spans="1:16" x14ac:dyDescent="0.3">
      <c r="A108" s="21" t="s">
        <v>4</v>
      </c>
      <c r="B108" s="41" t="s">
        <v>36</v>
      </c>
      <c r="C108" s="41" t="s">
        <v>80</v>
      </c>
      <c r="D108" s="49" t="s">
        <v>65</v>
      </c>
      <c r="E108" s="23">
        <f>E8+E18-(400/E20)</f>
        <v>653.92346957899917</v>
      </c>
      <c r="F108" s="23">
        <f t="shared" ref="F108:P108" si="72">F8+F18-(400/F20)</f>
        <v>647.48309618635176</v>
      </c>
      <c r="G108" s="23">
        <f t="shared" si="72"/>
        <v>608.50779963433149</v>
      </c>
      <c r="H108" s="23">
        <f t="shared" si="72"/>
        <v>550.19875789158732</v>
      </c>
      <c r="I108" s="23">
        <f t="shared" si="72"/>
        <v>464.13668893930657</v>
      </c>
      <c r="J108" s="23">
        <f t="shared" si="72"/>
        <v>447.47951430338122</v>
      </c>
      <c r="K108" s="23">
        <f t="shared" si="72"/>
        <v>408.57693170617603</v>
      </c>
      <c r="L108" s="23">
        <f t="shared" si="72"/>
        <v>425.23410634210131</v>
      </c>
      <c r="M108" s="23">
        <f t="shared" si="72"/>
        <v>430.78649788740978</v>
      </c>
      <c r="N108" s="23">
        <f t="shared" si="72"/>
        <v>436.26208389259904</v>
      </c>
      <c r="O108" s="23">
        <f t="shared" si="72"/>
        <v>441.8144754379075</v>
      </c>
      <c r="P108" s="23">
        <f t="shared" si="72"/>
        <v>441.8144754379075</v>
      </c>
    </row>
    <row r="109" spans="1:16" x14ac:dyDescent="0.3">
      <c r="A109" s="21" t="s">
        <v>4</v>
      </c>
      <c r="B109" s="41" t="s">
        <v>36</v>
      </c>
      <c r="C109" s="41" t="s">
        <v>81</v>
      </c>
      <c r="D109" s="49" t="s">
        <v>60</v>
      </c>
      <c r="E109" s="23">
        <f>E8+E18-(400/E20)+(150/E20)</f>
        <v>658.89118848687451</v>
      </c>
      <c r="F109" s="23">
        <f t="shared" ref="F109:P109" si="73">F8+F18-(400/F20)+(150/F20)</f>
        <v>652.45240782585893</v>
      </c>
      <c r="G109" s="23">
        <f t="shared" si="73"/>
        <v>613.51781967441161</v>
      </c>
      <c r="H109" s="23">
        <f t="shared" si="73"/>
        <v>555.21212687554453</v>
      </c>
      <c r="I109" s="23">
        <f t="shared" si="73"/>
        <v>469.15005792326377</v>
      </c>
      <c r="J109" s="23">
        <f t="shared" si="73"/>
        <v>452.49288328733843</v>
      </c>
      <c r="K109" s="23">
        <f t="shared" si="73"/>
        <v>413.60374135765056</v>
      </c>
      <c r="L109" s="23">
        <f t="shared" si="73"/>
        <v>430.26091599357585</v>
      </c>
      <c r="M109" s="23">
        <f t="shared" si="73"/>
        <v>435.81330753888432</v>
      </c>
      <c r="N109" s="23">
        <f t="shared" si="73"/>
        <v>441.31769562161827</v>
      </c>
      <c r="O109" s="23">
        <f t="shared" si="73"/>
        <v>446.87008716692674</v>
      </c>
      <c r="P109" s="23">
        <f t="shared" si="73"/>
        <v>446.87008716692674</v>
      </c>
    </row>
    <row r="110" spans="1:16" x14ac:dyDescent="0.3">
      <c r="A110" s="21" t="s">
        <v>4</v>
      </c>
      <c r="B110" s="41" t="s">
        <v>36</v>
      </c>
      <c r="C110" s="41" t="s">
        <v>81</v>
      </c>
      <c r="D110" s="49" t="s">
        <v>65</v>
      </c>
      <c r="E110" s="23">
        <f>E8+E18-(400/E20)</f>
        <v>653.92346957899917</v>
      </c>
      <c r="F110" s="23">
        <f t="shared" ref="F110:P110" si="74">F8+F18-(400/F20)</f>
        <v>647.48309618635176</v>
      </c>
      <c r="G110" s="23">
        <f t="shared" si="74"/>
        <v>608.50779963433149</v>
      </c>
      <c r="H110" s="23">
        <f t="shared" si="74"/>
        <v>550.19875789158732</v>
      </c>
      <c r="I110" s="23">
        <f t="shared" si="74"/>
        <v>464.13668893930657</v>
      </c>
      <c r="J110" s="23">
        <f t="shared" si="74"/>
        <v>447.47951430338122</v>
      </c>
      <c r="K110" s="23">
        <f t="shared" si="74"/>
        <v>408.57693170617603</v>
      </c>
      <c r="L110" s="23">
        <f t="shared" si="74"/>
        <v>425.23410634210131</v>
      </c>
      <c r="M110" s="23">
        <f t="shared" si="74"/>
        <v>430.78649788740978</v>
      </c>
      <c r="N110" s="23">
        <f t="shared" si="74"/>
        <v>436.26208389259904</v>
      </c>
      <c r="O110" s="23">
        <f t="shared" si="74"/>
        <v>441.8144754379075</v>
      </c>
      <c r="P110" s="23">
        <f t="shared" si="74"/>
        <v>441.8144754379075</v>
      </c>
    </row>
    <row r="111" spans="1:16" x14ac:dyDescent="0.3">
      <c r="A111" s="21" t="s">
        <v>4</v>
      </c>
      <c r="B111" s="41" t="s">
        <v>36</v>
      </c>
      <c r="C111" s="41" t="s">
        <v>82</v>
      </c>
      <c r="D111" s="49" t="s">
        <v>60</v>
      </c>
      <c r="E111" s="23">
        <f>E8+E18+(150/E20)</f>
        <v>672.1384389078753</v>
      </c>
      <c r="F111" s="23">
        <f t="shared" ref="F111:P111" si="75">F8+F18+(150/F20)</f>
        <v>665.70390553121149</v>
      </c>
      <c r="G111" s="23">
        <f t="shared" si="75"/>
        <v>626.87787311462534</v>
      </c>
      <c r="H111" s="23">
        <f t="shared" si="75"/>
        <v>568.58111083276378</v>
      </c>
      <c r="I111" s="23">
        <f t="shared" si="75"/>
        <v>482.51904188048303</v>
      </c>
      <c r="J111" s="23">
        <f t="shared" si="75"/>
        <v>465.86186724455769</v>
      </c>
      <c r="K111" s="23">
        <f t="shared" si="75"/>
        <v>427.00856709491597</v>
      </c>
      <c r="L111" s="23">
        <f t="shared" si="75"/>
        <v>443.66574173084126</v>
      </c>
      <c r="M111" s="23">
        <f t="shared" si="75"/>
        <v>449.21813327614973</v>
      </c>
      <c r="N111" s="23">
        <f t="shared" si="75"/>
        <v>454.79932689900284</v>
      </c>
      <c r="O111" s="23">
        <f t="shared" si="75"/>
        <v>460.3517184443113</v>
      </c>
      <c r="P111" s="23">
        <f t="shared" si="75"/>
        <v>460.3517184443113</v>
      </c>
    </row>
    <row r="112" spans="1:16" x14ac:dyDescent="0.3">
      <c r="A112" s="21" t="s">
        <v>4</v>
      </c>
      <c r="B112" s="41" t="s">
        <v>36</v>
      </c>
      <c r="C112" s="41" t="s">
        <v>82</v>
      </c>
      <c r="D112" s="49" t="s">
        <v>65</v>
      </c>
      <c r="E112" s="23">
        <f>E8+E18</f>
        <v>667.17071999999996</v>
      </c>
      <c r="F112" s="23">
        <f t="shared" ref="F112:P112" si="76">F8+F18</f>
        <v>660.73459389170432</v>
      </c>
      <c r="G112" s="23">
        <f t="shared" si="76"/>
        <v>621.86785307454522</v>
      </c>
      <c r="H112" s="23">
        <f t="shared" si="76"/>
        <v>563.56774184880658</v>
      </c>
      <c r="I112" s="23">
        <f t="shared" si="76"/>
        <v>477.50567289652582</v>
      </c>
      <c r="J112" s="23">
        <f t="shared" si="76"/>
        <v>460.84849826060048</v>
      </c>
      <c r="K112" s="23">
        <f t="shared" si="76"/>
        <v>421.98175744344144</v>
      </c>
      <c r="L112" s="23">
        <f t="shared" si="76"/>
        <v>438.63893207936673</v>
      </c>
      <c r="M112" s="23">
        <f t="shared" si="76"/>
        <v>444.19132362467519</v>
      </c>
      <c r="N112" s="23">
        <f t="shared" si="76"/>
        <v>449.7437151699836</v>
      </c>
      <c r="O112" s="23">
        <f t="shared" si="76"/>
        <v>455.29610671529207</v>
      </c>
      <c r="P112" s="23">
        <f t="shared" si="76"/>
        <v>455.29610671529207</v>
      </c>
    </row>
    <row r="113" spans="1:16" x14ac:dyDescent="0.3">
      <c r="A113" s="21" t="s">
        <v>4</v>
      </c>
      <c r="B113" s="41" t="s">
        <v>36</v>
      </c>
      <c r="C113" s="41" t="s">
        <v>84</v>
      </c>
      <c r="D113" s="49" t="s">
        <v>65</v>
      </c>
      <c r="E113" s="23">
        <f>E8+E18</f>
        <v>667.17071999999996</v>
      </c>
      <c r="F113" s="23">
        <f t="shared" ref="F113:P113" si="77">F8+F18</f>
        <v>660.73459389170432</v>
      </c>
      <c r="G113" s="23">
        <f t="shared" si="77"/>
        <v>621.86785307454522</v>
      </c>
      <c r="H113" s="23">
        <f t="shared" si="77"/>
        <v>563.56774184880658</v>
      </c>
      <c r="I113" s="23">
        <f t="shared" si="77"/>
        <v>477.50567289652582</v>
      </c>
      <c r="J113" s="23">
        <f t="shared" si="77"/>
        <v>460.84849826060048</v>
      </c>
      <c r="K113" s="23">
        <f t="shared" si="77"/>
        <v>421.98175744344144</v>
      </c>
      <c r="L113" s="23">
        <f t="shared" si="77"/>
        <v>438.63893207936673</v>
      </c>
      <c r="M113" s="23">
        <f t="shared" si="77"/>
        <v>444.19132362467519</v>
      </c>
      <c r="N113" s="23">
        <f t="shared" si="77"/>
        <v>449.7437151699836</v>
      </c>
      <c r="O113" s="23">
        <f t="shared" si="77"/>
        <v>455.29610671529207</v>
      </c>
      <c r="P113" s="23">
        <f t="shared" si="77"/>
        <v>455.29610671529207</v>
      </c>
    </row>
    <row r="114" spans="1:16" x14ac:dyDescent="0.3">
      <c r="A114" s="21" t="s">
        <v>4</v>
      </c>
      <c r="B114" s="41" t="s">
        <v>85</v>
      </c>
      <c r="C114" s="41" t="s">
        <v>62</v>
      </c>
      <c r="D114" s="49" t="s">
        <v>60</v>
      </c>
      <c r="E114" s="23">
        <f>E8+E18-(510/E20)</f>
        <v>650.28047571322395</v>
      </c>
      <c r="F114" s="23">
        <f t="shared" ref="F114:P114" si="78">F8+F18-(510/F20)</f>
        <v>643.83893431737977</v>
      </c>
      <c r="G114" s="23">
        <f t="shared" si="78"/>
        <v>604.83378493827263</v>
      </c>
      <c r="H114" s="23">
        <f t="shared" si="78"/>
        <v>546.52228730335207</v>
      </c>
      <c r="I114" s="23">
        <f t="shared" si="78"/>
        <v>460.46021835107126</v>
      </c>
      <c r="J114" s="23">
        <f t="shared" si="78"/>
        <v>443.80304371514592</v>
      </c>
      <c r="K114" s="23">
        <f t="shared" si="78"/>
        <v>404.89060462842804</v>
      </c>
      <c r="L114" s="23">
        <f t="shared" si="78"/>
        <v>421.54777926435332</v>
      </c>
      <c r="M114" s="23">
        <f t="shared" si="78"/>
        <v>427.10017080966179</v>
      </c>
      <c r="N114" s="23">
        <f t="shared" si="78"/>
        <v>432.55463529131828</v>
      </c>
      <c r="O114" s="23">
        <f t="shared" si="78"/>
        <v>438.10702683662674</v>
      </c>
      <c r="P114" s="23">
        <f t="shared" si="78"/>
        <v>438.10702683662674</v>
      </c>
    </row>
    <row r="115" spans="1:16" x14ac:dyDescent="0.3">
      <c r="A115" s="21" t="s">
        <v>4</v>
      </c>
      <c r="B115" s="41" t="s">
        <v>85</v>
      </c>
      <c r="C115" s="41" t="s">
        <v>61</v>
      </c>
      <c r="D115" s="49" t="s">
        <v>86</v>
      </c>
      <c r="E115" s="23">
        <f>E8+E18-(550/E20)-(300/E20)</f>
        <v>639.02031285537328</v>
      </c>
      <c r="F115" s="23">
        <f t="shared" ref="F115:P115" si="79">F8+F18-(550/F20)-(300/F20)</f>
        <v>632.57516126783003</v>
      </c>
      <c r="G115" s="23">
        <f t="shared" si="79"/>
        <v>593.4777395140909</v>
      </c>
      <c r="H115" s="23">
        <f t="shared" si="79"/>
        <v>535.1586509397157</v>
      </c>
      <c r="I115" s="23">
        <f t="shared" si="79"/>
        <v>449.09658198743494</v>
      </c>
      <c r="J115" s="23">
        <f t="shared" si="79"/>
        <v>432.4394073515096</v>
      </c>
      <c r="K115" s="23">
        <f t="shared" si="79"/>
        <v>393.49650275175242</v>
      </c>
      <c r="L115" s="23">
        <f t="shared" si="79"/>
        <v>410.1536773876777</v>
      </c>
      <c r="M115" s="23">
        <f t="shared" si="79"/>
        <v>415.70606893298617</v>
      </c>
      <c r="N115" s="23">
        <f t="shared" si="79"/>
        <v>421.09524870554139</v>
      </c>
      <c r="O115" s="23">
        <f t="shared" si="79"/>
        <v>426.64764025084986</v>
      </c>
      <c r="P115" s="23">
        <f t="shared" si="79"/>
        <v>426.64764025084986</v>
      </c>
    </row>
    <row r="116" spans="1:16" x14ac:dyDescent="0.3">
      <c r="A116" s="21" t="s">
        <v>4</v>
      </c>
      <c r="B116" s="41" t="s">
        <v>85</v>
      </c>
      <c r="C116" s="41" t="s">
        <v>77</v>
      </c>
      <c r="D116" s="49" t="s">
        <v>86</v>
      </c>
      <c r="E116" s="23">
        <f>E8+E18-(400/E20)</f>
        <v>653.92346957899917</v>
      </c>
      <c r="F116" s="23">
        <f t="shared" ref="F116:P116" si="80">F8+F18-(400/F20)</f>
        <v>647.48309618635176</v>
      </c>
      <c r="G116" s="23">
        <f t="shared" si="80"/>
        <v>608.50779963433149</v>
      </c>
      <c r="H116" s="23">
        <f t="shared" si="80"/>
        <v>550.19875789158732</v>
      </c>
      <c r="I116" s="23">
        <f t="shared" si="80"/>
        <v>464.13668893930657</v>
      </c>
      <c r="J116" s="23">
        <f t="shared" si="80"/>
        <v>447.47951430338122</v>
      </c>
      <c r="K116" s="23">
        <f t="shared" si="80"/>
        <v>408.57693170617603</v>
      </c>
      <c r="L116" s="23">
        <f t="shared" si="80"/>
        <v>425.23410634210131</v>
      </c>
      <c r="M116" s="23">
        <f t="shared" si="80"/>
        <v>430.78649788740978</v>
      </c>
      <c r="N116" s="23">
        <f t="shared" si="80"/>
        <v>436.26208389259904</v>
      </c>
      <c r="O116" s="23">
        <f t="shared" si="80"/>
        <v>441.8144754379075</v>
      </c>
      <c r="P116" s="23">
        <f t="shared" si="80"/>
        <v>441.8144754379075</v>
      </c>
    </row>
    <row r="117" spans="1:16" x14ac:dyDescent="0.3">
      <c r="A117" s="21" t="s">
        <v>4</v>
      </c>
      <c r="B117" s="41" t="s">
        <v>85</v>
      </c>
      <c r="C117" s="41" t="s">
        <v>78</v>
      </c>
      <c r="D117" s="49" t="s">
        <v>86</v>
      </c>
      <c r="E117" s="23">
        <f>E8+E18-(620/E20)</f>
        <v>646.63748184744873</v>
      </c>
      <c r="F117" s="23">
        <f t="shared" ref="F117:P117" si="81">F8+F18-(620/F20)</f>
        <v>640.19477244840778</v>
      </c>
      <c r="G117" s="23">
        <f t="shared" si="81"/>
        <v>601.15977024221388</v>
      </c>
      <c r="H117" s="23">
        <f t="shared" si="81"/>
        <v>542.84581671511671</v>
      </c>
      <c r="I117" s="23">
        <f t="shared" si="81"/>
        <v>456.78374776283601</v>
      </c>
      <c r="J117" s="23">
        <f t="shared" si="81"/>
        <v>440.12657312691067</v>
      </c>
      <c r="K117" s="23">
        <f t="shared" si="81"/>
        <v>401.20427755068005</v>
      </c>
      <c r="L117" s="23">
        <f t="shared" si="81"/>
        <v>417.86145218660533</v>
      </c>
      <c r="M117" s="23">
        <f t="shared" si="81"/>
        <v>423.4138437319138</v>
      </c>
      <c r="N117" s="23">
        <f t="shared" si="81"/>
        <v>428.84718669003752</v>
      </c>
      <c r="O117" s="23">
        <f t="shared" si="81"/>
        <v>434.39957823534598</v>
      </c>
      <c r="P117" s="23">
        <f t="shared" si="81"/>
        <v>434.39957823534598</v>
      </c>
    </row>
    <row r="118" spans="1:16" x14ac:dyDescent="0.3">
      <c r="A118" s="21" t="s">
        <v>4</v>
      </c>
      <c r="B118" s="41" t="s">
        <v>85</v>
      </c>
      <c r="C118" s="41" t="s">
        <v>81</v>
      </c>
      <c r="D118" s="49" t="s">
        <v>86</v>
      </c>
      <c r="E118" s="23">
        <f>E8+E18-(500/E20)</f>
        <v>650.61165697374895</v>
      </c>
      <c r="F118" s="23">
        <f t="shared" ref="F118:P118" si="82">F8+F18-(500/F20)</f>
        <v>644.17022176001353</v>
      </c>
      <c r="G118" s="23">
        <f t="shared" si="82"/>
        <v>605.167786274278</v>
      </c>
      <c r="H118" s="23">
        <f t="shared" si="82"/>
        <v>546.85651190228248</v>
      </c>
      <c r="I118" s="23">
        <f t="shared" si="82"/>
        <v>460.79444295000178</v>
      </c>
      <c r="J118" s="23">
        <f t="shared" si="82"/>
        <v>444.13726831407644</v>
      </c>
      <c r="K118" s="23">
        <f t="shared" si="82"/>
        <v>405.22572527185969</v>
      </c>
      <c r="L118" s="23">
        <f t="shared" si="82"/>
        <v>421.88289990778497</v>
      </c>
      <c r="M118" s="23">
        <f t="shared" si="82"/>
        <v>427.43529145309344</v>
      </c>
      <c r="N118" s="23">
        <f t="shared" si="82"/>
        <v>432.89167607325288</v>
      </c>
      <c r="O118" s="23">
        <f t="shared" si="82"/>
        <v>438.44406761856135</v>
      </c>
      <c r="P118" s="23">
        <f t="shared" si="82"/>
        <v>438.44406761856135</v>
      </c>
    </row>
    <row r="119" spans="1:16" x14ac:dyDescent="0.3">
      <c r="A119" s="21" t="s">
        <v>4</v>
      </c>
      <c r="B119" s="41" t="s">
        <v>87</v>
      </c>
      <c r="C119" s="41" t="s">
        <v>61</v>
      </c>
      <c r="D119" s="49" t="s">
        <v>88</v>
      </c>
      <c r="E119" s="23">
        <f>E8+E18+(100/E20)</f>
        <v>670.48253260525019</v>
      </c>
      <c r="F119" s="23">
        <f t="shared" ref="F119:P119" si="83">F8+F18+(100/F20)</f>
        <v>664.04746831804243</v>
      </c>
      <c r="G119" s="23">
        <f t="shared" si="83"/>
        <v>625.20786643459871</v>
      </c>
      <c r="H119" s="23">
        <f t="shared" si="83"/>
        <v>566.90998783811142</v>
      </c>
      <c r="I119" s="23">
        <f t="shared" si="83"/>
        <v>480.84791888583061</v>
      </c>
      <c r="J119" s="23">
        <f t="shared" si="83"/>
        <v>464.19074424990526</v>
      </c>
      <c r="K119" s="23">
        <f t="shared" si="83"/>
        <v>425.33296387775778</v>
      </c>
      <c r="L119" s="23">
        <f t="shared" si="83"/>
        <v>441.99013851368306</v>
      </c>
      <c r="M119" s="23">
        <f t="shared" si="83"/>
        <v>447.54253005899153</v>
      </c>
      <c r="N119" s="23">
        <f t="shared" si="83"/>
        <v>453.11412298932976</v>
      </c>
      <c r="O119" s="23">
        <f t="shared" si="83"/>
        <v>458.66651453463822</v>
      </c>
      <c r="P119" s="23">
        <f t="shared" si="83"/>
        <v>458.66651453463822</v>
      </c>
    </row>
    <row r="120" spans="1:16" x14ac:dyDescent="0.3">
      <c r="A120" s="21" t="s">
        <v>4</v>
      </c>
      <c r="B120" s="41" t="s">
        <v>89</v>
      </c>
      <c r="C120" s="41" t="s">
        <v>61</v>
      </c>
      <c r="D120" s="49" t="s">
        <v>89</v>
      </c>
      <c r="E120" s="23">
        <f>E19-(550/E20)</f>
        <v>413.14908282061396</v>
      </c>
      <c r="F120" s="23">
        <f t="shared" ref="F120:P120" si="84">F19-(550/F20)</f>
        <v>414.99715363852715</v>
      </c>
      <c r="G120" s="23">
        <f t="shared" si="84"/>
        <v>418.39679358717433</v>
      </c>
      <c r="H120" s="23">
        <f t="shared" si="84"/>
        <v>418.6764705882353</v>
      </c>
      <c r="I120" s="23">
        <f t="shared" si="84"/>
        <v>420.93658177453847</v>
      </c>
      <c r="J120" s="23">
        <f t="shared" si="84"/>
        <v>420.93658177453847</v>
      </c>
      <c r="K120" s="23">
        <f t="shared" si="84"/>
        <v>422.06509807956405</v>
      </c>
      <c r="L120" s="23">
        <f t="shared" si="84"/>
        <v>417.93382801707554</v>
      </c>
      <c r="M120" s="23">
        <f t="shared" si="84"/>
        <v>417.93382801707554</v>
      </c>
      <c r="N120" s="23">
        <f t="shared" si="84"/>
        <v>420.32846066833611</v>
      </c>
      <c r="O120" s="23">
        <f t="shared" si="84"/>
        <v>414.33524297583585</v>
      </c>
      <c r="P120" s="23">
        <f t="shared" si="84"/>
        <v>414.33524297583585</v>
      </c>
    </row>
    <row r="121" spans="1:16" s="19" customFormat="1" ht="22" x14ac:dyDescent="0.3">
      <c r="A121" s="17" t="s">
        <v>90</v>
      </c>
      <c r="B121" s="18"/>
      <c r="D121" s="18"/>
    </row>
    <row r="122" spans="1:16" ht="13.75" customHeight="1" x14ac:dyDescent="0.3">
      <c r="A122" s="117" t="s">
        <v>1</v>
      </c>
      <c r="B122" s="115" t="s">
        <v>23</v>
      </c>
      <c r="C122" s="115" t="s">
        <v>24</v>
      </c>
      <c r="D122" s="115" t="s">
        <v>25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3">
      <c r="A123" s="120"/>
      <c r="B123" s="116"/>
      <c r="C123" s="116"/>
      <c r="D123" s="116"/>
      <c r="E123" s="20">
        <v>23377</v>
      </c>
      <c r="F123" s="20">
        <v>23408</v>
      </c>
      <c r="G123" s="20">
        <v>23437</v>
      </c>
      <c r="H123" s="20">
        <v>23468</v>
      </c>
      <c r="I123" s="20">
        <v>23498</v>
      </c>
      <c r="J123" s="20">
        <v>23529</v>
      </c>
      <c r="K123" s="20">
        <v>23559</v>
      </c>
      <c r="L123" s="20">
        <v>23590</v>
      </c>
      <c r="M123" s="20">
        <v>23621</v>
      </c>
      <c r="N123" s="20">
        <v>23651</v>
      </c>
      <c r="O123" s="20">
        <v>23682</v>
      </c>
      <c r="P123" s="20">
        <v>23712</v>
      </c>
    </row>
    <row r="124" spans="1:16" x14ac:dyDescent="0.3">
      <c r="A124" s="21" t="s">
        <v>4</v>
      </c>
      <c r="B124" s="50" t="s">
        <v>26</v>
      </c>
      <c r="C124" s="50" t="s">
        <v>36</v>
      </c>
      <c r="D124" s="50" t="s">
        <v>26</v>
      </c>
      <c r="E124" s="23">
        <f>E5-12.5</f>
        <v>500.78125</v>
      </c>
      <c r="F124" s="23">
        <f t="shared" ref="F124:P124" si="85">F5-12.5</f>
        <v>492.4</v>
      </c>
      <c r="G124" s="23">
        <f t="shared" si="85"/>
        <v>484.75</v>
      </c>
      <c r="H124" s="23">
        <f t="shared" si="85"/>
        <v>471.7</v>
      </c>
      <c r="I124" s="23">
        <f t="shared" si="85"/>
        <v>472.6</v>
      </c>
      <c r="J124" s="23">
        <f t="shared" si="85"/>
        <v>470.8</v>
      </c>
      <c r="K124" s="23">
        <f t="shared" si="85"/>
        <v>470.35</v>
      </c>
      <c r="L124" s="23">
        <f t="shared" si="85"/>
        <v>471.7</v>
      </c>
      <c r="M124" s="23">
        <f t="shared" si="85"/>
        <v>468.1</v>
      </c>
      <c r="N124" s="23">
        <f t="shared" si="85"/>
        <v>468.1</v>
      </c>
      <c r="O124" s="23">
        <f t="shared" si="85"/>
        <v>473.5</v>
      </c>
      <c r="P124" s="23">
        <f t="shared" si="85"/>
        <v>476.2</v>
      </c>
    </row>
    <row r="125" spans="1:16" x14ac:dyDescent="0.3">
      <c r="A125" s="21" t="s">
        <v>4</v>
      </c>
      <c r="B125" s="50" t="s">
        <v>26</v>
      </c>
      <c r="C125" s="50" t="s">
        <v>91</v>
      </c>
      <c r="D125" s="50" t="s">
        <v>26</v>
      </c>
      <c r="E125" s="23">
        <f>E5-12</f>
        <v>501.28125</v>
      </c>
      <c r="F125" s="23">
        <f t="shared" ref="F125:P125" si="86">F5-12</f>
        <v>492.9</v>
      </c>
      <c r="G125" s="23">
        <f t="shared" si="86"/>
        <v>485.25</v>
      </c>
      <c r="H125" s="23">
        <f t="shared" si="86"/>
        <v>472.2</v>
      </c>
      <c r="I125" s="23">
        <f t="shared" si="86"/>
        <v>473.1</v>
      </c>
      <c r="J125" s="23">
        <f t="shared" si="86"/>
        <v>471.3</v>
      </c>
      <c r="K125" s="23">
        <f t="shared" si="86"/>
        <v>470.85</v>
      </c>
      <c r="L125" s="23">
        <f t="shared" si="86"/>
        <v>472.2</v>
      </c>
      <c r="M125" s="23">
        <f t="shared" si="86"/>
        <v>468.6</v>
      </c>
      <c r="N125" s="23">
        <f t="shared" si="86"/>
        <v>468.6</v>
      </c>
      <c r="O125" s="23">
        <f t="shared" si="86"/>
        <v>474</v>
      </c>
      <c r="P125" s="23">
        <f t="shared" si="86"/>
        <v>476.7</v>
      </c>
    </row>
    <row r="126" spans="1:16" x14ac:dyDescent="0.3">
      <c r="A126" s="21" t="s">
        <v>4</v>
      </c>
      <c r="B126" s="50" t="s">
        <v>26</v>
      </c>
      <c r="C126" s="50" t="s">
        <v>58</v>
      </c>
      <c r="D126" s="50" t="s">
        <v>92</v>
      </c>
      <c r="E126" s="23">
        <f>E6+$B$145</f>
        <v>459.37895061156661</v>
      </c>
      <c r="F126" s="23">
        <f t="shared" ref="F126:P126" si="87">F6+$B$145</f>
        <v>411.70950274915714</v>
      </c>
      <c r="G126" s="23">
        <f t="shared" si="87"/>
        <v>404.05950274915716</v>
      </c>
      <c r="H126" s="23">
        <f t="shared" si="87"/>
        <v>391.00950274915715</v>
      </c>
      <c r="I126" s="23">
        <f t="shared" si="87"/>
        <v>391.90950274915718</v>
      </c>
      <c r="J126" s="23">
        <f t="shared" si="87"/>
        <v>390.10950274915717</v>
      </c>
      <c r="K126" s="23">
        <f t="shared" si="87"/>
        <v>389.65950274915718</v>
      </c>
      <c r="L126" s="23">
        <f t="shared" si="87"/>
        <v>391.00950274915715</v>
      </c>
      <c r="M126" s="23">
        <f t="shared" si="87"/>
        <v>387.40950274915718</v>
      </c>
      <c r="N126" s="23">
        <f t="shared" si="87"/>
        <v>387.40950274915718</v>
      </c>
      <c r="O126" s="23">
        <f t="shared" si="87"/>
        <v>392.80950274915716</v>
      </c>
      <c r="P126" s="23">
        <f t="shared" si="87"/>
        <v>395.50950274915715</v>
      </c>
    </row>
    <row r="127" spans="1:16" x14ac:dyDescent="0.3">
      <c r="A127" s="21" t="s">
        <v>4</v>
      </c>
      <c r="B127" s="50" t="s">
        <v>89</v>
      </c>
      <c r="C127" s="50" t="s">
        <v>58</v>
      </c>
      <c r="D127" s="50" t="s">
        <v>89</v>
      </c>
      <c r="E127" s="23">
        <f>E6+$B$149</f>
        <v>459.37895061156661</v>
      </c>
      <c r="F127" s="23">
        <f t="shared" ref="F127:P127" si="88">F6+$B$149</f>
        <v>411.70950274915714</v>
      </c>
      <c r="G127" s="23">
        <f t="shared" si="88"/>
        <v>404.05950274915716</v>
      </c>
      <c r="H127" s="23">
        <f t="shared" si="88"/>
        <v>391.00950274915715</v>
      </c>
      <c r="I127" s="23">
        <f t="shared" si="88"/>
        <v>391.90950274915718</v>
      </c>
      <c r="J127" s="23">
        <f t="shared" si="88"/>
        <v>390.10950274915717</v>
      </c>
      <c r="K127" s="23">
        <f t="shared" si="88"/>
        <v>389.65950274915718</v>
      </c>
      <c r="L127" s="23">
        <f t="shared" si="88"/>
        <v>391.00950274915715</v>
      </c>
      <c r="M127" s="23">
        <f t="shared" si="88"/>
        <v>387.40950274915718</v>
      </c>
      <c r="N127" s="23">
        <f t="shared" si="88"/>
        <v>387.40950274915718</v>
      </c>
      <c r="O127" s="23">
        <f t="shared" si="88"/>
        <v>392.80950274915716</v>
      </c>
      <c r="P127" s="23">
        <f t="shared" si="88"/>
        <v>395.50950274915715</v>
      </c>
    </row>
    <row r="128" spans="1:16" x14ac:dyDescent="0.3">
      <c r="A128" s="21" t="s">
        <v>4</v>
      </c>
      <c r="B128" s="50" t="s">
        <v>89</v>
      </c>
      <c r="C128" s="50" t="s">
        <v>80</v>
      </c>
      <c r="D128" s="50" t="s">
        <v>89</v>
      </c>
      <c r="E128" s="60">
        <f>E5-10-22.5</f>
        <v>480.78125</v>
      </c>
      <c r="F128" s="60">
        <f t="shared" ref="F128:P128" si="89">F5-10-22.5</f>
        <v>472.4</v>
      </c>
      <c r="G128" s="60">
        <f t="shared" si="89"/>
        <v>464.75</v>
      </c>
      <c r="H128" s="60">
        <f t="shared" si="89"/>
        <v>451.7</v>
      </c>
      <c r="I128" s="60">
        <f t="shared" si="89"/>
        <v>452.6</v>
      </c>
      <c r="J128" s="60">
        <f t="shared" si="89"/>
        <v>450.8</v>
      </c>
      <c r="K128" s="60">
        <f t="shared" si="89"/>
        <v>450.35</v>
      </c>
      <c r="L128" s="60">
        <f t="shared" si="89"/>
        <v>451.7</v>
      </c>
      <c r="M128" s="60">
        <f t="shared" si="89"/>
        <v>448.1</v>
      </c>
      <c r="N128" s="60">
        <f t="shared" si="89"/>
        <v>448.1</v>
      </c>
      <c r="O128" s="60">
        <f t="shared" si="89"/>
        <v>453.5</v>
      </c>
      <c r="P128" s="60">
        <f t="shared" si="89"/>
        <v>456.2</v>
      </c>
    </row>
    <row r="129" spans="1:16" s="19" customFormat="1" ht="22" x14ac:dyDescent="0.3">
      <c r="A129" s="17" t="s">
        <v>93</v>
      </c>
      <c r="B129" s="18"/>
      <c r="D129" s="18"/>
    </row>
    <row r="130" spans="1:16" ht="13.75" customHeight="1" x14ac:dyDescent="0.3">
      <c r="A130" s="117" t="s">
        <v>1</v>
      </c>
      <c r="B130" s="115" t="s">
        <v>93</v>
      </c>
      <c r="C130" s="115" t="s">
        <v>24</v>
      </c>
      <c r="D130" s="115" t="s">
        <v>25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3">
      <c r="A131" s="120"/>
      <c r="B131" s="116"/>
      <c r="C131" s="116"/>
      <c r="D131" s="116"/>
      <c r="E131" s="20">
        <v>23377</v>
      </c>
      <c r="F131" s="20">
        <v>23408</v>
      </c>
      <c r="G131" s="20">
        <v>23437</v>
      </c>
      <c r="H131" s="20">
        <v>23468</v>
      </c>
      <c r="I131" s="20">
        <v>23498</v>
      </c>
      <c r="J131" s="20">
        <v>23529</v>
      </c>
      <c r="K131" s="20">
        <v>23559</v>
      </c>
      <c r="L131" s="20">
        <v>23590</v>
      </c>
      <c r="M131" s="20">
        <v>23621</v>
      </c>
      <c r="N131" s="20">
        <v>23651</v>
      </c>
      <c r="O131" s="20">
        <v>23682</v>
      </c>
      <c r="P131" s="20">
        <v>23712</v>
      </c>
    </row>
    <row r="132" spans="1:16" x14ac:dyDescent="0.3">
      <c r="A132" s="21" t="s">
        <v>4</v>
      </c>
      <c r="B132" s="50" t="s">
        <v>26</v>
      </c>
      <c r="C132" s="50" t="s">
        <v>91</v>
      </c>
      <c r="D132" s="50" t="s">
        <v>26</v>
      </c>
      <c r="E132" s="23">
        <f>E5-100</f>
        <v>413.28125</v>
      </c>
      <c r="F132" s="23">
        <f t="shared" ref="F132:P132" si="90">F5-100</f>
        <v>404.9</v>
      </c>
      <c r="G132" s="23">
        <f t="shared" si="90"/>
        <v>397.25</v>
      </c>
      <c r="H132" s="23">
        <f t="shared" si="90"/>
        <v>384.2</v>
      </c>
      <c r="I132" s="23">
        <f t="shared" si="90"/>
        <v>385.1</v>
      </c>
      <c r="J132" s="23">
        <f t="shared" si="90"/>
        <v>383.3</v>
      </c>
      <c r="K132" s="23">
        <f t="shared" si="90"/>
        <v>382.85</v>
      </c>
      <c r="L132" s="23">
        <f t="shared" si="90"/>
        <v>384.2</v>
      </c>
      <c r="M132" s="23">
        <f t="shared" si="90"/>
        <v>380.6</v>
      </c>
      <c r="N132" s="23">
        <f t="shared" si="90"/>
        <v>380.6</v>
      </c>
      <c r="O132" s="23">
        <f t="shared" si="90"/>
        <v>386</v>
      </c>
      <c r="P132" s="23">
        <f t="shared" si="90"/>
        <v>388.7</v>
      </c>
    </row>
    <row r="133" spans="1:16" s="19" customFormat="1" ht="22" x14ac:dyDescent="0.3">
      <c r="A133" s="17" t="s">
        <v>94</v>
      </c>
      <c r="B133" s="18"/>
      <c r="D133" s="18"/>
    </row>
    <row r="134" spans="1:16" x14ac:dyDescent="0.3">
      <c r="A134" s="117" t="s">
        <v>1</v>
      </c>
      <c r="B134" s="115" t="s">
        <v>94</v>
      </c>
      <c r="C134" s="115" t="s">
        <v>24</v>
      </c>
      <c r="D134" s="115" t="s">
        <v>25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3">
      <c r="A135" s="120"/>
      <c r="B135" s="116"/>
      <c r="C135" s="116"/>
      <c r="D135" s="116"/>
      <c r="E135" s="20">
        <v>23377</v>
      </c>
      <c r="F135" s="20">
        <v>23408</v>
      </c>
      <c r="G135" s="20">
        <v>23437</v>
      </c>
      <c r="H135" s="20">
        <v>23468</v>
      </c>
      <c r="I135" s="20">
        <v>23498</v>
      </c>
      <c r="J135" s="20">
        <v>23529</v>
      </c>
      <c r="K135" s="20">
        <v>23559</v>
      </c>
      <c r="L135" s="20">
        <v>23590</v>
      </c>
      <c r="M135" s="20">
        <v>23621</v>
      </c>
      <c r="N135" s="20">
        <v>23651</v>
      </c>
      <c r="O135" s="20">
        <v>23682</v>
      </c>
      <c r="P135" s="20">
        <v>23712</v>
      </c>
    </row>
    <row r="136" spans="1:16" x14ac:dyDescent="0.3">
      <c r="A136" s="21" t="s">
        <v>95</v>
      </c>
      <c r="B136" s="50" t="s">
        <v>26</v>
      </c>
      <c r="C136" s="50" t="s">
        <v>96</v>
      </c>
      <c r="D136" s="50" t="s">
        <v>26</v>
      </c>
      <c r="E136" s="23">
        <v>583.21</v>
      </c>
      <c r="F136" s="23">
        <v>583.21</v>
      </c>
      <c r="G136" s="23">
        <v>583.21</v>
      </c>
      <c r="H136" s="23">
        <v>583.21</v>
      </c>
      <c r="I136" s="23">
        <v>583.21</v>
      </c>
      <c r="J136" s="23">
        <v>583.21</v>
      </c>
      <c r="K136" s="23">
        <v>583.21</v>
      </c>
      <c r="L136" s="23">
        <v>583.21</v>
      </c>
      <c r="M136" s="23">
        <v>583.21</v>
      </c>
      <c r="N136" s="23">
        <v>583.21</v>
      </c>
      <c r="O136" s="23">
        <v>583.21</v>
      </c>
      <c r="P136" s="23">
        <v>583.21</v>
      </c>
    </row>
    <row r="137" spans="1:16" x14ac:dyDescent="0.3">
      <c r="A137" s="21" t="s">
        <v>95</v>
      </c>
      <c r="B137" s="50" t="s">
        <v>26</v>
      </c>
      <c r="C137" s="50" t="s">
        <v>97</v>
      </c>
      <c r="D137" s="50" t="s">
        <v>26</v>
      </c>
      <c r="E137" s="23">
        <v>583.21</v>
      </c>
      <c r="F137" s="23">
        <v>583.21</v>
      </c>
      <c r="G137" s="23">
        <v>583.21</v>
      </c>
      <c r="H137" s="23">
        <v>583.21</v>
      </c>
      <c r="I137" s="23">
        <v>583.21</v>
      </c>
      <c r="J137" s="23">
        <v>583.21</v>
      </c>
      <c r="K137" s="23">
        <v>583.21</v>
      </c>
      <c r="L137" s="23">
        <v>583.21</v>
      </c>
      <c r="M137" s="23">
        <v>583.21</v>
      </c>
      <c r="N137" s="23">
        <v>583.21</v>
      </c>
      <c r="O137" s="23">
        <v>583.21</v>
      </c>
      <c r="P137" s="23">
        <v>583.21</v>
      </c>
    </row>
    <row r="143" spans="1:16" x14ac:dyDescent="0.3">
      <c r="A143" s="121" t="s">
        <v>99</v>
      </c>
      <c r="B143" s="122"/>
      <c r="C143" s="61" t="s">
        <v>100</v>
      </c>
      <c r="D143" s="62">
        <v>-0.2</v>
      </c>
      <c r="E143" t="s">
        <v>101</v>
      </c>
    </row>
    <row r="144" spans="1:16" x14ac:dyDescent="0.3">
      <c r="A144" s="63" t="s">
        <v>2</v>
      </c>
      <c r="B144" s="64">
        <f>-0.2-8-0.01</f>
        <v>-8.2099999999999991</v>
      </c>
      <c r="C144" s="61" t="s">
        <v>102</v>
      </c>
      <c r="D144" s="65">
        <v>-8</v>
      </c>
      <c r="E144" t="s">
        <v>101</v>
      </c>
    </row>
    <row r="145" spans="1:6" x14ac:dyDescent="0.3">
      <c r="A145" s="63" t="s">
        <v>103</v>
      </c>
      <c r="B145" s="64">
        <f>B144/158.987/0.648*1000</f>
        <v>-79.690497250842839</v>
      </c>
      <c r="C145" s="61" t="s">
        <v>104</v>
      </c>
      <c r="D145" s="62">
        <v>-0.01</v>
      </c>
      <c r="E145" t="s">
        <v>101</v>
      </c>
    </row>
    <row r="146" spans="1:6" x14ac:dyDescent="0.3">
      <c r="A146" s="63"/>
      <c r="B146" s="66"/>
      <c r="C146" s="67"/>
      <c r="D146" s="68">
        <f>SUM(D143:D145)</f>
        <v>-8.2099999999999991</v>
      </c>
      <c r="E146" s="69" t="s">
        <v>101</v>
      </c>
    </row>
    <row r="147" spans="1:6" x14ac:dyDescent="0.3">
      <c r="A147" s="121" t="s">
        <v>105</v>
      </c>
      <c r="B147" s="122"/>
      <c r="C147" s="70"/>
      <c r="D147" s="70"/>
      <c r="E147" s="70"/>
      <c r="F147" s="70"/>
    </row>
    <row r="148" spans="1:6" x14ac:dyDescent="0.3">
      <c r="A148" s="63" t="s">
        <v>2</v>
      </c>
      <c r="B148" s="64">
        <f>-0.2-8-0.01</f>
        <v>-8.2099999999999991</v>
      </c>
      <c r="C148" s="70"/>
      <c r="D148" s="70"/>
      <c r="E148" s="70"/>
      <c r="F148" s="70"/>
    </row>
    <row r="149" spans="1:6" x14ac:dyDescent="0.3">
      <c r="A149" s="63" t="s">
        <v>103</v>
      </c>
      <c r="B149" s="64">
        <f>B148/158.987/0.648*1000</f>
        <v>-79.690497250842839</v>
      </c>
      <c r="C149" s="70"/>
      <c r="D149" s="70"/>
      <c r="E149" s="70"/>
      <c r="F149" s="70"/>
    </row>
    <row r="152" spans="1:6" x14ac:dyDescent="0.3">
      <c r="E152" s="71"/>
    </row>
    <row r="153" spans="1:6" x14ac:dyDescent="0.3">
      <c r="B153" s="41" t="s">
        <v>26</v>
      </c>
      <c r="C153" s="41" t="s">
        <v>106</v>
      </c>
      <c r="D153" s="41" t="s">
        <v>60</v>
      </c>
      <c r="E153" s="71">
        <f>E19-(400/E20)+(150/E20)</f>
        <v>423.08452063636457</v>
      </c>
    </row>
    <row r="154" spans="1:6" x14ac:dyDescent="0.3">
      <c r="B154" s="41" t="s">
        <v>26</v>
      </c>
      <c r="C154" s="41" t="s">
        <v>106</v>
      </c>
      <c r="D154" s="41" t="s">
        <v>65</v>
      </c>
      <c r="E154" s="71">
        <f>E19-(400/E20)</f>
        <v>418.11680172848924</v>
      </c>
    </row>
    <row r="155" spans="1:6" x14ac:dyDescent="0.3">
      <c r="E155" s="71"/>
    </row>
    <row r="156" spans="1:6" x14ac:dyDescent="0.3">
      <c r="B156" s="41" t="s">
        <v>36</v>
      </c>
      <c r="C156" s="41" t="s">
        <v>106</v>
      </c>
      <c r="D156" s="49" t="s">
        <v>60</v>
      </c>
      <c r="E156" s="71">
        <f>E8+E18-(400/E20)+(150/E20)</f>
        <v>658.89118848687451</v>
      </c>
    </row>
    <row r="157" spans="1:6" x14ac:dyDescent="0.3">
      <c r="B157" s="41" t="s">
        <v>36</v>
      </c>
      <c r="C157" s="41" t="s">
        <v>106</v>
      </c>
      <c r="D157" s="49" t="s">
        <v>65</v>
      </c>
      <c r="E157" s="71">
        <f>E8+E18-(400/E20)</f>
        <v>653.92346957899917</v>
      </c>
    </row>
    <row r="158" spans="1:6" x14ac:dyDescent="0.3">
      <c r="E158" s="71"/>
    </row>
    <row r="159" spans="1:6" x14ac:dyDescent="0.3">
      <c r="B159" s="41" t="s">
        <v>36</v>
      </c>
      <c r="C159" s="41" t="s">
        <v>76</v>
      </c>
      <c r="D159" s="49" t="s">
        <v>60</v>
      </c>
      <c r="E159" s="71">
        <f>E8+E18-(400/E20)+(150/E20)</f>
        <v>658.89118848687451</v>
      </c>
    </row>
    <row r="160" spans="1:6" x14ac:dyDescent="0.3">
      <c r="B160" s="41" t="s">
        <v>36</v>
      </c>
      <c r="C160" s="41" t="s">
        <v>76</v>
      </c>
      <c r="D160" s="49" t="s">
        <v>65</v>
      </c>
      <c r="E160" s="71">
        <f>E8+E18-(400/E20)</f>
        <v>653.92346957899917</v>
      </c>
    </row>
  </sheetData>
  <mergeCells count="28">
    <mergeCell ref="A147:B147"/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D23:D24"/>
    <mergeCell ref="A143:B143"/>
    <mergeCell ref="A2:A3"/>
    <mergeCell ref="B2:B3"/>
    <mergeCell ref="A23:A24"/>
    <mergeCell ref="B23:B24"/>
    <mergeCell ref="C23:C24"/>
    <mergeCell ref="A33:A34"/>
    <mergeCell ref="B33:B34"/>
    <mergeCell ref="C33:C34"/>
    <mergeCell ref="D33:D34"/>
    <mergeCell ref="A54:A55"/>
    <mergeCell ref="B54:B55"/>
    <mergeCell ref="C54:C55"/>
    <mergeCell ref="D54:D55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8:P147"/>
  <sheetViews>
    <sheetView zoomScale="70" zoomScaleNormal="70" workbookViewId="0">
      <selection activeCell="B44" sqref="B44:D44"/>
    </sheetView>
  </sheetViews>
  <sheetFormatPr defaultColWidth="8.6640625" defaultRowHeight="14" x14ac:dyDescent="0.3"/>
  <cols>
    <col min="1" max="1" width="8.6640625" style="16"/>
    <col min="2" max="2" width="37.6640625" style="16" bestFit="1" customWidth="1"/>
    <col min="3" max="3" width="38.1640625" style="3" bestFit="1" customWidth="1"/>
    <col min="4" max="4" width="16.83203125" style="16" bestFit="1" customWidth="1"/>
    <col min="5" max="16" width="12.1640625" style="3" bestFit="1" customWidth="1"/>
    <col min="17" max="16384" width="8.6640625" style="3"/>
  </cols>
  <sheetData>
    <row r="8" spans="3:16" x14ac:dyDescent="0.3">
      <c r="D8" s="72" t="s">
        <v>107</v>
      </c>
      <c r="E8" s="73">
        <f>SUM(E56:E63)</f>
        <v>34.1</v>
      </c>
      <c r="F8" s="73">
        <f t="shared" ref="F8:P8" si="0">SUM(F56:F63)</f>
        <v>37.5</v>
      </c>
      <c r="G8" s="73">
        <f t="shared" si="0"/>
        <v>31.5</v>
      </c>
      <c r="H8" s="73">
        <f t="shared" si="0"/>
        <v>60.087000000000003</v>
      </c>
      <c r="I8" s="73">
        <f t="shared" si="0"/>
        <v>63.277999999999999</v>
      </c>
      <c r="J8" s="73">
        <f t="shared" si="0"/>
        <v>56.564</v>
      </c>
      <c r="K8" s="73">
        <f t="shared" si="0"/>
        <v>74.563000000000002</v>
      </c>
      <c r="L8" s="73">
        <f t="shared" si="0"/>
        <v>34.1</v>
      </c>
      <c r="M8" s="73">
        <f t="shared" si="0"/>
        <v>33</v>
      </c>
      <c r="N8" s="73">
        <f t="shared" si="0"/>
        <v>34.1</v>
      </c>
      <c r="O8" s="73">
        <f t="shared" si="0"/>
        <v>33</v>
      </c>
      <c r="P8" s="73">
        <f t="shared" si="0"/>
        <v>34.1</v>
      </c>
    </row>
    <row r="9" spans="3:16" x14ac:dyDescent="0.3">
      <c r="D9" s="72" t="s">
        <v>108</v>
      </c>
      <c r="E9" s="73">
        <f>SUM(E64:E93)</f>
        <v>124.48</v>
      </c>
      <c r="F9" s="73">
        <f t="shared" ref="F9:P9" si="1">SUM(F64:F93)</f>
        <v>165.14555590000001</v>
      </c>
      <c r="G9" s="73">
        <f t="shared" si="1"/>
        <v>186.83442810000003</v>
      </c>
      <c r="H9" s="73">
        <f t="shared" si="1"/>
        <v>186.09420606999998</v>
      </c>
      <c r="I9" s="73">
        <f t="shared" si="1"/>
        <v>193.9617078</v>
      </c>
      <c r="J9" s="73">
        <f t="shared" si="1"/>
        <v>190.66335405000001</v>
      </c>
      <c r="K9" s="73">
        <f t="shared" si="1"/>
        <v>203.63259740999999</v>
      </c>
      <c r="L9" s="73">
        <f t="shared" si="1"/>
        <v>200.93864503999998</v>
      </c>
      <c r="M9" s="73">
        <f t="shared" si="1"/>
        <v>196.60345454</v>
      </c>
      <c r="N9" s="73">
        <f t="shared" si="1"/>
        <v>199.74817173</v>
      </c>
      <c r="O9" s="73">
        <f t="shared" si="1"/>
        <v>200.05678417000001</v>
      </c>
      <c r="P9" s="73">
        <f t="shared" si="1"/>
        <v>201.81178730999997</v>
      </c>
    </row>
    <row r="10" spans="3:16" x14ac:dyDescent="0.3">
      <c r="C10" s="74" t="s">
        <v>108</v>
      </c>
      <c r="D10" s="75" t="s">
        <v>109</v>
      </c>
      <c r="E10" s="73">
        <f>SUM(E64,E69:E93)</f>
        <v>118.48</v>
      </c>
      <c r="F10" s="73">
        <f t="shared" ref="F10:P10" si="2">SUM(F64,F69:F93)</f>
        <v>126.14555590000001</v>
      </c>
      <c r="G10" s="73">
        <f t="shared" si="2"/>
        <v>167.8344281</v>
      </c>
      <c r="H10" s="73">
        <f t="shared" si="2"/>
        <v>120.09420606999998</v>
      </c>
      <c r="I10" s="73">
        <f t="shared" si="2"/>
        <v>128.9617078</v>
      </c>
      <c r="J10" s="73">
        <f t="shared" si="2"/>
        <v>122.66335405000001</v>
      </c>
      <c r="K10" s="73">
        <f t="shared" si="2"/>
        <v>94.632597410000002</v>
      </c>
      <c r="L10" s="73">
        <f t="shared" si="2"/>
        <v>178.93864503999998</v>
      </c>
      <c r="M10" s="73">
        <f t="shared" si="2"/>
        <v>149.60345454</v>
      </c>
      <c r="N10" s="73">
        <f t="shared" si="2"/>
        <v>152.74817173</v>
      </c>
      <c r="O10" s="73">
        <f t="shared" si="2"/>
        <v>190.05678417000001</v>
      </c>
      <c r="P10" s="73">
        <f t="shared" si="2"/>
        <v>161.81178730999997</v>
      </c>
    </row>
    <row r="11" spans="3:16" x14ac:dyDescent="0.3">
      <c r="C11" s="76" t="s">
        <v>110</v>
      </c>
      <c r="E11" s="3">
        <v>31</v>
      </c>
      <c r="F11" s="3">
        <v>29</v>
      </c>
      <c r="G11" s="3">
        <v>31</v>
      </c>
      <c r="H11" s="3">
        <v>30</v>
      </c>
      <c r="I11" s="3">
        <v>31</v>
      </c>
      <c r="J11" s="3">
        <v>30</v>
      </c>
      <c r="K11" s="3">
        <v>31</v>
      </c>
      <c r="L11" s="3">
        <v>31</v>
      </c>
      <c r="M11" s="3">
        <v>30</v>
      </c>
      <c r="N11" s="3">
        <v>31</v>
      </c>
      <c r="O11" s="3">
        <v>30</v>
      </c>
      <c r="P11" s="3">
        <v>31</v>
      </c>
    </row>
    <row r="12" spans="3:16" x14ac:dyDescent="0.3">
      <c r="C12" s="77" t="s">
        <v>111</v>
      </c>
      <c r="D12" s="78" t="s">
        <v>1</v>
      </c>
      <c r="E12" s="79">
        <v>242158</v>
      </c>
      <c r="F12" s="79">
        <v>242189</v>
      </c>
      <c r="G12" s="79">
        <v>242217</v>
      </c>
      <c r="H12" s="79">
        <v>242248</v>
      </c>
      <c r="I12" s="79">
        <v>242278</v>
      </c>
      <c r="J12" s="79">
        <v>242309</v>
      </c>
      <c r="K12" s="79">
        <v>242339</v>
      </c>
      <c r="L12" s="79">
        <v>242370</v>
      </c>
      <c r="M12" s="79">
        <v>242401</v>
      </c>
      <c r="N12" s="79">
        <v>242431</v>
      </c>
      <c r="O12" s="79">
        <v>242462</v>
      </c>
      <c r="P12" s="79">
        <v>242492</v>
      </c>
    </row>
    <row r="13" spans="3:16" x14ac:dyDescent="0.25">
      <c r="C13" s="80" t="s">
        <v>112</v>
      </c>
      <c r="D13" s="81" t="s">
        <v>113</v>
      </c>
      <c r="E13" s="82">
        <v>17.681000000000001</v>
      </c>
      <c r="F13" s="82">
        <v>26.486000000000001</v>
      </c>
      <c r="G13" s="82">
        <v>30.257999999999999</v>
      </c>
      <c r="H13" s="82">
        <v>27.552</v>
      </c>
      <c r="I13" s="82">
        <v>30.504000000000001</v>
      </c>
      <c r="J13" s="82">
        <v>29.52</v>
      </c>
      <c r="K13" s="82">
        <v>29.76</v>
      </c>
      <c r="L13" s="82">
        <v>29.76</v>
      </c>
      <c r="M13" s="82">
        <v>28.8</v>
      </c>
      <c r="N13" s="82">
        <v>28.933333333333323</v>
      </c>
      <c r="O13" s="82">
        <v>27.20000000000001</v>
      </c>
      <c r="P13" s="82">
        <v>28.10666666666668</v>
      </c>
    </row>
    <row r="14" spans="3:16" x14ac:dyDescent="0.25">
      <c r="C14" s="80" t="s">
        <v>114</v>
      </c>
      <c r="D14" s="81" t="s">
        <v>113</v>
      </c>
      <c r="E14" s="82">
        <v>5.1266341463414626</v>
      </c>
      <c r="F14" s="82">
        <v>4.6832195121951221</v>
      </c>
      <c r="G14" s="82">
        <v>5.190585365853658</v>
      </c>
      <c r="H14" s="82">
        <v>4.9334634146341472</v>
      </c>
      <c r="I14" s="82">
        <v>5.2080000000000002</v>
      </c>
      <c r="J14" s="82">
        <v>5.28</v>
      </c>
      <c r="K14" s="82">
        <v>5.952</v>
      </c>
      <c r="L14" s="82">
        <v>5.952</v>
      </c>
      <c r="M14" s="82">
        <v>5.2560000000000002</v>
      </c>
      <c r="N14" s="82">
        <v>4.8</v>
      </c>
      <c r="O14" s="82">
        <v>5.76</v>
      </c>
      <c r="P14" s="82">
        <v>5.952</v>
      </c>
    </row>
    <row r="15" spans="3:16" x14ac:dyDescent="0.25">
      <c r="C15" s="80" t="s">
        <v>115</v>
      </c>
      <c r="D15" s="81" t="s">
        <v>113</v>
      </c>
      <c r="E15" s="82">
        <v>7.4220731707317062</v>
      </c>
      <c r="F15" s="82">
        <v>6.0178536585365858</v>
      </c>
      <c r="G15" s="82">
        <v>6.6736097560975614</v>
      </c>
      <c r="H15" s="82">
        <v>6.3430243902439036</v>
      </c>
      <c r="I15" s="82">
        <v>6.6959999999999997</v>
      </c>
      <c r="J15" s="82">
        <v>7.05</v>
      </c>
      <c r="K15" s="82">
        <v>8.1839999999999993</v>
      </c>
      <c r="L15" s="82">
        <v>7.44</v>
      </c>
      <c r="M15" s="82">
        <v>5.52</v>
      </c>
      <c r="N15" s="82">
        <v>1.8</v>
      </c>
      <c r="O15" s="82">
        <v>7.05</v>
      </c>
      <c r="P15" s="82">
        <v>7.2850000000000001</v>
      </c>
    </row>
    <row r="16" spans="3:16" x14ac:dyDescent="0.25">
      <c r="C16" s="80" t="s">
        <v>116</v>
      </c>
      <c r="D16" s="81" t="s">
        <v>113</v>
      </c>
      <c r="E16" s="82">
        <v>32.554000000000002</v>
      </c>
      <c r="F16" s="82">
        <v>44.466758620689653</v>
      </c>
      <c r="G16" s="82">
        <v>48.36</v>
      </c>
      <c r="H16" s="82">
        <v>46.8</v>
      </c>
      <c r="I16" s="82">
        <v>48.36</v>
      </c>
      <c r="J16" s="82">
        <v>46.8</v>
      </c>
      <c r="K16" s="82">
        <v>48.36</v>
      </c>
      <c r="L16" s="82">
        <v>48.36</v>
      </c>
      <c r="M16" s="82">
        <v>46.8</v>
      </c>
      <c r="N16" s="82">
        <v>46.692413793103455</v>
      </c>
      <c r="O16" s="82">
        <v>45.186206896551731</v>
      </c>
      <c r="P16" s="82">
        <v>47.526206896551727</v>
      </c>
    </row>
    <row r="17" spans="1:16" x14ac:dyDescent="0.25">
      <c r="C17" s="80" t="s">
        <v>117</v>
      </c>
      <c r="D17" s="81" t="s">
        <v>113</v>
      </c>
      <c r="E17" s="82">
        <v>63.412999999999997</v>
      </c>
      <c r="F17" s="82">
        <v>54.974363636363641</v>
      </c>
      <c r="G17" s="82">
        <v>61.57090909090909</v>
      </c>
      <c r="H17" s="82">
        <v>58.311272727272723</v>
      </c>
      <c r="I17" s="82">
        <v>61.752000000000002</v>
      </c>
      <c r="J17" s="82">
        <v>59.76</v>
      </c>
      <c r="K17" s="82">
        <v>10.56</v>
      </c>
      <c r="L17" s="82">
        <v>63.984000000000002</v>
      </c>
      <c r="M17" s="82">
        <v>61.92</v>
      </c>
      <c r="N17" s="82">
        <v>65.438181818181789</v>
      </c>
      <c r="O17" s="82">
        <v>63.351818181818167</v>
      </c>
      <c r="P17" s="82">
        <v>66.215999999999994</v>
      </c>
    </row>
    <row r="18" spans="1:16" x14ac:dyDescent="0.25">
      <c r="C18" s="80" t="s">
        <v>118</v>
      </c>
      <c r="D18" s="81" t="s">
        <v>113</v>
      </c>
      <c r="E18" s="82">
        <v>50.472853658536586</v>
      </c>
      <c r="F18" s="82">
        <v>44.108926829268292</v>
      </c>
      <c r="G18" s="82">
        <v>50.422829268292681</v>
      </c>
      <c r="H18" s="82">
        <v>47.9250731707317</v>
      </c>
      <c r="I18" s="82">
        <v>50.591999999999999</v>
      </c>
      <c r="J18" s="82">
        <v>48.24</v>
      </c>
      <c r="K18" s="82">
        <v>56.543999999999997</v>
      </c>
      <c r="L18" s="82">
        <v>49.103999999999999</v>
      </c>
      <c r="M18" s="82">
        <v>36.432000000000002</v>
      </c>
      <c r="N18" s="82">
        <v>11.853658536585364</v>
      </c>
      <c r="O18" s="82">
        <v>49.996097560975599</v>
      </c>
      <c r="P18" s="82">
        <v>46.363902439024393</v>
      </c>
    </row>
    <row r="19" spans="1:16" x14ac:dyDescent="0.25">
      <c r="C19" s="80" t="s">
        <v>119</v>
      </c>
      <c r="D19" s="83" t="s">
        <v>113</v>
      </c>
      <c r="E19" s="84">
        <f>SUM(E13:E18)</f>
        <v>176.66956097560976</v>
      </c>
      <c r="F19" s="84">
        <f t="shared" ref="F19" si="3">SUM(F13:F18)</f>
        <v>180.7371222570533</v>
      </c>
      <c r="G19" s="84">
        <f>SUM(G13:G18)</f>
        <v>202.47593348115299</v>
      </c>
      <c r="H19" s="84">
        <f>SUM(H13:H18)</f>
        <v>191.86483370288249</v>
      </c>
      <c r="I19" s="84">
        <f t="shared" ref="I19:P19" si="4">SUM(I13:I18)</f>
        <v>203.11200000000002</v>
      </c>
      <c r="J19" s="84">
        <f t="shared" si="4"/>
        <v>196.65</v>
      </c>
      <c r="K19" s="84">
        <f t="shared" si="4"/>
        <v>159.36000000000001</v>
      </c>
      <c r="L19" s="84">
        <f t="shared" si="4"/>
        <v>204.60000000000002</v>
      </c>
      <c r="M19" s="84">
        <f t="shared" si="4"/>
        <v>184.72800000000001</v>
      </c>
      <c r="N19" s="84">
        <f t="shared" si="4"/>
        <v>159.51758748120392</v>
      </c>
      <c r="O19" s="84">
        <f t="shared" si="4"/>
        <v>198.54412263934552</v>
      </c>
      <c r="P19" s="84">
        <f t="shared" si="4"/>
        <v>201.4497760022428</v>
      </c>
    </row>
    <row r="20" spans="1:16" x14ac:dyDescent="0.25">
      <c r="C20" s="80" t="s">
        <v>119</v>
      </c>
      <c r="D20" s="85" t="s">
        <v>120</v>
      </c>
      <c r="E20" s="84">
        <f>E19/24/E11*1000</f>
        <v>237.45908733280882</v>
      </c>
      <c r="F20" s="84">
        <f t="shared" ref="F20" si="5">F19/24/F11*1000</f>
        <v>259.67977335783519</v>
      </c>
      <c r="G20" s="84">
        <f>G19/24/G11*1000</f>
        <v>272.14507188327019</v>
      </c>
      <c r="H20" s="84">
        <f>H19/24/H11*1000</f>
        <v>266.47893569844791</v>
      </c>
      <c r="I20" s="84">
        <f t="shared" ref="I20:P20" si="6">I19/24/I11*1000</f>
        <v>273</v>
      </c>
      <c r="J20" s="84">
        <f t="shared" si="6"/>
        <v>273.125</v>
      </c>
      <c r="K20" s="84">
        <f t="shared" si="6"/>
        <v>214.19354838709677</v>
      </c>
      <c r="L20" s="84">
        <f t="shared" si="6"/>
        <v>275</v>
      </c>
      <c r="M20" s="84">
        <f t="shared" si="6"/>
        <v>256.56666666666666</v>
      </c>
      <c r="N20" s="84">
        <f t="shared" si="6"/>
        <v>214.4053595177472</v>
      </c>
      <c r="O20" s="84">
        <f t="shared" si="6"/>
        <v>275.75572588797991</v>
      </c>
      <c r="P20" s="84">
        <f t="shared" si="6"/>
        <v>270.76582796000378</v>
      </c>
    </row>
    <row r="21" spans="1:16" ht="22" x14ac:dyDescent="0.3">
      <c r="A21" s="1" t="s">
        <v>73</v>
      </c>
      <c r="C21" s="86" t="s">
        <v>121</v>
      </c>
      <c r="D21" s="87" t="s">
        <v>113</v>
      </c>
      <c r="E21" s="88">
        <f t="shared" ref="E21:P21" si="7">E32-E19</f>
        <v>0</v>
      </c>
      <c r="F21" s="88">
        <f t="shared" si="7"/>
        <v>0</v>
      </c>
      <c r="G21" s="88">
        <f t="shared" si="7"/>
        <v>0</v>
      </c>
      <c r="H21" s="88">
        <f t="shared" si="7"/>
        <v>0</v>
      </c>
      <c r="I21" s="88">
        <f t="shared" si="7"/>
        <v>0</v>
      </c>
      <c r="J21" s="88">
        <f t="shared" si="7"/>
        <v>0</v>
      </c>
      <c r="K21" s="88">
        <f t="shared" si="7"/>
        <v>0</v>
      </c>
      <c r="L21" s="88">
        <f t="shared" si="7"/>
        <v>0</v>
      </c>
      <c r="M21" s="88">
        <f t="shared" si="7"/>
        <v>0</v>
      </c>
      <c r="N21" s="88">
        <f t="shared" si="7"/>
        <v>0</v>
      </c>
      <c r="O21" s="88">
        <f t="shared" si="7"/>
        <v>0</v>
      </c>
      <c r="P21" s="88">
        <f t="shared" si="7"/>
        <v>0</v>
      </c>
    </row>
    <row r="22" spans="1:16" s="19" customFormat="1" ht="22" x14ac:dyDescent="0.3">
      <c r="A22" s="17" t="s">
        <v>22</v>
      </c>
      <c r="B22" s="18"/>
      <c r="D22" s="18"/>
      <c r="E22" s="89">
        <f>SUM(E13:E18)</f>
        <v>176.66956097560976</v>
      </c>
      <c r="F22" s="89">
        <f t="shared" ref="F22:P22" si="8">SUM(F13:F18)</f>
        <v>180.7371222570533</v>
      </c>
      <c r="G22" s="89">
        <f t="shared" si="8"/>
        <v>202.47593348115299</v>
      </c>
      <c r="H22" s="89">
        <f t="shared" si="8"/>
        <v>191.86483370288249</v>
      </c>
      <c r="I22" s="89">
        <f t="shared" si="8"/>
        <v>203.11200000000002</v>
      </c>
      <c r="J22" s="89">
        <f t="shared" si="8"/>
        <v>196.65</v>
      </c>
      <c r="K22" s="89">
        <f t="shared" si="8"/>
        <v>159.36000000000001</v>
      </c>
      <c r="L22" s="89">
        <f t="shared" si="8"/>
        <v>204.60000000000002</v>
      </c>
      <c r="M22" s="89">
        <f t="shared" si="8"/>
        <v>184.72800000000001</v>
      </c>
      <c r="N22" s="89">
        <f t="shared" si="8"/>
        <v>159.51758748120392</v>
      </c>
      <c r="O22" s="89">
        <f t="shared" si="8"/>
        <v>198.54412263934552</v>
      </c>
      <c r="P22" s="89">
        <f t="shared" si="8"/>
        <v>201.4497760022428</v>
      </c>
    </row>
    <row r="23" spans="1:16" x14ac:dyDescent="0.3">
      <c r="A23" s="115" t="s">
        <v>1</v>
      </c>
      <c r="B23" s="115" t="s">
        <v>23</v>
      </c>
      <c r="C23" s="115" t="s">
        <v>24</v>
      </c>
      <c r="D23" s="115" t="s">
        <v>25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 s="119"/>
      <c r="B24" s="116"/>
      <c r="C24" s="116"/>
      <c r="D24" s="116"/>
      <c r="E24" s="20">
        <v>23377</v>
      </c>
      <c r="F24" s="20">
        <v>23408</v>
      </c>
      <c r="G24" s="20">
        <v>23437</v>
      </c>
      <c r="H24" s="20">
        <v>23468</v>
      </c>
      <c r="I24" s="20">
        <v>23498</v>
      </c>
      <c r="J24" s="20">
        <v>23529</v>
      </c>
      <c r="K24" s="20">
        <v>23559</v>
      </c>
      <c r="L24" s="20">
        <v>23590</v>
      </c>
      <c r="M24" s="20">
        <v>23621</v>
      </c>
      <c r="N24" s="20">
        <v>23651</v>
      </c>
      <c r="O24" s="20">
        <v>23682</v>
      </c>
      <c r="P24" s="20">
        <v>23712</v>
      </c>
    </row>
    <row r="25" spans="1:16" x14ac:dyDescent="0.3">
      <c r="A25" s="21" t="s">
        <v>113</v>
      </c>
      <c r="B25" s="22" t="s">
        <v>26</v>
      </c>
      <c r="C25" s="22" t="s">
        <v>27</v>
      </c>
      <c r="D25" s="22" t="s">
        <v>26</v>
      </c>
      <c r="E25" s="90">
        <f t="shared" ref="E25:O25" si="9">E13+E14+E15</f>
        <v>30.229707317073171</v>
      </c>
      <c r="F25" s="90">
        <f t="shared" si="9"/>
        <v>37.187073170731708</v>
      </c>
      <c r="G25" s="90">
        <f t="shared" si="9"/>
        <v>42.122195121951222</v>
      </c>
      <c r="H25" s="90">
        <f t="shared" si="9"/>
        <v>38.828487804878051</v>
      </c>
      <c r="I25" s="90">
        <f t="shared" si="9"/>
        <v>42.408000000000001</v>
      </c>
      <c r="J25" s="90">
        <f t="shared" si="9"/>
        <v>41.849999999999994</v>
      </c>
      <c r="K25" s="90">
        <f t="shared" si="9"/>
        <v>43.896000000000001</v>
      </c>
      <c r="L25" s="90">
        <f t="shared" si="9"/>
        <v>43.152000000000001</v>
      </c>
      <c r="M25" s="90">
        <f t="shared" si="9"/>
        <v>39.575999999999993</v>
      </c>
      <c r="N25" s="90">
        <f t="shared" si="9"/>
        <v>35.533333333333317</v>
      </c>
      <c r="O25" s="90">
        <f t="shared" si="9"/>
        <v>40.010000000000005</v>
      </c>
      <c r="P25" s="90">
        <f>P13+P14+P15</f>
        <v>41.343666666666678</v>
      </c>
    </row>
    <row r="26" spans="1:16" x14ac:dyDescent="0.3">
      <c r="A26" s="21" t="s">
        <v>113</v>
      </c>
      <c r="B26" s="22" t="s">
        <v>26</v>
      </c>
      <c r="C26" s="22" t="s">
        <v>28</v>
      </c>
      <c r="D26" s="22" t="s">
        <v>26</v>
      </c>
      <c r="E26" s="91">
        <f>'[3]C2 (r2)'!C26</f>
        <v>46.135481653151565</v>
      </c>
      <c r="F26" s="91">
        <f>'[3]C2 (r2)'!D26</f>
        <v>43.657837382564772</v>
      </c>
      <c r="G26" s="91">
        <f>'[3]C2 (r2)'!E26</f>
        <v>43.32806896551724</v>
      </c>
      <c r="H26" s="91">
        <f>'[3]C2 (r2)'!F26</f>
        <v>36</v>
      </c>
      <c r="I26" s="91">
        <f>'[3]C2 (r2)'!G26</f>
        <v>37.200000000000003</v>
      </c>
      <c r="J26" s="91">
        <f>'[3]C2 (r2)'!H26</f>
        <v>39.6</v>
      </c>
      <c r="K26" s="91">
        <f>'[3]C2 (r2)'!I26</f>
        <v>38.280000000000008</v>
      </c>
      <c r="L26" s="91">
        <f>'[3]C2 (r2)'!J26</f>
        <v>37.200000000000003</v>
      </c>
      <c r="M26" s="91">
        <f>'[3]C2 (r2)'!K26</f>
        <v>36</v>
      </c>
      <c r="N26" s="91">
        <f>'[3]C2 (r2)'!L26</f>
        <v>35.532413793103458</v>
      </c>
      <c r="O26" s="91">
        <f>'[3]C2 (r2)'!M26</f>
        <v>34.386206896551734</v>
      </c>
      <c r="P26" s="91">
        <f>'[3]C2 (r2)'!N26</f>
        <v>36.366206896551731</v>
      </c>
    </row>
    <row r="27" spans="1:16" x14ac:dyDescent="0.3">
      <c r="A27" s="21" t="s">
        <v>113</v>
      </c>
      <c r="B27" s="22" t="s">
        <v>26</v>
      </c>
      <c r="C27" s="22" t="s">
        <v>29</v>
      </c>
      <c r="D27" s="22" t="s">
        <v>26</v>
      </c>
      <c r="E27" s="90">
        <f t="shared" ref="E27:O27" si="10">E19-E25-E26-E30-E31</f>
        <v>97.328372005385006</v>
      </c>
      <c r="F27" s="90">
        <f t="shared" si="10"/>
        <v>92.068211703756816</v>
      </c>
      <c r="G27" s="90">
        <f t="shared" si="10"/>
        <v>103.24966939368453</v>
      </c>
      <c r="H27" s="90">
        <f t="shared" si="10"/>
        <v>102.99634589800445</v>
      </c>
      <c r="I27" s="90">
        <f t="shared" si="10"/>
        <v>113.328</v>
      </c>
      <c r="J27" s="90">
        <f t="shared" si="10"/>
        <v>102.24000000000002</v>
      </c>
      <c r="K27" s="90">
        <f t="shared" si="10"/>
        <v>63.048000000000002</v>
      </c>
      <c r="L27" s="90">
        <f t="shared" si="10"/>
        <v>110.47200000000004</v>
      </c>
      <c r="M27" s="90">
        <f t="shared" si="10"/>
        <v>95.112000000000023</v>
      </c>
      <c r="N27" s="90">
        <f t="shared" si="10"/>
        <v>74.675840354767146</v>
      </c>
      <c r="O27" s="90">
        <f t="shared" si="10"/>
        <v>110.10791574279381</v>
      </c>
      <c r="P27" s="90">
        <f>P19-P25-P26-P30-P31</f>
        <v>109.6039024390244</v>
      </c>
    </row>
    <row r="28" spans="1:16" x14ac:dyDescent="0.3">
      <c r="A28" s="21" t="s">
        <v>113</v>
      </c>
      <c r="B28" s="22" t="s">
        <v>26</v>
      </c>
      <c r="C28" s="22" t="s">
        <v>30</v>
      </c>
      <c r="D28" s="22" t="s">
        <v>26</v>
      </c>
      <c r="E28" s="91">
        <v>0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0">
        <v>0</v>
      </c>
    </row>
    <row r="29" spans="1:16" x14ac:dyDescent="0.3">
      <c r="A29" s="21" t="s">
        <v>113</v>
      </c>
      <c r="B29" s="22" t="s">
        <v>26</v>
      </c>
      <c r="C29" s="22" t="s">
        <v>31</v>
      </c>
      <c r="D29" s="22" t="s">
        <v>26</v>
      </c>
      <c r="E29" s="91">
        <v>0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0">
        <v>0</v>
      </c>
    </row>
    <row r="30" spans="1:16" x14ac:dyDescent="0.3">
      <c r="A30" s="21" t="s">
        <v>113</v>
      </c>
      <c r="B30" s="22" t="s">
        <v>26</v>
      </c>
      <c r="C30" s="22" t="s">
        <v>32</v>
      </c>
      <c r="D30" s="22" t="s">
        <v>26</v>
      </c>
      <c r="E30" s="92">
        <f>4*24*E11/1000</f>
        <v>2.976</v>
      </c>
      <c r="F30" s="92">
        <f t="shared" ref="F30:P30" si="11">4*24*F11/1000</f>
        <v>2.7839999999999998</v>
      </c>
      <c r="G30" s="92">
        <f t="shared" si="11"/>
        <v>2.976</v>
      </c>
      <c r="H30" s="92">
        <f t="shared" si="11"/>
        <v>2.88</v>
      </c>
      <c r="I30" s="92">
        <f t="shared" si="11"/>
        <v>2.976</v>
      </c>
      <c r="J30" s="92">
        <f t="shared" si="11"/>
        <v>2.88</v>
      </c>
      <c r="K30" s="92">
        <f t="shared" si="11"/>
        <v>2.976</v>
      </c>
      <c r="L30" s="92">
        <f t="shared" si="11"/>
        <v>2.976</v>
      </c>
      <c r="M30" s="92">
        <f t="shared" si="11"/>
        <v>2.88</v>
      </c>
      <c r="N30" s="92">
        <f t="shared" si="11"/>
        <v>2.976</v>
      </c>
      <c r="O30" s="92">
        <f t="shared" si="11"/>
        <v>2.88</v>
      </c>
      <c r="P30" s="92">
        <f t="shared" si="11"/>
        <v>2.976</v>
      </c>
    </row>
    <row r="31" spans="1:16" x14ac:dyDescent="0.3">
      <c r="A31" s="21" t="s">
        <v>113</v>
      </c>
      <c r="B31" s="22" t="s">
        <v>26</v>
      </c>
      <c r="C31" s="22" t="s">
        <v>33</v>
      </c>
      <c r="D31" s="22" t="s">
        <v>26</v>
      </c>
      <c r="E31" s="91">
        <f>'[3]C2 (r2)'!D37</f>
        <v>0</v>
      </c>
      <c r="F31" s="91">
        <f>'[3]C2 (r2)'!E37</f>
        <v>5.04</v>
      </c>
      <c r="G31" s="91">
        <f>'[3]C2 (r2)'!F37</f>
        <v>10.8</v>
      </c>
      <c r="H31" s="91">
        <f>'[3]C2 (r2)'!G37</f>
        <v>11.16</v>
      </c>
      <c r="I31" s="91">
        <f>'[3]C2 (r2)'!H37</f>
        <v>7.2</v>
      </c>
      <c r="J31" s="91">
        <f>'[3]C2 (r2)'!I37</f>
        <v>10.08</v>
      </c>
      <c r="K31" s="91">
        <f>'[3]C2 (r2)'!J37</f>
        <v>11.16</v>
      </c>
      <c r="L31" s="91">
        <f>'[3]C2 (r2)'!K37</f>
        <v>10.8</v>
      </c>
      <c r="M31" s="91">
        <f>'[3]C2 (r2)'!L37</f>
        <v>11.16</v>
      </c>
      <c r="N31" s="91">
        <f>'[3]C2 (r2)'!M37</f>
        <v>10.8</v>
      </c>
      <c r="O31" s="91">
        <f>'[3]C2 (r2)'!N37</f>
        <v>11.16</v>
      </c>
      <c r="P31" s="91">
        <f>'[3]C2 (r2)'!O37</f>
        <v>11.16</v>
      </c>
    </row>
    <row r="32" spans="1:16" s="19" customFormat="1" ht="22" x14ac:dyDescent="0.3">
      <c r="A32" s="17" t="s">
        <v>34</v>
      </c>
      <c r="B32" s="18"/>
      <c r="D32" s="18"/>
      <c r="E32" s="89">
        <f t="shared" ref="E32:P32" si="12">SUM(E25:E31)</f>
        <v>176.66956097560973</v>
      </c>
      <c r="F32" s="89">
        <f t="shared" si="12"/>
        <v>180.73712225705327</v>
      </c>
      <c r="G32" s="89">
        <f t="shared" si="12"/>
        <v>202.47593348115299</v>
      </c>
      <c r="H32" s="89">
        <f t="shared" si="12"/>
        <v>191.86483370288249</v>
      </c>
      <c r="I32" s="89">
        <f t="shared" si="12"/>
        <v>203.11199999999999</v>
      </c>
      <c r="J32" s="89">
        <f t="shared" si="12"/>
        <v>196.65</v>
      </c>
      <c r="K32" s="89">
        <f t="shared" si="12"/>
        <v>159.36000000000001</v>
      </c>
      <c r="L32" s="89">
        <f t="shared" si="12"/>
        <v>204.60000000000005</v>
      </c>
      <c r="M32" s="89">
        <f t="shared" si="12"/>
        <v>184.72800000000001</v>
      </c>
      <c r="N32" s="89">
        <f t="shared" si="12"/>
        <v>159.51758748120392</v>
      </c>
      <c r="O32" s="89">
        <f t="shared" si="12"/>
        <v>198.54412263934555</v>
      </c>
      <c r="P32" s="89">
        <f t="shared" si="12"/>
        <v>201.4497760022428</v>
      </c>
    </row>
    <row r="33" spans="1:16" x14ac:dyDescent="0.3">
      <c r="A33" s="115" t="s">
        <v>1</v>
      </c>
      <c r="B33" s="115" t="s">
        <v>23</v>
      </c>
      <c r="C33" s="115" t="s">
        <v>24</v>
      </c>
      <c r="D33" s="115" t="s">
        <v>25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3">
      <c r="A34" s="119"/>
      <c r="B34" s="116"/>
      <c r="C34" s="116"/>
      <c r="D34" s="116"/>
      <c r="E34" s="20">
        <v>23377</v>
      </c>
      <c r="F34" s="20">
        <v>23408</v>
      </c>
      <c r="G34" s="20">
        <v>23437</v>
      </c>
      <c r="H34" s="20">
        <v>23468</v>
      </c>
      <c r="I34" s="20">
        <v>23498</v>
      </c>
      <c r="J34" s="20">
        <v>23529</v>
      </c>
      <c r="K34" s="20">
        <v>23559</v>
      </c>
      <c r="L34" s="20">
        <v>23590</v>
      </c>
      <c r="M34" s="20">
        <v>23621</v>
      </c>
      <c r="N34" s="20">
        <v>23651</v>
      </c>
      <c r="O34" s="20">
        <v>23682</v>
      </c>
      <c r="P34" s="20">
        <v>23712</v>
      </c>
    </row>
    <row r="35" spans="1:16" x14ac:dyDescent="0.3">
      <c r="A35" s="21"/>
      <c r="B35" s="24"/>
      <c r="C35" s="25" t="s">
        <v>35</v>
      </c>
      <c r="D35" s="24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x14ac:dyDescent="0.3">
      <c r="A36" s="21" t="s">
        <v>113</v>
      </c>
      <c r="B36" s="24" t="s">
        <v>26</v>
      </c>
      <c r="C36" s="26" t="s">
        <v>36</v>
      </c>
      <c r="D36" s="24" t="s">
        <v>26</v>
      </c>
      <c r="E36" s="93">
        <f>[3]C3LPG!Y78</f>
        <v>22.32</v>
      </c>
      <c r="F36" s="93">
        <f>[3]C3LPG!Z78</f>
        <v>20.16</v>
      </c>
      <c r="G36" s="93">
        <f>[3]C3LPG!AA78</f>
        <v>22.32</v>
      </c>
      <c r="H36" s="93">
        <f>[3]C3LPG!AB78</f>
        <v>21.6</v>
      </c>
      <c r="I36" s="93">
        <f>[3]C3LPG!AC78</f>
        <v>22.32</v>
      </c>
      <c r="J36" s="93">
        <f>[3]C3LPG!AD78</f>
        <v>21.6</v>
      </c>
      <c r="K36" s="93">
        <f>[3]C3LPG!AE78</f>
        <v>22.32</v>
      </c>
      <c r="L36" s="93">
        <f>[3]C3LPG!AF78</f>
        <v>22.32</v>
      </c>
      <c r="M36" s="93">
        <f>[3]C3LPG!AG78</f>
        <v>21.6</v>
      </c>
      <c r="N36" s="93">
        <f>[3]C3LPG!AH78</f>
        <v>22.32</v>
      </c>
      <c r="O36" s="93">
        <f>[3]C3LPG!AI78</f>
        <v>21.6</v>
      </c>
      <c r="P36" s="93">
        <f>[3]C3LPG!AJ78</f>
        <v>22.32</v>
      </c>
    </row>
    <row r="37" spans="1:16" x14ac:dyDescent="0.3">
      <c r="A37" s="21" t="s">
        <v>113</v>
      </c>
      <c r="B37" s="27" t="s">
        <v>37</v>
      </c>
      <c r="C37" s="26" t="s">
        <v>36</v>
      </c>
      <c r="D37" s="24" t="s">
        <v>26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3">
      <c r="A38" s="21"/>
      <c r="B38" s="29"/>
      <c r="C38" s="30" t="s">
        <v>38</v>
      </c>
      <c r="D38" s="29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3">
      <c r="A39" s="21" t="s">
        <v>113</v>
      </c>
      <c r="B39" s="29" t="s">
        <v>26</v>
      </c>
      <c r="C39" s="31" t="s">
        <v>39</v>
      </c>
      <c r="D39" s="29" t="s">
        <v>26</v>
      </c>
      <c r="E39" s="93">
        <f>[3]C3LPG!Y83</f>
        <v>32.24</v>
      </c>
      <c r="F39" s="93">
        <f>[3]C3LPG!Z83</f>
        <v>29.12</v>
      </c>
      <c r="G39" s="93">
        <f>[3]C3LPG!AA83</f>
        <v>32.24</v>
      </c>
      <c r="H39" s="93">
        <f>[3]C3LPG!AB83</f>
        <v>31.2</v>
      </c>
      <c r="I39" s="93">
        <f>[3]C3LPG!AC83</f>
        <v>32.86</v>
      </c>
      <c r="J39" s="93">
        <f>[3]C3LPG!AD83</f>
        <v>31.8</v>
      </c>
      <c r="K39" s="93">
        <f>[3]C3LPG!AE83</f>
        <v>19.551900859337</v>
      </c>
      <c r="L39" s="93">
        <f>[3]C3LPG!AF83</f>
        <v>32.86</v>
      </c>
      <c r="M39" s="93">
        <f>[3]C3LPG!AG83</f>
        <v>32.86</v>
      </c>
      <c r="N39" s="93">
        <f>[3]C3LPG!AH83</f>
        <v>21.7</v>
      </c>
      <c r="O39" s="93">
        <f>[3]C3LPG!AI83</f>
        <v>0</v>
      </c>
      <c r="P39" s="93">
        <f>[3]C3LPG!AJ83</f>
        <v>32.86</v>
      </c>
    </row>
    <row r="40" spans="1:16" x14ac:dyDescent="0.3">
      <c r="A40" s="21" t="s">
        <v>113</v>
      </c>
      <c r="B40" s="32" t="s">
        <v>37</v>
      </c>
      <c r="C40" s="31" t="s">
        <v>39</v>
      </c>
      <c r="D40" s="29" t="s">
        <v>26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3">
      <c r="A41" s="21"/>
      <c r="B41" s="33"/>
      <c r="C41" s="34" t="s">
        <v>40</v>
      </c>
      <c r="D41" s="3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3">
      <c r="A42" s="21" t="s">
        <v>113</v>
      </c>
      <c r="B42" s="33" t="s">
        <v>26</v>
      </c>
      <c r="C42" s="35" t="s">
        <v>41</v>
      </c>
      <c r="D42" s="33" t="s">
        <v>26</v>
      </c>
      <c r="E42" s="93">
        <f>[3]C3LPG!Y84</f>
        <v>26.207000000000001</v>
      </c>
      <c r="F42" s="93">
        <f>[3]C3LPG!Z84</f>
        <v>21.276</v>
      </c>
      <c r="G42" s="93">
        <f>[3]C3LPG!AA84</f>
        <v>23.556000000000001</v>
      </c>
      <c r="H42" s="93">
        <f>[3]C3LPG!AB84</f>
        <v>22.795999999999999</v>
      </c>
      <c r="I42" s="93">
        <f>[3]C3LPG!AC84</f>
        <v>23.556000000000001</v>
      </c>
      <c r="J42" s="93">
        <f>[3]C3LPG!AD84</f>
        <v>22.036000000000001</v>
      </c>
      <c r="K42" s="93">
        <f>[3]C3LPG!AE84</f>
        <v>8.0449999999999999</v>
      </c>
      <c r="L42" s="93">
        <f>[3]C3LPG!AF84</f>
        <v>13.064</v>
      </c>
      <c r="M42" s="93">
        <f>[3]C3LPG!AG84</f>
        <v>21.884</v>
      </c>
      <c r="N42" s="93">
        <f>[3]C3LPG!AH84</f>
        <v>20.257999999999999</v>
      </c>
      <c r="O42" s="93">
        <f>[3]C3LPG!AI84</f>
        <v>22.658999999999999</v>
      </c>
      <c r="P42" s="93">
        <f>[3]C3LPG!AJ84</f>
        <v>23.556000000000001</v>
      </c>
    </row>
    <row r="43" spans="1:16" x14ac:dyDescent="0.3">
      <c r="A43" s="21" t="s">
        <v>113</v>
      </c>
      <c r="B43" s="36" t="s">
        <v>37</v>
      </c>
      <c r="C43" s="35" t="s">
        <v>41</v>
      </c>
      <c r="D43" s="3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</row>
    <row r="44" spans="1:16" x14ac:dyDescent="0.3">
      <c r="A44" s="21" t="s">
        <v>113</v>
      </c>
      <c r="B44" s="33" t="s">
        <v>26</v>
      </c>
      <c r="C44" s="35" t="s">
        <v>42</v>
      </c>
      <c r="D44" s="33" t="s">
        <v>26</v>
      </c>
      <c r="E44" s="23">
        <f>[3]C3LPG!Y85</f>
        <v>0</v>
      </c>
      <c r="F44" s="23">
        <f>[3]C3LPG!Z85</f>
        <v>4</v>
      </c>
      <c r="G44" s="23">
        <f>[3]C3LPG!AA85</f>
        <v>3</v>
      </c>
      <c r="H44" s="23">
        <f>[3]C3LPG!AB85</f>
        <v>2</v>
      </c>
      <c r="I44" s="23">
        <f>[3]C3LPG!AC85</f>
        <v>0</v>
      </c>
      <c r="J44" s="23">
        <f>[3]C3LPG!AD85</f>
        <v>0</v>
      </c>
      <c r="K44" s="23">
        <f>[3]C3LPG!AE85</f>
        <v>0</v>
      </c>
      <c r="L44" s="23">
        <f>[3]C3LPG!AF85</f>
        <v>0</v>
      </c>
      <c r="M44" s="23">
        <f>[3]C3LPG!AG85</f>
        <v>0</v>
      </c>
      <c r="N44" s="23">
        <f>[3]C3LPG!AH85</f>
        <v>0</v>
      </c>
      <c r="O44" s="23">
        <f>[3]C3LPG!AI85</f>
        <v>0</v>
      </c>
      <c r="P44" s="23">
        <f>[3]C3LPG!AJ85</f>
        <v>0</v>
      </c>
    </row>
    <row r="45" spans="1:16" x14ac:dyDescent="0.3">
      <c r="A45" s="21"/>
      <c r="B45" s="29"/>
      <c r="C45" s="30" t="s">
        <v>43</v>
      </c>
      <c r="D45" s="29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3">
      <c r="A46" s="21" t="s">
        <v>113</v>
      </c>
      <c r="B46" s="29" t="s">
        <v>26</v>
      </c>
      <c r="C46" s="31" t="s">
        <v>44</v>
      </c>
      <c r="D46" s="29" t="s">
        <v>26</v>
      </c>
      <c r="E46" s="93">
        <f>[3]C3LPG!Y80</f>
        <v>0</v>
      </c>
      <c r="F46" s="93">
        <f>[3]C3LPG!Z80</f>
        <v>9</v>
      </c>
      <c r="G46" s="93">
        <f>[3]C3LPG!AA80</f>
        <v>10.8</v>
      </c>
      <c r="H46" s="93">
        <f>[3]C3LPG!AB80</f>
        <v>8.7959999999999994</v>
      </c>
      <c r="I46" s="93">
        <f>[3]C3LPG!AC80</f>
        <v>4.4349999999999996</v>
      </c>
      <c r="J46" s="93">
        <f>[3]C3LPG!AD80</f>
        <v>11.965999999999999</v>
      </c>
      <c r="K46" s="93">
        <f>[3]C3LPG!AE80</f>
        <v>0</v>
      </c>
      <c r="L46" s="93">
        <f>[3]C3LPG!AF80</f>
        <v>6.9660000000000002</v>
      </c>
      <c r="M46" s="93">
        <f>[3]C3LPG!AG80</f>
        <v>6.8259999999999996</v>
      </c>
      <c r="N46" s="93">
        <f>[3]C3LPG!AH80</f>
        <v>0</v>
      </c>
      <c r="O46" s="93">
        <f>[3]C3LPG!AI80</f>
        <v>7.1059999999999999</v>
      </c>
      <c r="P46" s="93">
        <f>[3]C3LPG!AJ80</f>
        <v>7.8860000000000001</v>
      </c>
    </row>
    <row r="47" spans="1:16" x14ac:dyDescent="0.3">
      <c r="A47" s="21" t="s">
        <v>113</v>
      </c>
      <c r="B47" s="32" t="s">
        <v>37</v>
      </c>
      <c r="C47" s="31" t="s">
        <v>44</v>
      </c>
      <c r="D47" s="29" t="s">
        <v>26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16" x14ac:dyDescent="0.3">
      <c r="A48" s="21" t="s">
        <v>113</v>
      </c>
      <c r="B48" s="29" t="s">
        <v>26</v>
      </c>
      <c r="C48" s="31" t="s">
        <v>45</v>
      </c>
      <c r="D48" s="29" t="s">
        <v>26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1:16" x14ac:dyDescent="0.3">
      <c r="A49" s="21" t="s">
        <v>113</v>
      </c>
      <c r="B49" s="32" t="s">
        <v>37</v>
      </c>
      <c r="C49" s="31" t="s">
        <v>45</v>
      </c>
      <c r="D49" s="29" t="s">
        <v>26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 x14ac:dyDescent="0.3">
      <c r="A50" s="21" t="s">
        <v>113</v>
      </c>
      <c r="B50" s="29" t="s">
        <v>26</v>
      </c>
      <c r="C50" s="31" t="s">
        <v>46</v>
      </c>
      <c r="D50" s="29" t="s">
        <v>26</v>
      </c>
      <c r="E50" s="23">
        <f>[3]C3LPG!Y81</f>
        <v>0</v>
      </c>
      <c r="F50" s="23">
        <f>[3]C3LPG!Z81</f>
        <v>0</v>
      </c>
      <c r="G50" s="23">
        <f>[3]C3LPG!AA81</f>
        <v>0</v>
      </c>
      <c r="H50" s="23">
        <f>[3]C3LPG!AB81</f>
        <v>0</v>
      </c>
      <c r="I50" s="23">
        <f>[3]C3LPG!AC81</f>
        <v>5.5730000000000004</v>
      </c>
      <c r="J50" s="23">
        <f>[3]C3LPG!AD81</f>
        <v>5.5730000000000004</v>
      </c>
      <c r="K50" s="23">
        <f>[3]C3LPG!AE81</f>
        <v>0</v>
      </c>
      <c r="L50" s="23">
        <f>[3]C3LPG!AF81</f>
        <v>5.5730000000000004</v>
      </c>
      <c r="M50" s="23">
        <f>[3]C3LPG!AG81</f>
        <v>5.5730000000000004</v>
      </c>
      <c r="N50" s="23">
        <f>[3]C3LPG!AH81</f>
        <v>5.5730000000000004</v>
      </c>
      <c r="O50" s="23">
        <f>[3]C3LPG!AI81</f>
        <v>5.5730000000000004</v>
      </c>
      <c r="P50" s="23">
        <f>[3]C3LPG!AJ81</f>
        <v>5.5730000000000004</v>
      </c>
    </row>
    <row r="51" spans="1:16" x14ac:dyDescent="0.3">
      <c r="A51" s="21" t="s">
        <v>113</v>
      </c>
      <c r="B51" s="32" t="s">
        <v>37</v>
      </c>
      <c r="C51" s="31" t="s">
        <v>46</v>
      </c>
      <c r="D51" s="29" t="s">
        <v>26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1:16" x14ac:dyDescent="0.3">
      <c r="A52" s="21" t="s">
        <v>113</v>
      </c>
      <c r="B52" s="33" t="s">
        <v>26</v>
      </c>
      <c r="C52" s="33" t="s">
        <v>47</v>
      </c>
      <c r="D52" s="33" t="s">
        <v>26</v>
      </c>
      <c r="E52" s="93">
        <f>[3]C3LPG!Y86</f>
        <v>0.6</v>
      </c>
      <c r="F52" s="93">
        <f>[3]C3LPG!Z86</f>
        <v>0.6</v>
      </c>
      <c r="G52" s="93">
        <f>[3]C3LPG!AA86</f>
        <v>0.37273200000000001</v>
      </c>
      <c r="H52" s="93">
        <f>[3]C3LPG!AB86</f>
        <v>0.40701700000000002</v>
      </c>
      <c r="I52" s="93">
        <f>[3]C3LPG!AC86</f>
        <v>0.312448</v>
      </c>
      <c r="J52" s="93">
        <f>[3]C3LPG!AD86</f>
        <v>0.381882</v>
      </c>
      <c r="K52" s="93">
        <f>[3]C3LPG!AE86</f>
        <v>0.34215099999999998</v>
      </c>
      <c r="L52" s="93">
        <f>[3]C3LPG!AF86</f>
        <v>0.402171</v>
      </c>
      <c r="M52" s="93">
        <f>[3]C3LPG!AG86</f>
        <v>0.37921100000000002</v>
      </c>
      <c r="N52" s="93">
        <f>[3]C3LPG!AH86</f>
        <v>0.37288300000000002</v>
      </c>
      <c r="O52" s="93">
        <f>[3]C3LPG!AI86</f>
        <v>0.35544199999999998</v>
      </c>
      <c r="P52" s="93">
        <f>[3]C3LPG!AJ86</f>
        <v>0.35544199999999998</v>
      </c>
    </row>
    <row r="53" spans="1:16" s="19" customFormat="1" ht="22" x14ac:dyDescent="0.3">
      <c r="A53" s="17" t="s">
        <v>48</v>
      </c>
      <c r="B53" s="18"/>
      <c r="D53" s="18"/>
      <c r="E53" s="89">
        <f t="shared" ref="E53:P53" si="13">SUM(E35:E52)</f>
        <v>81.36699999999999</v>
      </c>
      <c r="F53" s="89">
        <f t="shared" si="13"/>
        <v>84.155999999999992</v>
      </c>
      <c r="G53" s="89">
        <f t="shared" si="13"/>
        <v>92.288731999999996</v>
      </c>
      <c r="H53" s="89">
        <f t="shared" si="13"/>
        <v>86.799016999999992</v>
      </c>
      <c r="I53" s="89">
        <f t="shared" si="13"/>
        <v>89.056448000000003</v>
      </c>
      <c r="J53" s="89">
        <f t="shared" si="13"/>
        <v>93.356881999999999</v>
      </c>
      <c r="K53" s="89">
        <f t="shared" si="13"/>
        <v>50.259051859337006</v>
      </c>
      <c r="L53" s="89">
        <f t="shared" si="13"/>
        <v>81.185170999999983</v>
      </c>
      <c r="M53" s="89">
        <f t="shared" si="13"/>
        <v>89.122210999999993</v>
      </c>
      <c r="N53" s="89">
        <f t="shared" si="13"/>
        <v>70.223883000000001</v>
      </c>
      <c r="O53" s="89">
        <f t="shared" si="13"/>
        <v>57.293441999999999</v>
      </c>
      <c r="P53" s="89">
        <f t="shared" si="13"/>
        <v>92.55044199999999</v>
      </c>
    </row>
    <row r="54" spans="1:16" ht="13.75" customHeight="1" x14ac:dyDescent="0.3">
      <c r="A54" s="117" t="s">
        <v>1</v>
      </c>
      <c r="B54" s="115" t="s">
        <v>23</v>
      </c>
      <c r="C54" s="115" t="s">
        <v>24</v>
      </c>
      <c r="D54" s="115" t="s">
        <v>25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3">
      <c r="A55" s="120"/>
      <c r="B55" s="116"/>
      <c r="C55" s="116"/>
      <c r="D55" s="116"/>
      <c r="E55" s="20">
        <v>23377</v>
      </c>
      <c r="F55" s="20">
        <v>23408</v>
      </c>
      <c r="G55" s="20">
        <v>23437</v>
      </c>
      <c r="H55" s="20">
        <v>23468</v>
      </c>
      <c r="I55" s="20">
        <v>23498</v>
      </c>
      <c r="J55" s="20">
        <v>23529</v>
      </c>
      <c r="K55" s="20">
        <v>23559</v>
      </c>
      <c r="L55" s="20">
        <v>23590</v>
      </c>
      <c r="M55" s="20">
        <v>23621</v>
      </c>
      <c r="N55" s="20">
        <v>23651</v>
      </c>
      <c r="O55" s="20">
        <v>23682</v>
      </c>
      <c r="P55" s="20">
        <v>23712</v>
      </c>
    </row>
    <row r="56" spans="1:16" x14ac:dyDescent="0.3">
      <c r="A56" s="21"/>
      <c r="B56" s="24"/>
      <c r="C56" s="25" t="s">
        <v>49</v>
      </c>
      <c r="D56" s="25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</row>
    <row r="57" spans="1:16" x14ac:dyDescent="0.3">
      <c r="A57" s="21" t="s">
        <v>113</v>
      </c>
      <c r="B57" s="24" t="s">
        <v>26</v>
      </c>
      <c r="C57" s="26" t="s">
        <v>50</v>
      </c>
      <c r="D57" s="24" t="s">
        <v>26</v>
      </c>
      <c r="E57" s="93">
        <f>[3]C3LPG!Y79</f>
        <v>34.1</v>
      </c>
      <c r="F57" s="93">
        <f>[3]C3LPG!Z79</f>
        <v>20</v>
      </c>
      <c r="G57" s="93">
        <f>[3]C3LPG!AA79</f>
        <v>31.5</v>
      </c>
      <c r="H57" s="93">
        <f>[3]C3LPG!AB79</f>
        <v>60.087000000000003</v>
      </c>
      <c r="I57" s="93">
        <f>[3]C3LPG!AC79</f>
        <v>63.277999999999999</v>
      </c>
      <c r="J57" s="93">
        <f>[3]C3LPG!AD79</f>
        <v>56.564</v>
      </c>
      <c r="K57" s="93">
        <f>[3]C3LPG!AE79</f>
        <v>74.563000000000002</v>
      </c>
      <c r="L57" s="93">
        <f>[3]C3LPG!AF79</f>
        <v>34.1</v>
      </c>
      <c r="M57" s="93">
        <f>[3]C3LPG!AG79</f>
        <v>33</v>
      </c>
      <c r="N57" s="93">
        <f>[3]C3LPG!AH79</f>
        <v>34.1</v>
      </c>
      <c r="O57" s="93">
        <f>[3]C3LPG!AI79</f>
        <v>33</v>
      </c>
      <c r="P57" s="93">
        <f>[3]C3LPG!AJ79</f>
        <v>34.1</v>
      </c>
    </row>
    <row r="58" spans="1:16" x14ac:dyDescent="0.3">
      <c r="A58" s="21" t="s">
        <v>113</v>
      </c>
      <c r="B58" s="27" t="s">
        <v>37</v>
      </c>
      <c r="C58" s="26" t="s">
        <v>51</v>
      </c>
      <c r="D58" s="24" t="s">
        <v>26</v>
      </c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</row>
    <row r="59" spans="1:16" x14ac:dyDescent="0.3">
      <c r="A59" s="21"/>
      <c r="B59" s="37"/>
      <c r="C59" s="38" t="s">
        <v>52</v>
      </c>
      <c r="D59" s="39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</row>
    <row r="60" spans="1:16" x14ac:dyDescent="0.3">
      <c r="A60" s="21" t="s">
        <v>113</v>
      </c>
      <c r="B60" s="39" t="s">
        <v>26</v>
      </c>
      <c r="C60" s="40" t="s">
        <v>53</v>
      </c>
      <c r="D60" s="39" t="s">
        <v>26</v>
      </c>
      <c r="E60" s="93">
        <f>[3]C3LPG!Y82</f>
        <v>0</v>
      </c>
      <c r="F60" s="93">
        <f>[3]C3LPG!Z82</f>
        <v>17.5</v>
      </c>
      <c r="G60" s="93">
        <f>[3]C3LPG!AA82</f>
        <v>0</v>
      </c>
      <c r="H60" s="93">
        <f>[3]C3LPG!AB82</f>
        <v>0</v>
      </c>
      <c r="I60" s="93">
        <f>[3]C3LPG!AC82</f>
        <v>0</v>
      </c>
      <c r="J60" s="93">
        <f>[3]C3LPG!AD82</f>
        <v>0</v>
      </c>
      <c r="K60" s="93">
        <f>[3]C3LPG!AE82</f>
        <v>0</v>
      </c>
      <c r="L60" s="93">
        <f>[3]C3LPG!AF82</f>
        <v>0</v>
      </c>
      <c r="M60" s="93">
        <f>[3]C3LPG!AG82</f>
        <v>0</v>
      </c>
      <c r="N60" s="93">
        <f>[3]C3LPG!AH82</f>
        <v>0</v>
      </c>
      <c r="O60" s="93">
        <f>[3]C3LPG!AI82</f>
        <v>0</v>
      </c>
      <c r="P60" s="93">
        <f>[3]C3LPG!AJ82</f>
        <v>0</v>
      </c>
    </row>
    <row r="61" spans="1:16" x14ac:dyDescent="0.3">
      <c r="A61" s="21" t="s">
        <v>113</v>
      </c>
      <c r="B61" s="39" t="s">
        <v>26</v>
      </c>
      <c r="C61" s="40" t="s">
        <v>54</v>
      </c>
      <c r="D61" s="39" t="s">
        <v>26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</row>
    <row r="62" spans="1:16" x14ac:dyDescent="0.3">
      <c r="A62" s="21" t="s">
        <v>113</v>
      </c>
      <c r="B62" s="39" t="s">
        <v>26</v>
      </c>
      <c r="C62" s="40" t="s">
        <v>55</v>
      </c>
      <c r="D62" s="39" t="s">
        <v>26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</row>
    <row r="63" spans="1:16" x14ac:dyDescent="0.3">
      <c r="A63" s="21" t="s">
        <v>113</v>
      </c>
      <c r="B63" s="37" t="s">
        <v>37</v>
      </c>
      <c r="C63" s="40" t="s">
        <v>56</v>
      </c>
      <c r="D63" s="39" t="s">
        <v>26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1:16" x14ac:dyDescent="0.3">
      <c r="A64" s="21" t="s">
        <v>113</v>
      </c>
      <c r="B64" s="41" t="s">
        <v>26</v>
      </c>
      <c r="C64" s="41" t="s">
        <v>57</v>
      </c>
      <c r="D64" s="41" t="s">
        <v>26</v>
      </c>
      <c r="E64" s="93">
        <f>[3]C3LPG!Y87</f>
        <v>0.8</v>
      </c>
      <c r="F64" s="93">
        <f>[3]C3LPG!Z87</f>
        <v>0.7</v>
      </c>
      <c r="G64" s="93">
        <f>[3]C3LPG!AA87</f>
        <v>0.7</v>
      </c>
      <c r="H64" s="93">
        <f>[3]C3LPG!AB87</f>
        <v>0.7</v>
      </c>
      <c r="I64" s="93">
        <f>[3]C3LPG!AC87</f>
        <v>0.7</v>
      </c>
      <c r="J64" s="93">
        <f>[3]C3LPG!AD87</f>
        <v>0.7</v>
      </c>
      <c r="K64" s="93">
        <f>[3]C3LPG!AE87</f>
        <v>0.7</v>
      </c>
      <c r="L64" s="93">
        <f>[3]C3LPG!AF87</f>
        <v>0.7</v>
      </c>
      <c r="M64" s="93">
        <f>[3]C3LPG!AG87</f>
        <v>0.7</v>
      </c>
      <c r="N64" s="93">
        <f>[3]C3LPG!AH87</f>
        <v>0.7</v>
      </c>
      <c r="O64" s="93">
        <f>[3]C3LPG!AI87</f>
        <v>0.7</v>
      </c>
      <c r="P64" s="93">
        <f>[3]C3LPG!AJ87</f>
        <v>0.7</v>
      </c>
    </row>
    <row r="65" spans="1:16" x14ac:dyDescent="0.3">
      <c r="A65" s="21" t="s">
        <v>113</v>
      </c>
      <c r="B65" s="42" t="s">
        <v>58</v>
      </c>
      <c r="C65" s="42" t="s">
        <v>59</v>
      </c>
      <c r="D65" s="42" t="s">
        <v>60</v>
      </c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</row>
    <row r="66" spans="1:16" x14ac:dyDescent="0.3">
      <c r="A66" s="97" t="s">
        <v>113</v>
      </c>
      <c r="B66" s="43" t="s">
        <v>37</v>
      </c>
      <c r="C66" s="43" t="s">
        <v>61</v>
      </c>
      <c r="D66" s="43" t="s">
        <v>60</v>
      </c>
      <c r="E66" s="93">
        <f>[3]C3LPG!Y62</f>
        <v>6</v>
      </c>
      <c r="F66" s="93">
        <f>[3]C3LPG!Z62</f>
        <v>39</v>
      </c>
      <c r="G66" s="93">
        <f>[3]C3LPG!AA62</f>
        <v>19</v>
      </c>
      <c r="H66" s="93">
        <f>[3]C3LPG!AB62</f>
        <v>54.233890709999997</v>
      </c>
      <c r="I66" s="93">
        <f>[3]C3LPG!AC62</f>
        <v>57.827865540000005</v>
      </c>
      <c r="J66" s="93">
        <f>[3]C3LPG!AD62</f>
        <v>56.375709260000008</v>
      </c>
      <c r="K66" s="93">
        <f>[3]C3LPG!AE62</f>
        <v>65.74157009000001</v>
      </c>
      <c r="L66" s="93">
        <f>[3]C3LPG!AF62</f>
        <v>22</v>
      </c>
      <c r="M66" s="93">
        <f>[3]C3LPG!AG62</f>
        <v>47</v>
      </c>
      <c r="N66" s="93">
        <f>[3]C3LPG!AH62</f>
        <v>47</v>
      </c>
      <c r="O66" s="93">
        <f>[3]C3LPG!AI62</f>
        <v>10</v>
      </c>
      <c r="P66" s="93">
        <f>[3]C3LPG!AJ62</f>
        <v>40</v>
      </c>
    </row>
    <row r="67" spans="1:16" x14ac:dyDescent="0.3">
      <c r="A67" s="97" t="s">
        <v>113</v>
      </c>
      <c r="B67" s="43" t="s">
        <v>37</v>
      </c>
      <c r="C67" s="43" t="s">
        <v>62</v>
      </c>
      <c r="D67" s="43" t="s">
        <v>60</v>
      </c>
      <c r="E67" s="93">
        <f>[3]C3LPG!Y63</f>
        <v>0</v>
      </c>
      <c r="F67" s="93">
        <f>[3]C3LPG!Z63</f>
        <v>0</v>
      </c>
      <c r="G67" s="93">
        <f>[3]C3LPG!AA63</f>
        <v>0</v>
      </c>
      <c r="H67" s="93">
        <f>[3]C3LPG!AB63</f>
        <v>11.766109290000003</v>
      </c>
      <c r="I67" s="93">
        <f>[3]C3LPG!AC63</f>
        <v>7.1721344599999952</v>
      </c>
      <c r="J67" s="93">
        <f>[3]C3LPG!AD63</f>
        <v>11.624290739999992</v>
      </c>
      <c r="K67" s="93">
        <f>[3]C3LPG!AE63</f>
        <v>27</v>
      </c>
      <c r="L67" s="93">
        <f>[3]C3LPG!AF63</f>
        <v>0</v>
      </c>
      <c r="M67" s="93">
        <f>[3]C3LPG!AG63</f>
        <v>0</v>
      </c>
      <c r="N67" s="93">
        <f>[3]C3LPG!AH63</f>
        <v>0</v>
      </c>
      <c r="O67" s="93">
        <f>[3]C3LPG!AI63</f>
        <v>0</v>
      </c>
      <c r="P67" s="93">
        <f>[3]C3LPG!AJ63</f>
        <v>0</v>
      </c>
    </row>
    <row r="68" spans="1:16" x14ac:dyDescent="0.3">
      <c r="A68" s="97" t="s">
        <v>113</v>
      </c>
      <c r="B68" s="43" t="s">
        <v>37</v>
      </c>
      <c r="C68" s="43" t="s">
        <v>63</v>
      </c>
      <c r="D68" s="43" t="s">
        <v>60</v>
      </c>
      <c r="E68" s="93">
        <f>[3]C3LPG!Y64</f>
        <v>0</v>
      </c>
      <c r="F68" s="93">
        <f>[3]C3LPG!Z64</f>
        <v>0</v>
      </c>
      <c r="G68" s="93">
        <f>[3]C3LPG!AA64</f>
        <v>0</v>
      </c>
      <c r="H68" s="93">
        <f>[3]C3LPG!AB64</f>
        <v>0</v>
      </c>
      <c r="I68" s="93">
        <f>[3]C3LPG!AC64</f>
        <v>0</v>
      </c>
      <c r="J68" s="93">
        <f>[3]C3LPG!AD64</f>
        <v>0</v>
      </c>
      <c r="K68" s="93">
        <f>[3]C3LPG!AE64</f>
        <v>16.25842990999999</v>
      </c>
      <c r="L68" s="93">
        <f>[3]C3LPG!AF64</f>
        <v>0</v>
      </c>
      <c r="M68" s="93">
        <f>[3]C3LPG!AG64</f>
        <v>0</v>
      </c>
      <c r="N68" s="93">
        <f>[3]C3LPG!AH64</f>
        <v>0</v>
      </c>
      <c r="O68" s="93">
        <f>[3]C3LPG!AI64</f>
        <v>0</v>
      </c>
      <c r="P68" s="93">
        <f>[3]C3LPG!AJ64</f>
        <v>0</v>
      </c>
    </row>
    <row r="69" spans="1:16" x14ac:dyDescent="0.3">
      <c r="A69" s="97" t="s">
        <v>113</v>
      </c>
      <c r="B69" s="41" t="s">
        <v>26</v>
      </c>
      <c r="C69" s="41" t="s">
        <v>61</v>
      </c>
      <c r="D69" s="41" t="s">
        <v>60</v>
      </c>
      <c r="E69" s="93">
        <f>[3]C3LPG!Y68</f>
        <v>48.21</v>
      </c>
      <c r="F69" s="93">
        <f>[3]C3LPG!Z68</f>
        <v>13.948116450000001</v>
      </c>
      <c r="G69" s="93">
        <f>[3]C3LPG!AA68</f>
        <v>35.627490120000004</v>
      </c>
      <c r="H69" s="93">
        <f>[3]C3LPG!AB68</f>
        <v>0</v>
      </c>
      <c r="I69" s="93">
        <f>[3]C3LPG!AC68</f>
        <v>0</v>
      </c>
      <c r="J69" s="93">
        <f>[3]C3LPG!AD68</f>
        <v>0</v>
      </c>
      <c r="K69" s="93">
        <f>[3]C3LPG!AE68</f>
        <v>0</v>
      </c>
      <c r="L69" s="93">
        <f>[3]C3LPG!AF68</f>
        <v>40.130839930000008</v>
      </c>
      <c r="M69" s="93">
        <f>[3]C3LPG!AG68</f>
        <v>11.90145376000001</v>
      </c>
      <c r="N69" s="93">
        <f>[3]C3LPG!AH68</f>
        <v>11.899874459999992</v>
      </c>
      <c r="O69" s="93">
        <f>[3]C3LPG!AI68</f>
        <v>49.800127540000005</v>
      </c>
      <c r="P69" s="93">
        <f>[3]C3LPG!AJ68</f>
        <v>20.055908079999995</v>
      </c>
    </row>
    <row r="70" spans="1:16" x14ac:dyDescent="0.3">
      <c r="A70" s="97" t="s">
        <v>113</v>
      </c>
      <c r="B70" s="41" t="s">
        <v>26</v>
      </c>
      <c r="C70" s="41" t="s">
        <v>61</v>
      </c>
      <c r="D70" s="41" t="s">
        <v>64</v>
      </c>
      <c r="E70" s="93">
        <f>[3]C3LPG!Y89</f>
        <v>61.92</v>
      </c>
      <c r="F70" s="93">
        <f>[3]C3LPG!Z89</f>
        <v>56.777439450000003</v>
      </c>
      <c r="G70" s="93">
        <f>[3]C3LPG!AA89</f>
        <v>58.876937979999994</v>
      </c>
      <c r="H70" s="93">
        <f>[3]C3LPG!AB89</f>
        <v>57.530315359999996</v>
      </c>
      <c r="I70" s="93">
        <f>[3]C3LPG!AC89</f>
        <v>58.413842259999996</v>
      </c>
      <c r="J70" s="93">
        <f>[3]C3LPG!AD89</f>
        <v>56.957644789999996</v>
      </c>
      <c r="K70" s="93">
        <f>[3]C3LPG!AE89</f>
        <v>59.861027320000005</v>
      </c>
      <c r="L70" s="93">
        <f>[3]C3LPG!AF89</f>
        <v>60.777805110000003</v>
      </c>
      <c r="M70" s="93">
        <f>[3]C3LPG!AG89</f>
        <v>58.972000780000002</v>
      </c>
      <c r="N70" s="93">
        <f>[3]C3LPG!AH89</f>
        <v>60.018297270000005</v>
      </c>
      <c r="O70" s="93">
        <f>[3]C3LPG!AI89</f>
        <v>59.326656630000009</v>
      </c>
      <c r="P70" s="93">
        <f>[3]C3LPG!AJ89</f>
        <v>60.825879229999991</v>
      </c>
    </row>
    <row r="71" spans="1:16" x14ac:dyDescent="0.3">
      <c r="A71" s="97" t="s">
        <v>113</v>
      </c>
      <c r="B71" s="41" t="s">
        <v>26</v>
      </c>
      <c r="C71" s="41" t="s">
        <v>61</v>
      </c>
      <c r="D71" s="41" t="s">
        <v>65</v>
      </c>
      <c r="E71" s="93">
        <f>[3]C3LPG!Y90</f>
        <v>4.5</v>
      </c>
      <c r="F71" s="93">
        <f>[3]C3LPG!Z90</f>
        <v>5</v>
      </c>
      <c r="G71" s="93">
        <f>[3]C3LPG!AA90</f>
        <v>15</v>
      </c>
      <c r="H71" s="93">
        <f>[3]C3LPG!AB90</f>
        <v>15</v>
      </c>
      <c r="I71" s="93">
        <f>[3]C3LPG!AC90</f>
        <v>15</v>
      </c>
      <c r="J71" s="93">
        <f>[3]C3LPG!AD90</f>
        <v>15</v>
      </c>
      <c r="K71" s="93">
        <f>[3]C3LPG!AE90</f>
        <v>15</v>
      </c>
      <c r="L71" s="93">
        <f>[3]C3LPG!AF90</f>
        <v>15</v>
      </c>
      <c r="M71" s="93">
        <f>[3]C3LPG!AG90</f>
        <v>15</v>
      </c>
      <c r="N71" s="93">
        <f>[3]C3LPG!AH90</f>
        <v>15</v>
      </c>
      <c r="O71" s="93">
        <f>[3]C3LPG!AI90</f>
        <v>15</v>
      </c>
      <c r="P71" s="93">
        <f>[3]C3LPG!AJ90</f>
        <v>15</v>
      </c>
    </row>
    <row r="72" spans="1:16" x14ac:dyDescent="0.3">
      <c r="A72" s="21" t="s">
        <v>113</v>
      </c>
      <c r="B72" s="41" t="s">
        <v>26</v>
      </c>
      <c r="C72" s="41" t="s">
        <v>61</v>
      </c>
      <c r="D72" s="41" t="s">
        <v>68</v>
      </c>
      <c r="E72" s="93">
        <f>[3]C3LPG!Y91</f>
        <v>0.25</v>
      </c>
      <c r="F72" s="93">
        <f>[3]C3LPG!Z91</f>
        <v>0.2</v>
      </c>
      <c r="G72" s="93">
        <f>[3]C3LPG!AA91</f>
        <v>0.3</v>
      </c>
      <c r="H72" s="93">
        <f>[3]C3LPG!AB91</f>
        <v>0.4</v>
      </c>
      <c r="I72" s="93">
        <f>[3]C3LPG!AC91</f>
        <v>0.5</v>
      </c>
      <c r="J72" s="93">
        <f>[3]C3LPG!AD91</f>
        <v>0.5</v>
      </c>
      <c r="K72" s="93">
        <f>[3]C3LPG!AE91</f>
        <v>0.5</v>
      </c>
      <c r="L72" s="93">
        <f>[3]C3LPG!AF91</f>
        <v>0.5</v>
      </c>
      <c r="M72" s="93">
        <f>[3]C3LPG!AG91</f>
        <v>0.5</v>
      </c>
      <c r="N72" s="93">
        <f>[3]C3LPG!AH91</f>
        <v>0.5</v>
      </c>
      <c r="O72" s="93">
        <f>[3]C3LPG!AI91</f>
        <v>0.6</v>
      </c>
      <c r="P72" s="93">
        <f>[3]C3LPG!AJ91</f>
        <v>0.6</v>
      </c>
    </row>
    <row r="73" spans="1:16" x14ac:dyDescent="0.3">
      <c r="A73" s="21" t="s">
        <v>113</v>
      </c>
      <c r="B73" s="41" t="s">
        <v>26</v>
      </c>
      <c r="C73" s="41" t="s">
        <v>62</v>
      </c>
      <c r="D73" s="41" t="s">
        <v>60</v>
      </c>
      <c r="E73" s="93">
        <f>[3]C3LPG!Y69</f>
        <v>0</v>
      </c>
      <c r="F73" s="93">
        <f>[3]C3LPG!Z69</f>
        <v>24.4</v>
      </c>
      <c r="G73" s="93">
        <f>[3]C3LPG!AA69</f>
        <v>26</v>
      </c>
      <c r="H73" s="93">
        <f>[3]C3LPG!AB69</f>
        <v>14.233890709999997</v>
      </c>
      <c r="I73" s="93">
        <f>[3]C3LPG!AC69</f>
        <v>19.827865540000005</v>
      </c>
      <c r="J73" s="93">
        <f>[3]C3LPG!AD69</f>
        <v>15.375709260000008</v>
      </c>
      <c r="K73" s="93">
        <f>[3]C3LPG!AE69</f>
        <v>0</v>
      </c>
      <c r="L73" s="93">
        <f>[3]C3LPG!AF69</f>
        <v>27</v>
      </c>
      <c r="M73" s="93">
        <f>[3]C3LPG!AG69</f>
        <v>27</v>
      </c>
      <c r="N73" s="93">
        <f>[3]C3LPG!AH69</f>
        <v>27</v>
      </c>
      <c r="O73" s="93">
        <f>[3]C3LPG!AI69</f>
        <v>27</v>
      </c>
      <c r="P73" s="93">
        <f>[3]C3LPG!AJ69</f>
        <v>27</v>
      </c>
    </row>
    <row r="74" spans="1:16" x14ac:dyDescent="0.3">
      <c r="A74" s="21" t="s">
        <v>113</v>
      </c>
      <c r="B74" s="41" t="s">
        <v>26</v>
      </c>
      <c r="C74" s="41" t="s">
        <v>63</v>
      </c>
      <c r="D74" s="41" t="s">
        <v>60</v>
      </c>
      <c r="E74" s="93">
        <f>[3]C3LPG!Y70</f>
        <v>0</v>
      </c>
      <c r="F74" s="93">
        <f>[3]C3LPG!Z70</f>
        <v>15</v>
      </c>
      <c r="G74" s="93">
        <f>[3]C3LPG!AA70</f>
        <v>17</v>
      </c>
      <c r="H74" s="93">
        <f>[3]C3LPG!AB70</f>
        <v>16</v>
      </c>
      <c r="I74" s="93">
        <f>[3]C3LPG!AC70</f>
        <v>17</v>
      </c>
      <c r="J74" s="93">
        <f>[3]C3LPG!AD70</f>
        <v>17</v>
      </c>
      <c r="K74" s="93">
        <f>[3]C3LPG!AE70</f>
        <v>0.7415700900000104</v>
      </c>
      <c r="L74" s="93">
        <f>[3]C3LPG!AF70</f>
        <v>17</v>
      </c>
      <c r="M74" s="93">
        <f>[3]C3LPG!AG70</f>
        <v>17</v>
      </c>
      <c r="N74" s="93">
        <f>[3]C3LPG!AH70</f>
        <v>17</v>
      </c>
      <c r="O74" s="93">
        <f>[3]C3LPG!AI70</f>
        <v>17</v>
      </c>
      <c r="P74" s="93">
        <f>[3]C3LPG!AJ70</f>
        <v>17</v>
      </c>
    </row>
    <row r="75" spans="1:16" x14ac:dyDescent="0.3">
      <c r="A75" s="21" t="s">
        <v>113</v>
      </c>
      <c r="B75" s="41" t="s">
        <v>26</v>
      </c>
      <c r="C75" s="41" t="s">
        <v>75</v>
      </c>
      <c r="D75" s="41" t="s">
        <v>60</v>
      </c>
      <c r="E75" s="93">
        <f>[3]C3LPG!Y94</f>
        <v>0</v>
      </c>
      <c r="F75" s="93">
        <f>[3]C3LPG!Z94</f>
        <v>0</v>
      </c>
      <c r="G75" s="93">
        <f>[3]C3LPG!AA94</f>
        <v>0</v>
      </c>
      <c r="H75" s="93">
        <f>[3]C3LPG!AB94</f>
        <v>0</v>
      </c>
      <c r="I75" s="93">
        <f>[3]C3LPG!AC94</f>
        <v>0</v>
      </c>
      <c r="J75" s="93">
        <f>[3]C3LPG!AD94</f>
        <v>0</v>
      </c>
      <c r="K75" s="93">
        <f>[3]C3LPG!AE94</f>
        <v>0</v>
      </c>
      <c r="L75" s="93">
        <f>[3]C3LPG!AF94</f>
        <v>0</v>
      </c>
      <c r="M75" s="93">
        <f>[3]C3LPG!AG94</f>
        <v>0</v>
      </c>
      <c r="N75" s="93">
        <f>[3]C3LPG!AH94</f>
        <v>0</v>
      </c>
      <c r="O75" s="93">
        <f>[3]C3LPG!AI94</f>
        <v>0</v>
      </c>
      <c r="P75" s="93">
        <f>[3]C3LPG!AJ94</f>
        <v>0</v>
      </c>
    </row>
    <row r="76" spans="1:16" x14ac:dyDescent="0.3">
      <c r="A76" s="21" t="s">
        <v>113</v>
      </c>
      <c r="B76" s="41" t="s">
        <v>26</v>
      </c>
      <c r="C76" s="41" t="s">
        <v>75</v>
      </c>
      <c r="D76" s="41" t="s">
        <v>65</v>
      </c>
      <c r="E76" s="93">
        <f>[3]C3LPG!Y95</f>
        <v>0</v>
      </c>
      <c r="F76" s="93">
        <f>[3]C3LPG!Z95</f>
        <v>0</v>
      </c>
      <c r="G76" s="93">
        <f>[3]C3LPG!AA95</f>
        <v>0</v>
      </c>
      <c r="H76" s="93">
        <f>[3]C3LPG!AB95</f>
        <v>0</v>
      </c>
      <c r="I76" s="93">
        <f>[3]C3LPG!AC95</f>
        <v>0</v>
      </c>
      <c r="J76" s="93">
        <f>[3]C3LPG!AD95</f>
        <v>0</v>
      </c>
      <c r="K76" s="93">
        <f>[3]C3LPG!AE95</f>
        <v>0</v>
      </c>
      <c r="L76" s="93">
        <f>[3]C3LPG!AF95</f>
        <v>0</v>
      </c>
      <c r="M76" s="93">
        <f>[3]C3LPG!AG95</f>
        <v>0</v>
      </c>
      <c r="N76" s="93">
        <f>[3]C3LPG!AH95</f>
        <v>0</v>
      </c>
      <c r="O76" s="93">
        <f>[3]C3LPG!AI95</f>
        <v>0</v>
      </c>
      <c r="P76" s="93">
        <f>[3]C3LPG!AJ95</f>
        <v>0</v>
      </c>
    </row>
    <row r="77" spans="1:16" x14ac:dyDescent="0.3">
      <c r="A77" s="21" t="s">
        <v>113</v>
      </c>
      <c r="B77" s="41" t="s">
        <v>26</v>
      </c>
      <c r="C77" s="41" t="s">
        <v>76</v>
      </c>
      <c r="D77" s="41" t="s">
        <v>60</v>
      </c>
      <c r="E77" s="93">
        <f>[3]C3LPG!Y96</f>
        <v>0</v>
      </c>
      <c r="F77" s="93">
        <f>[3]C3LPG!Z96</f>
        <v>0</v>
      </c>
      <c r="G77" s="93">
        <f>[3]C3LPG!AA96</f>
        <v>0</v>
      </c>
      <c r="H77" s="93">
        <f>[3]C3LPG!AB96</f>
        <v>0</v>
      </c>
      <c r="I77" s="93">
        <f>[3]C3LPG!AC96</f>
        <v>0</v>
      </c>
      <c r="J77" s="93">
        <f>[3]C3LPG!AD96</f>
        <v>0</v>
      </c>
      <c r="K77" s="93">
        <f>[3]C3LPG!AE96</f>
        <v>0</v>
      </c>
      <c r="L77" s="93">
        <f>[3]C3LPG!AF96</f>
        <v>0</v>
      </c>
      <c r="M77" s="93">
        <f>[3]C3LPG!AG96</f>
        <v>0</v>
      </c>
      <c r="N77" s="93">
        <f>[3]C3LPG!AH96</f>
        <v>0</v>
      </c>
      <c r="O77" s="93">
        <f>[3]C3LPG!AI96</f>
        <v>0</v>
      </c>
      <c r="P77" s="93">
        <f>[3]C3LPG!AJ96</f>
        <v>0</v>
      </c>
    </row>
    <row r="78" spans="1:16" x14ac:dyDescent="0.3">
      <c r="A78" s="21" t="s">
        <v>113</v>
      </c>
      <c r="B78" s="41" t="s">
        <v>26</v>
      </c>
      <c r="C78" s="41" t="s">
        <v>76</v>
      </c>
      <c r="D78" s="41" t="s">
        <v>65</v>
      </c>
      <c r="E78" s="93">
        <f>[3]C3LPG!Y97</f>
        <v>0</v>
      </c>
      <c r="F78" s="93">
        <f>[3]C3LPG!Z97</f>
        <v>0</v>
      </c>
      <c r="G78" s="93">
        <f>[3]C3LPG!AA97</f>
        <v>0</v>
      </c>
      <c r="H78" s="93">
        <f>[3]C3LPG!AB97</f>
        <v>0</v>
      </c>
      <c r="I78" s="93">
        <f>[3]C3LPG!AC97</f>
        <v>0</v>
      </c>
      <c r="J78" s="93">
        <f>[3]C3LPG!AD97</f>
        <v>0</v>
      </c>
      <c r="K78" s="93">
        <f>[3]C3LPG!AE97</f>
        <v>0</v>
      </c>
      <c r="L78" s="93">
        <f>[3]C3LPG!AF97</f>
        <v>0</v>
      </c>
      <c r="M78" s="93">
        <f>[3]C3LPG!AG97</f>
        <v>0</v>
      </c>
      <c r="N78" s="93">
        <f>[3]C3LPG!AH97</f>
        <v>0</v>
      </c>
      <c r="O78" s="93">
        <f>[3]C3LPG!AI97</f>
        <v>0</v>
      </c>
      <c r="P78" s="93">
        <f>[3]C3LPG!AJ97</f>
        <v>0</v>
      </c>
    </row>
    <row r="79" spans="1:16" x14ac:dyDescent="0.3">
      <c r="A79" s="21" t="s">
        <v>113</v>
      </c>
      <c r="B79" s="41" t="s">
        <v>26</v>
      </c>
      <c r="C79" s="41" t="s">
        <v>77</v>
      </c>
      <c r="D79" s="41" t="s">
        <v>60</v>
      </c>
      <c r="E79" s="93">
        <f>[3]C3LPG!Y98</f>
        <v>0</v>
      </c>
      <c r="F79" s="93">
        <f>[3]C3LPG!Z98</f>
        <v>0</v>
      </c>
      <c r="G79" s="93">
        <f>[3]C3LPG!AA98</f>
        <v>0</v>
      </c>
      <c r="H79" s="93">
        <f>[3]C3LPG!AB98</f>
        <v>0</v>
      </c>
      <c r="I79" s="93">
        <f>[3]C3LPG!AC98</f>
        <v>0</v>
      </c>
      <c r="J79" s="93">
        <f>[3]C3LPG!AD98</f>
        <v>0</v>
      </c>
      <c r="K79" s="93">
        <f>[3]C3LPG!AE98</f>
        <v>0</v>
      </c>
      <c r="L79" s="93">
        <f>[3]C3LPG!AF98</f>
        <v>0</v>
      </c>
      <c r="M79" s="93">
        <f>[3]C3LPG!AG98</f>
        <v>0</v>
      </c>
      <c r="N79" s="93">
        <f>[3]C3LPG!AH98</f>
        <v>0</v>
      </c>
      <c r="O79" s="93">
        <f>[3]C3LPG!AI98</f>
        <v>0</v>
      </c>
      <c r="P79" s="93">
        <f>[3]C3LPG!AJ98</f>
        <v>0</v>
      </c>
    </row>
    <row r="80" spans="1:16" x14ac:dyDescent="0.3">
      <c r="A80" s="21" t="s">
        <v>113</v>
      </c>
      <c r="B80" s="41" t="s">
        <v>26</v>
      </c>
      <c r="C80" s="41" t="s">
        <v>77</v>
      </c>
      <c r="D80" s="41" t="s">
        <v>65</v>
      </c>
      <c r="E80" s="93">
        <f>[3]C3LPG!Y99</f>
        <v>0</v>
      </c>
      <c r="F80" s="93">
        <f>[3]C3LPG!Z99</f>
        <v>4.2</v>
      </c>
      <c r="G80" s="93">
        <f>[3]C3LPG!AA99</f>
        <v>4.2</v>
      </c>
      <c r="H80" s="93">
        <f>[3]C3LPG!AB99</f>
        <v>3.6</v>
      </c>
      <c r="I80" s="93">
        <f>[3]C3LPG!AC99</f>
        <v>3.6</v>
      </c>
      <c r="J80" s="93">
        <f>[3]C3LPG!AD99</f>
        <v>3.6</v>
      </c>
      <c r="K80" s="93">
        <f>[3]C3LPG!AE99</f>
        <v>3.6</v>
      </c>
      <c r="L80" s="93">
        <f>[3]C3LPG!AF99</f>
        <v>3.6</v>
      </c>
      <c r="M80" s="93">
        <f>[3]C3LPG!AG99</f>
        <v>3.6</v>
      </c>
      <c r="N80" s="93">
        <f>[3]C3LPG!AH99</f>
        <v>3.6</v>
      </c>
      <c r="O80" s="93">
        <f>[3]C3LPG!AI99</f>
        <v>3.6</v>
      </c>
      <c r="P80" s="93">
        <f>[3]C3LPG!AJ99</f>
        <v>3.6</v>
      </c>
    </row>
    <row r="81" spans="1:16" x14ac:dyDescent="0.3">
      <c r="A81" s="21" t="s">
        <v>113</v>
      </c>
      <c r="B81" s="41" t="s">
        <v>26</v>
      </c>
      <c r="C81" s="41" t="s">
        <v>77</v>
      </c>
      <c r="D81" s="41" t="s">
        <v>68</v>
      </c>
      <c r="E81" s="93">
        <f>[3]C3LPG!Y100</f>
        <v>0</v>
      </c>
      <c r="F81" s="93">
        <f>[3]C3LPG!Z100</f>
        <v>0.8</v>
      </c>
      <c r="G81" s="93">
        <f>[3]C3LPG!AA100</f>
        <v>0.8</v>
      </c>
      <c r="H81" s="93">
        <f>[3]C3LPG!AB100</f>
        <v>0.6</v>
      </c>
      <c r="I81" s="93">
        <f>[3]C3LPG!AC100</f>
        <v>0.6</v>
      </c>
      <c r="J81" s="93">
        <f>[3]C3LPG!AD100</f>
        <v>0.6</v>
      </c>
      <c r="K81" s="93">
        <f>[3]C3LPG!AE100</f>
        <v>0.6</v>
      </c>
      <c r="L81" s="93">
        <f>[3]C3LPG!AF100</f>
        <v>0.6</v>
      </c>
      <c r="M81" s="93">
        <f>[3]C3LPG!AG100</f>
        <v>0.6</v>
      </c>
      <c r="N81" s="93">
        <f>[3]C3LPG!AH100</f>
        <v>0.6</v>
      </c>
      <c r="O81" s="93">
        <f>[3]C3LPG!AI100</f>
        <v>0.6</v>
      </c>
      <c r="P81" s="93">
        <f>[3]C3LPG!AJ100</f>
        <v>0.6</v>
      </c>
    </row>
    <row r="82" spans="1:16" x14ac:dyDescent="0.3">
      <c r="A82" s="21" t="s">
        <v>113</v>
      </c>
      <c r="B82" s="41" t="s">
        <v>26</v>
      </c>
      <c r="C82" s="41" t="s">
        <v>78</v>
      </c>
      <c r="D82" s="41" t="s">
        <v>60</v>
      </c>
      <c r="E82" s="93">
        <f>[3]C3LPG!Y101</f>
        <v>0</v>
      </c>
      <c r="F82" s="93">
        <f>[3]C3LPG!Z101</f>
        <v>0</v>
      </c>
      <c r="G82" s="93">
        <f>[3]C3LPG!AA101</f>
        <v>0</v>
      </c>
      <c r="H82" s="93">
        <f>[3]C3LPG!AB101</f>
        <v>0</v>
      </c>
      <c r="I82" s="93">
        <f>[3]C3LPG!AC101</f>
        <v>0</v>
      </c>
      <c r="J82" s="93">
        <f>[3]C3LPG!AD101</f>
        <v>0</v>
      </c>
      <c r="K82" s="93">
        <f>[3]C3LPG!AE101</f>
        <v>0</v>
      </c>
      <c r="L82" s="93">
        <f>[3]C3LPG!AF101</f>
        <v>0</v>
      </c>
      <c r="M82" s="93">
        <f>[3]C3LPG!AG101</f>
        <v>0</v>
      </c>
      <c r="N82" s="93">
        <f>[3]C3LPG!AH101</f>
        <v>0</v>
      </c>
      <c r="O82" s="93">
        <f>[3]C3LPG!AI101</f>
        <v>0</v>
      </c>
      <c r="P82" s="93">
        <f>[3]C3LPG!AJ101</f>
        <v>0</v>
      </c>
    </row>
    <row r="83" spans="1:16" x14ac:dyDescent="0.3">
      <c r="A83" s="21" t="s">
        <v>113</v>
      </c>
      <c r="B83" s="41" t="s">
        <v>26</v>
      </c>
      <c r="C83" s="41" t="s">
        <v>78</v>
      </c>
      <c r="D83" s="41" t="s">
        <v>65</v>
      </c>
      <c r="E83" s="93">
        <f>[3]C3LPG!Y102</f>
        <v>2.8</v>
      </c>
      <c r="F83" s="93">
        <f>[3]C3LPG!Z102</f>
        <v>5.1199999999999992</v>
      </c>
      <c r="G83" s="93">
        <f>[3]C3LPG!AA102</f>
        <v>7.93</v>
      </c>
      <c r="H83" s="93">
        <f>[3]C3LPG!AB102</f>
        <v>9.93</v>
      </c>
      <c r="I83" s="93">
        <f>[3]C3LPG!AC102</f>
        <v>11.22</v>
      </c>
      <c r="J83" s="93">
        <f>[3]C3LPG!AD102</f>
        <v>11.53</v>
      </c>
      <c r="K83" s="93">
        <f>[3]C3LPG!AE102</f>
        <v>11.53</v>
      </c>
      <c r="L83" s="93">
        <f>[3]C3LPG!AF102</f>
        <v>11.53</v>
      </c>
      <c r="M83" s="93">
        <f>[3]C3LPG!AG102</f>
        <v>11.53</v>
      </c>
      <c r="N83" s="93">
        <f>[3]C3LPG!AH102</f>
        <v>11.53</v>
      </c>
      <c r="O83" s="93">
        <f>[3]C3LPG!AI102</f>
        <v>11.53</v>
      </c>
      <c r="P83" s="93">
        <f>[3]C3LPG!AJ102</f>
        <v>11.53</v>
      </c>
    </row>
    <row r="84" spans="1:16" x14ac:dyDescent="0.3">
      <c r="A84" s="21" t="s">
        <v>113</v>
      </c>
      <c r="B84" s="41" t="s">
        <v>26</v>
      </c>
      <c r="C84" s="41" t="s">
        <v>79</v>
      </c>
      <c r="D84" s="41" t="s">
        <v>65</v>
      </c>
      <c r="E84" s="93">
        <f>[3]C3LPG!Y103</f>
        <v>0</v>
      </c>
      <c r="F84" s="93">
        <f>[3]C3LPG!Z103</f>
        <v>0</v>
      </c>
      <c r="G84" s="93">
        <f>[3]C3LPG!AA103</f>
        <v>0</v>
      </c>
      <c r="H84" s="93">
        <f>[3]C3LPG!AB103</f>
        <v>0</v>
      </c>
      <c r="I84" s="93">
        <f>[3]C3LPG!AC103</f>
        <v>0</v>
      </c>
      <c r="J84" s="93">
        <f>[3]C3LPG!AD103</f>
        <v>0</v>
      </c>
      <c r="K84" s="93">
        <f>[3]C3LPG!AE103</f>
        <v>0</v>
      </c>
      <c r="L84" s="93">
        <f>[3]C3LPG!AF103</f>
        <v>0</v>
      </c>
      <c r="M84" s="93">
        <f>[3]C3LPG!AG103</f>
        <v>0</v>
      </c>
      <c r="N84" s="93">
        <f>[3]C3LPG!AH103</f>
        <v>0</v>
      </c>
      <c r="O84" s="93">
        <f>[3]C3LPG!AI103</f>
        <v>0</v>
      </c>
      <c r="P84" s="93">
        <f>[3]C3LPG!AJ103</f>
        <v>0</v>
      </c>
    </row>
    <row r="85" spans="1:16" x14ac:dyDescent="0.3">
      <c r="A85" s="21" t="s">
        <v>113</v>
      </c>
      <c r="B85" s="41" t="s">
        <v>26</v>
      </c>
      <c r="C85" s="41" t="s">
        <v>80</v>
      </c>
      <c r="D85" s="41" t="s">
        <v>60</v>
      </c>
      <c r="E85" s="93">
        <f>[3]C3LPG!Y104</f>
        <v>0</v>
      </c>
      <c r="F85" s="93">
        <f>[3]C3LPG!Z104</f>
        <v>0</v>
      </c>
      <c r="G85" s="93">
        <f>[3]C3LPG!AA104</f>
        <v>0</v>
      </c>
      <c r="H85" s="93">
        <f>[3]C3LPG!AB104</f>
        <v>0</v>
      </c>
      <c r="I85" s="93">
        <f>[3]C3LPG!AC104</f>
        <v>0</v>
      </c>
      <c r="J85" s="93">
        <f>[3]C3LPG!AD104</f>
        <v>0</v>
      </c>
      <c r="K85" s="93">
        <f>[3]C3LPG!AE104</f>
        <v>0</v>
      </c>
      <c r="L85" s="93">
        <f>[3]C3LPG!AF104</f>
        <v>0</v>
      </c>
      <c r="M85" s="93">
        <f>[3]C3LPG!AG104</f>
        <v>0</v>
      </c>
      <c r="N85" s="93">
        <f>[3]C3LPG!AH104</f>
        <v>0</v>
      </c>
      <c r="O85" s="93">
        <f>[3]C3LPG!AI104</f>
        <v>0</v>
      </c>
      <c r="P85" s="93">
        <f>[3]C3LPG!AJ104</f>
        <v>0</v>
      </c>
    </row>
    <row r="86" spans="1:16" x14ac:dyDescent="0.3">
      <c r="A86" s="21" t="s">
        <v>113</v>
      </c>
      <c r="B86" s="41" t="s">
        <v>26</v>
      </c>
      <c r="C86" s="41" t="s">
        <v>80</v>
      </c>
      <c r="D86" s="41" t="s">
        <v>65</v>
      </c>
      <c r="E86" s="93">
        <f>[3]C3LPG!Y105</f>
        <v>0</v>
      </c>
      <c r="F86" s="93">
        <f>[3]C3LPG!Z105</f>
        <v>0</v>
      </c>
      <c r="G86" s="93">
        <f>[3]C3LPG!AA105</f>
        <v>0</v>
      </c>
      <c r="H86" s="93">
        <f>[3]C3LPG!AB105</f>
        <v>0</v>
      </c>
      <c r="I86" s="93">
        <f>[3]C3LPG!AC105</f>
        <v>0</v>
      </c>
      <c r="J86" s="93">
        <f>[3]C3LPG!AD105</f>
        <v>0</v>
      </c>
      <c r="K86" s="93">
        <f>[3]C3LPG!AE105</f>
        <v>0</v>
      </c>
      <c r="L86" s="93">
        <f>[3]C3LPG!AF105</f>
        <v>0</v>
      </c>
      <c r="M86" s="93">
        <f>[3]C3LPG!AG105</f>
        <v>0</v>
      </c>
      <c r="N86" s="93">
        <f>[3]C3LPG!AH105</f>
        <v>0</v>
      </c>
      <c r="O86" s="93">
        <f>[3]C3LPG!AI105</f>
        <v>0</v>
      </c>
      <c r="P86" s="93">
        <f>[3]C3LPG!AJ105</f>
        <v>0</v>
      </c>
    </row>
    <row r="87" spans="1:16" x14ac:dyDescent="0.3">
      <c r="A87" s="21" t="s">
        <v>113</v>
      </c>
      <c r="B87" s="41" t="s">
        <v>26</v>
      </c>
      <c r="C87" s="41" t="s">
        <v>81</v>
      </c>
      <c r="D87" s="41" t="s">
        <v>60</v>
      </c>
      <c r="E87" s="93">
        <f>[3]C3LPG!Y106</f>
        <v>0</v>
      </c>
      <c r="F87" s="93">
        <f>[3]C3LPG!Z106</f>
        <v>0</v>
      </c>
      <c r="G87" s="93">
        <f>[3]C3LPG!AA106</f>
        <v>0</v>
      </c>
      <c r="H87" s="93">
        <f>[3]C3LPG!AB106</f>
        <v>0</v>
      </c>
      <c r="I87" s="93">
        <f>[3]C3LPG!AC106</f>
        <v>0</v>
      </c>
      <c r="J87" s="93">
        <f>[3]C3LPG!AD106</f>
        <v>0</v>
      </c>
      <c r="K87" s="93">
        <f>[3]C3LPG!AE106</f>
        <v>0</v>
      </c>
      <c r="L87" s="93">
        <f>[3]C3LPG!AF106</f>
        <v>0</v>
      </c>
      <c r="M87" s="93">
        <f>[3]C3LPG!AG106</f>
        <v>0</v>
      </c>
      <c r="N87" s="93">
        <f>[3]C3LPG!AH106</f>
        <v>0</v>
      </c>
      <c r="O87" s="93">
        <f>[3]C3LPG!AI106</f>
        <v>0</v>
      </c>
      <c r="P87" s="93">
        <f>[3]C3LPG!AJ106</f>
        <v>0</v>
      </c>
    </row>
    <row r="88" spans="1:16" x14ac:dyDescent="0.3">
      <c r="A88" s="21" t="s">
        <v>113</v>
      </c>
      <c r="B88" s="41" t="s">
        <v>26</v>
      </c>
      <c r="C88" s="41" t="s">
        <v>81</v>
      </c>
      <c r="D88" s="41" t="s">
        <v>65</v>
      </c>
      <c r="E88" s="93">
        <f>[3]C3LPG!Y107</f>
        <v>0</v>
      </c>
      <c r="F88" s="93">
        <f>[3]C3LPG!Z107</f>
        <v>0</v>
      </c>
      <c r="G88" s="93">
        <f>[3]C3LPG!AA107</f>
        <v>1.4</v>
      </c>
      <c r="H88" s="93">
        <f>[3]C3LPG!AB107</f>
        <v>2.1</v>
      </c>
      <c r="I88" s="93">
        <f>[3]C3LPG!AC107</f>
        <v>2.1</v>
      </c>
      <c r="J88" s="93">
        <f>[3]C3LPG!AD107</f>
        <v>1.4</v>
      </c>
      <c r="K88" s="93">
        <f>[3]C3LPG!AE107</f>
        <v>2.1</v>
      </c>
      <c r="L88" s="93">
        <f>[3]C3LPG!AF107</f>
        <v>2.1</v>
      </c>
      <c r="M88" s="93">
        <f>[3]C3LPG!AG107</f>
        <v>2.8</v>
      </c>
      <c r="N88" s="93">
        <f>[3]C3LPG!AH107</f>
        <v>4.9000000000000004</v>
      </c>
      <c r="O88" s="93">
        <f>[3]C3LPG!AI107</f>
        <v>4.9000000000000004</v>
      </c>
      <c r="P88" s="93">
        <f>[3]C3LPG!AJ107</f>
        <v>4.9000000000000004</v>
      </c>
    </row>
    <row r="89" spans="1:16" x14ac:dyDescent="0.3">
      <c r="A89" s="21" t="s">
        <v>113</v>
      </c>
      <c r="B89" s="41" t="s">
        <v>26</v>
      </c>
      <c r="C89" s="41" t="s">
        <v>82</v>
      </c>
      <c r="D89" s="41" t="s">
        <v>60</v>
      </c>
      <c r="E89" s="93">
        <f>[3]C3LPG!Y108</f>
        <v>0</v>
      </c>
      <c r="F89" s="93">
        <f>[3]C3LPG!Z108</f>
        <v>0</v>
      </c>
      <c r="G89" s="93">
        <f>[3]C3LPG!AA108</f>
        <v>0</v>
      </c>
      <c r="H89" s="93">
        <f>[3]C3LPG!AB108</f>
        <v>0</v>
      </c>
      <c r="I89" s="93">
        <f>[3]C3LPG!AC108</f>
        <v>0</v>
      </c>
      <c r="J89" s="93">
        <f>[3]C3LPG!AD108</f>
        <v>0</v>
      </c>
      <c r="K89" s="93">
        <f>[3]C3LPG!AE108</f>
        <v>0</v>
      </c>
      <c r="L89" s="93">
        <f>[3]C3LPG!AF108</f>
        <v>0</v>
      </c>
      <c r="M89" s="93">
        <f>[3]C3LPG!AG108</f>
        <v>0</v>
      </c>
      <c r="N89" s="93">
        <f>[3]C3LPG!AH108</f>
        <v>0</v>
      </c>
      <c r="O89" s="93">
        <f>[3]C3LPG!AI108</f>
        <v>0</v>
      </c>
      <c r="P89" s="93">
        <f>[3]C3LPG!AJ108</f>
        <v>0</v>
      </c>
    </row>
    <row r="90" spans="1:16" x14ac:dyDescent="0.3">
      <c r="A90" s="21" t="s">
        <v>113</v>
      </c>
      <c r="B90" s="41" t="s">
        <v>26</v>
      </c>
      <c r="C90" s="41" t="s">
        <v>82</v>
      </c>
      <c r="D90" s="41" t="s">
        <v>64</v>
      </c>
      <c r="E90" s="93">
        <f>[3]C3LPG!Y109</f>
        <v>0</v>
      </c>
      <c r="F90" s="93">
        <f>[3]C3LPG!Z109</f>
        <v>0</v>
      </c>
      <c r="G90" s="93">
        <f>[3]C3LPG!AA109</f>
        <v>0</v>
      </c>
      <c r="H90" s="93">
        <f>[3]C3LPG!AB109</f>
        <v>0</v>
      </c>
      <c r="I90" s="93">
        <f>[3]C3LPG!AC109</f>
        <v>0</v>
      </c>
      <c r="J90" s="93">
        <f>[3]C3LPG!AD109</f>
        <v>0</v>
      </c>
      <c r="K90" s="93">
        <f>[3]C3LPG!AE109</f>
        <v>0</v>
      </c>
      <c r="L90" s="93">
        <f>[3]C3LPG!AF109</f>
        <v>0</v>
      </c>
      <c r="M90" s="93">
        <f>[3]C3LPG!AG109</f>
        <v>0</v>
      </c>
      <c r="N90" s="93">
        <f>[3]C3LPG!AH109</f>
        <v>0</v>
      </c>
      <c r="O90" s="93">
        <f>[3]C3LPG!AI109</f>
        <v>0</v>
      </c>
      <c r="P90" s="93">
        <f>[3]C3LPG!AJ109</f>
        <v>0</v>
      </c>
    </row>
    <row r="91" spans="1:16" x14ac:dyDescent="0.3">
      <c r="A91" s="21" t="s">
        <v>113</v>
      </c>
      <c r="B91" s="41" t="s">
        <v>26</v>
      </c>
      <c r="C91" s="41" t="s">
        <v>82</v>
      </c>
      <c r="D91" s="41" t="s">
        <v>65</v>
      </c>
      <c r="E91" s="93">
        <f>[3]C3LPG!Y110</f>
        <v>0</v>
      </c>
      <c r="F91" s="93">
        <f>[3]C3LPG!Z110</f>
        <v>0</v>
      </c>
      <c r="G91" s="93">
        <f>[3]C3LPG!AA110</f>
        <v>0</v>
      </c>
      <c r="H91" s="93">
        <f>[3]C3LPG!AB110</f>
        <v>0</v>
      </c>
      <c r="I91" s="93">
        <f>[3]C3LPG!AC110</f>
        <v>0</v>
      </c>
      <c r="J91" s="93">
        <f>[3]C3LPG!AD110</f>
        <v>0</v>
      </c>
      <c r="K91" s="93">
        <f>[3]C3LPG!AE110</f>
        <v>0</v>
      </c>
      <c r="L91" s="93">
        <f>[3]C3LPG!AF110</f>
        <v>0</v>
      </c>
      <c r="M91" s="93">
        <f>[3]C3LPG!AG110</f>
        <v>0</v>
      </c>
      <c r="N91" s="93">
        <f>[3]C3LPG!AH110</f>
        <v>0</v>
      </c>
      <c r="O91" s="93">
        <f>[3]C3LPG!AI110</f>
        <v>0</v>
      </c>
      <c r="P91" s="93">
        <f>[3]C3LPG!AJ110</f>
        <v>0</v>
      </c>
    </row>
    <row r="92" spans="1:16" x14ac:dyDescent="0.3">
      <c r="A92" s="21" t="s">
        <v>113</v>
      </c>
      <c r="B92" s="41" t="s">
        <v>26</v>
      </c>
      <c r="C92" s="41" t="s">
        <v>83</v>
      </c>
      <c r="D92" s="41" t="s">
        <v>65</v>
      </c>
      <c r="E92" s="93">
        <f>[3]C3LPG!Y111</f>
        <v>0</v>
      </c>
      <c r="F92" s="93">
        <f>[3]C3LPG!Z111</f>
        <v>0</v>
      </c>
      <c r="G92" s="93">
        <f>[3]C3LPG!AA111</f>
        <v>0</v>
      </c>
      <c r="H92" s="93">
        <f>[3]C3LPG!AB111</f>
        <v>0</v>
      </c>
      <c r="I92" s="93">
        <f>[3]C3LPG!AC111</f>
        <v>0</v>
      </c>
      <c r="J92" s="93">
        <f>[3]C3LPG!AD111</f>
        <v>0</v>
      </c>
      <c r="K92" s="93">
        <f>[3]C3LPG!AE111</f>
        <v>0</v>
      </c>
      <c r="L92" s="93">
        <f>[3]C3LPG!AF111</f>
        <v>0</v>
      </c>
      <c r="M92" s="93">
        <f>[3]C3LPG!AG111</f>
        <v>0</v>
      </c>
      <c r="N92" s="93">
        <f>[3]C3LPG!AH111</f>
        <v>0</v>
      </c>
      <c r="O92" s="93">
        <f>[3]C3LPG!AI111</f>
        <v>0</v>
      </c>
      <c r="P92" s="93">
        <f>[3]C3LPG!AJ111</f>
        <v>0</v>
      </c>
    </row>
    <row r="93" spans="1:16" x14ac:dyDescent="0.3">
      <c r="A93" s="21" t="s">
        <v>113</v>
      </c>
      <c r="B93" s="41" t="s">
        <v>26</v>
      </c>
      <c r="C93" s="41" t="s">
        <v>84</v>
      </c>
      <c r="D93" s="41" t="s">
        <v>65</v>
      </c>
      <c r="E93" s="93">
        <f>[3]C3LPG!Y112</f>
        <v>0</v>
      </c>
      <c r="F93" s="93">
        <f>[3]C3LPG!Z112</f>
        <v>0</v>
      </c>
      <c r="G93" s="93">
        <f>[3]C3LPG!AA112</f>
        <v>0</v>
      </c>
      <c r="H93" s="93">
        <f>[3]C3LPG!AB112</f>
        <v>0</v>
      </c>
      <c r="I93" s="93">
        <f>[3]C3LPG!AC112</f>
        <v>0</v>
      </c>
      <c r="J93" s="93">
        <f>[3]C3LPG!AD112</f>
        <v>0</v>
      </c>
      <c r="K93" s="93">
        <f>[3]C3LPG!AE112</f>
        <v>0</v>
      </c>
      <c r="L93" s="93">
        <f>[3]C3LPG!AF112</f>
        <v>0</v>
      </c>
      <c r="M93" s="93">
        <f>[3]C3LPG!AG112</f>
        <v>0</v>
      </c>
      <c r="N93" s="93">
        <f>[3]C3LPG!AH112</f>
        <v>0</v>
      </c>
      <c r="O93" s="93">
        <f>[3]C3LPG!AI112</f>
        <v>0</v>
      </c>
      <c r="P93" s="93">
        <f>[3]C3LPG!AJ112</f>
        <v>0</v>
      </c>
    </row>
    <row r="94" spans="1:16" x14ac:dyDescent="0.3">
      <c r="A94" s="21" t="s">
        <v>113</v>
      </c>
      <c r="B94" s="41" t="s">
        <v>80</v>
      </c>
      <c r="C94" s="41" t="s">
        <v>61</v>
      </c>
      <c r="D94" s="41" t="s">
        <v>80</v>
      </c>
      <c r="E94" s="93">
        <f>[3]C3LPG!Y113</f>
        <v>0</v>
      </c>
      <c r="F94" s="93">
        <f>[3]C3LPG!Z113</f>
        <v>0</v>
      </c>
      <c r="G94" s="93">
        <f>[3]C3LPG!AA113</f>
        <v>0</v>
      </c>
      <c r="H94" s="93">
        <f>[3]C3LPG!AB113</f>
        <v>0</v>
      </c>
      <c r="I94" s="93">
        <f>[3]C3LPG!AC113</f>
        <v>0</v>
      </c>
      <c r="J94" s="93">
        <f>[3]C3LPG!AD113</f>
        <v>0</v>
      </c>
      <c r="K94" s="93">
        <f>[3]C3LPG!AE113</f>
        <v>0</v>
      </c>
      <c r="L94" s="93">
        <f>[3]C3LPG!AF113</f>
        <v>0</v>
      </c>
      <c r="M94" s="93">
        <f>[3]C3LPG!AG113</f>
        <v>0</v>
      </c>
      <c r="N94" s="93">
        <f>[3]C3LPG!AH113</f>
        <v>0</v>
      </c>
      <c r="O94" s="93">
        <f>[3]C3LPG!AI113</f>
        <v>0</v>
      </c>
      <c r="P94" s="93">
        <f>[3]C3LPG!AJ113</f>
        <v>0</v>
      </c>
    </row>
    <row r="95" spans="1:16" x14ac:dyDescent="0.3">
      <c r="A95" s="21" t="s">
        <v>113</v>
      </c>
      <c r="B95" s="41" t="s">
        <v>80</v>
      </c>
      <c r="C95" s="41" t="s">
        <v>78</v>
      </c>
      <c r="D95" s="41" t="s">
        <v>80</v>
      </c>
      <c r="E95" s="93">
        <f>[3]C3LPG!Y114</f>
        <v>0</v>
      </c>
      <c r="F95" s="93">
        <f>[3]C3LPG!Z114</f>
        <v>2.4</v>
      </c>
      <c r="G95" s="93">
        <f>[3]C3LPG!AA114</f>
        <v>0</v>
      </c>
      <c r="H95" s="93">
        <f>[3]C3LPG!AB114</f>
        <v>0</v>
      </c>
      <c r="I95" s="93">
        <f>[3]C3LPG!AC114</f>
        <v>0</v>
      </c>
      <c r="J95" s="93">
        <f>[3]C3LPG!AD114</f>
        <v>0</v>
      </c>
      <c r="K95" s="93">
        <f>[3]C3LPG!AE114</f>
        <v>0</v>
      </c>
      <c r="L95" s="93">
        <f>[3]C3LPG!AF114</f>
        <v>0</v>
      </c>
      <c r="M95" s="93">
        <f>[3]C3LPG!AG114</f>
        <v>0</v>
      </c>
      <c r="N95" s="93">
        <f>[3]C3LPG!AH114</f>
        <v>0</v>
      </c>
      <c r="O95" s="93">
        <f>[3]C3LPG!AI114</f>
        <v>0</v>
      </c>
      <c r="P95" s="93">
        <f>[3]C3LPG!AJ114</f>
        <v>0</v>
      </c>
    </row>
    <row r="96" spans="1:16" x14ac:dyDescent="0.3">
      <c r="A96" s="21" t="s">
        <v>113</v>
      </c>
      <c r="B96" s="41" t="s">
        <v>80</v>
      </c>
      <c r="C96" s="41" t="s">
        <v>81</v>
      </c>
      <c r="D96" s="41" t="s">
        <v>80</v>
      </c>
      <c r="E96" s="93">
        <f>[3]C3LPG!Y115</f>
        <v>0</v>
      </c>
      <c r="F96" s="93">
        <f>[3]C3LPG!Z115</f>
        <v>0</v>
      </c>
      <c r="G96" s="93">
        <f>[3]C3LPG!AA115</f>
        <v>1.2</v>
      </c>
      <c r="H96" s="93">
        <f>[3]C3LPG!AB115</f>
        <v>1.2</v>
      </c>
      <c r="I96" s="93">
        <f>[3]C3LPG!AC115</f>
        <v>1.2</v>
      </c>
      <c r="J96" s="93">
        <f>[3]C3LPG!AD115</f>
        <v>1.2</v>
      </c>
      <c r="K96" s="93">
        <f>[3]C3LPG!AE115</f>
        <v>1.2</v>
      </c>
      <c r="L96" s="93">
        <f>[3]C3LPG!AF115</f>
        <v>1.2</v>
      </c>
      <c r="M96" s="93">
        <f>[3]C3LPG!AG115</f>
        <v>1.2</v>
      </c>
      <c r="N96" s="93">
        <f>[3]C3LPG!AH115</f>
        <v>1.2</v>
      </c>
      <c r="O96" s="93">
        <f>[3]C3LPG!AI115</f>
        <v>1.2</v>
      </c>
      <c r="P96" s="93">
        <f>[3]C3LPG!AJ115</f>
        <v>1.2</v>
      </c>
    </row>
    <row r="97" spans="1:16" x14ac:dyDescent="0.3">
      <c r="A97" s="21" t="s">
        <v>113</v>
      </c>
      <c r="B97" s="41" t="s">
        <v>36</v>
      </c>
      <c r="C97" s="41" t="s">
        <v>61</v>
      </c>
      <c r="D97" s="41" t="s">
        <v>60</v>
      </c>
      <c r="E97" s="93">
        <f>[3]C3LPG!Y116</f>
        <v>0</v>
      </c>
      <c r="F97" s="93">
        <f>[3]C3LPG!Z116</f>
        <v>0</v>
      </c>
      <c r="G97" s="93">
        <f>[3]C3LPG!AA116</f>
        <v>0</v>
      </c>
      <c r="H97" s="93">
        <f>[3]C3LPG!AB116</f>
        <v>0</v>
      </c>
      <c r="I97" s="93">
        <f>[3]C3LPG!AC116</f>
        <v>0</v>
      </c>
      <c r="J97" s="93">
        <f>[3]C3LPG!AD116</f>
        <v>0</v>
      </c>
      <c r="K97" s="93">
        <f>[3]C3LPG!AE116</f>
        <v>0</v>
      </c>
      <c r="L97" s="93">
        <f>[3]C3LPG!AF116</f>
        <v>0</v>
      </c>
      <c r="M97" s="93">
        <f>[3]C3LPG!AG116</f>
        <v>0</v>
      </c>
      <c r="N97" s="93">
        <f>[3]C3LPG!AH116</f>
        <v>0</v>
      </c>
      <c r="O97" s="93">
        <f>[3]C3LPG!AI116</f>
        <v>0</v>
      </c>
      <c r="P97" s="93">
        <f>[3]C3LPG!AJ116</f>
        <v>0</v>
      </c>
    </row>
    <row r="98" spans="1:16" x14ac:dyDescent="0.3">
      <c r="A98" s="21" t="s">
        <v>113</v>
      </c>
      <c r="B98" s="41" t="s">
        <v>36</v>
      </c>
      <c r="C98" s="41" t="s">
        <v>61</v>
      </c>
      <c r="D98" s="41" t="s">
        <v>65</v>
      </c>
      <c r="E98" s="93">
        <f>[3]C3LPG!Y117</f>
        <v>10.93</v>
      </c>
      <c r="F98" s="93">
        <f>[3]C3LPG!Z117</f>
        <v>15</v>
      </c>
      <c r="G98" s="93">
        <f>[3]C3LPG!AA117</f>
        <v>0</v>
      </c>
      <c r="H98" s="93">
        <f>[3]C3LPG!AB117</f>
        <v>0</v>
      </c>
      <c r="I98" s="93">
        <f>[3]C3LPG!AC117</f>
        <v>0</v>
      </c>
      <c r="J98" s="93">
        <f>[3]C3LPG!AD117</f>
        <v>0</v>
      </c>
      <c r="K98" s="93">
        <f>[3]C3LPG!AE117</f>
        <v>0</v>
      </c>
      <c r="L98" s="93">
        <f>[3]C3LPG!AF117</f>
        <v>0</v>
      </c>
      <c r="M98" s="93">
        <f>[3]C3LPG!AG117</f>
        <v>0</v>
      </c>
      <c r="N98" s="93">
        <f>[3]C3LPG!AH117</f>
        <v>0</v>
      </c>
      <c r="O98" s="93">
        <f>[3]C3LPG!AI117</f>
        <v>0</v>
      </c>
      <c r="P98" s="93">
        <f>[3]C3LPG!AJ117</f>
        <v>0</v>
      </c>
    </row>
    <row r="99" spans="1:16" x14ac:dyDescent="0.3">
      <c r="A99" s="21" t="s">
        <v>113</v>
      </c>
      <c r="B99" s="41" t="s">
        <v>36</v>
      </c>
      <c r="C99" s="41" t="s">
        <v>61</v>
      </c>
      <c r="D99" s="41" t="s">
        <v>68</v>
      </c>
      <c r="E99" s="93">
        <f>[3]C3LPG!Y118</f>
        <v>0</v>
      </c>
      <c r="F99" s="93">
        <f>[3]C3LPG!Z118</f>
        <v>0</v>
      </c>
      <c r="G99" s="93">
        <f>[3]C3LPG!AA118</f>
        <v>0</v>
      </c>
      <c r="H99" s="93">
        <f>[3]C3LPG!AB118</f>
        <v>0</v>
      </c>
      <c r="I99" s="93">
        <f>[3]C3LPG!AC118</f>
        <v>0</v>
      </c>
      <c r="J99" s="93">
        <f>[3]C3LPG!AD118</f>
        <v>0</v>
      </c>
      <c r="K99" s="93">
        <f>[3]C3LPG!AE118</f>
        <v>0</v>
      </c>
      <c r="L99" s="93">
        <f>[3]C3LPG!AF118</f>
        <v>0</v>
      </c>
      <c r="M99" s="93">
        <f>[3]C3LPG!AG118</f>
        <v>0</v>
      </c>
      <c r="N99" s="93">
        <f>[3]C3LPG!AH118</f>
        <v>0</v>
      </c>
      <c r="O99" s="93">
        <f>[3]C3LPG!AI118</f>
        <v>0</v>
      </c>
      <c r="P99" s="93">
        <f>[3]C3LPG!AJ118</f>
        <v>0</v>
      </c>
    </row>
    <row r="100" spans="1:16" x14ac:dyDescent="0.3">
      <c r="A100" s="21" t="s">
        <v>113</v>
      </c>
      <c r="B100" s="41" t="s">
        <v>36</v>
      </c>
      <c r="C100" s="41" t="s">
        <v>75</v>
      </c>
      <c r="D100" s="49" t="s">
        <v>60</v>
      </c>
      <c r="E100" s="93">
        <f>[3]C3LPG!Y119</f>
        <v>0</v>
      </c>
      <c r="F100" s="93">
        <f>[3]C3LPG!Z119</f>
        <v>0</v>
      </c>
      <c r="G100" s="93">
        <f>[3]C3LPG!AA119</f>
        <v>0</v>
      </c>
      <c r="H100" s="93">
        <f>[3]C3LPG!AB119</f>
        <v>0</v>
      </c>
      <c r="I100" s="93">
        <f>[3]C3LPG!AC119</f>
        <v>0</v>
      </c>
      <c r="J100" s="93">
        <f>[3]C3LPG!AD119</f>
        <v>0</v>
      </c>
      <c r="K100" s="93">
        <f>[3]C3LPG!AE119</f>
        <v>0</v>
      </c>
      <c r="L100" s="93">
        <f>[3]C3LPG!AF119</f>
        <v>0</v>
      </c>
      <c r="M100" s="93">
        <f>[3]C3LPG!AG119</f>
        <v>0</v>
      </c>
      <c r="N100" s="93">
        <f>[3]C3LPG!AH119</f>
        <v>0</v>
      </c>
      <c r="O100" s="93">
        <f>[3]C3LPG!AI119</f>
        <v>0</v>
      </c>
      <c r="P100" s="93">
        <f>[3]C3LPG!AJ119</f>
        <v>0</v>
      </c>
    </row>
    <row r="101" spans="1:16" x14ac:dyDescent="0.3">
      <c r="A101" s="21" t="s">
        <v>113</v>
      </c>
      <c r="B101" s="41" t="s">
        <v>36</v>
      </c>
      <c r="C101" s="41" t="s">
        <v>75</v>
      </c>
      <c r="D101" s="49" t="s">
        <v>65</v>
      </c>
      <c r="E101" s="93">
        <f>[3]C3LPG!Y120</f>
        <v>0</v>
      </c>
      <c r="F101" s="93">
        <f>[3]C3LPG!Z120</f>
        <v>0</v>
      </c>
      <c r="G101" s="93">
        <f>[3]C3LPG!AA120</f>
        <v>0</v>
      </c>
      <c r="H101" s="93">
        <f>[3]C3LPG!AB120</f>
        <v>0</v>
      </c>
      <c r="I101" s="93">
        <f>[3]C3LPG!AC120</f>
        <v>0</v>
      </c>
      <c r="J101" s="93">
        <f>[3]C3LPG!AD120</f>
        <v>0</v>
      </c>
      <c r="K101" s="93">
        <f>[3]C3LPG!AE120</f>
        <v>0</v>
      </c>
      <c r="L101" s="93">
        <f>[3]C3LPG!AF120</f>
        <v>0</v>
      </c>
      <c r="M101" s="93">
        <f>[3]C3LPG!AG120</f>
        <v>0</v>
      </c>
      <c r="N101" s="93">
        <f>[3]C3LPG!AH120</f>
        <v>0</v>
      </c>
      <c r="O101" s="93">
        <f>[3]C3LPG!AI120</f>
        <v>0</v>
      </c>
      <c r="P101" s="93">
        <f>[3]C3LPG!AJ120</f>
        <v>0</v>
      </c>
    </row>
    <row r="102" spans="1:16" x14ac:dyDescent="0.3">
      <c r="A102" s="21" t="s">
        <v>113</v>
      </c>
      <c r="B102" s="41" t="s">
        <v>36</v>
      </c>
      <c r="C102" s="41" t="s">
        <v>77</v>
      </c>
      <c r="D102" s="49" t="s">
        <v>60</v>
      </c>
      <c r="E102" s="93">
        <f>[3]C3LPG!Y121</f>
        <v>0</v>
      </c>
      <c r="F102" s="93">
        <f>[3]C3LPG!Z121</f>
        <v>0</v>
      </c>
      <c r="G102" s="93">
        <f>[3]C3LPG!AA121</f>
        <v>0</v>
      </c>
      <c r="H102" s="93">
        <f>[3]C3LPG!AB121</f>
        <v>0</v>
      </c>
      <c r="I102" s="93">
        <f>[3]C3LPG!AC121</f>
        <v>0</v>
      </c>
      <c r="J102" s="93">
        <f>[3]C3LPG!AD121</f>
        <v>0</v>
      </c>
      <c r="K102" s="93">
        <f>[3]C3LPG!AE121</f>
        <v>0</v>
      </c>
      <c r="L102" s="93">
        <f>[3]C3LPG!AF121</f>
        <v>0</v>
      </c>
      <c r="M102" s="93">
        <f>[3]C3LPG!AG121</f>
        <v>0</v>
      </c>
      <c r="N102" s="93">
        <f>[3]C3LPG!AH121</f>
        <v>0</v>
      </c>
      <c r="O102" s="93">
        <f>[3]C3LPG!AI121</f>
        <v>0</v>
      </c>
      <c r="P102" s="93">
        <f>[3]C3LPG!AJ121</f>
        <v>0</v>
      </c>
    </row>
    <row r="103" spans="1:16" x14ac:dyDescent="0.3">
      <c r="A103" s="21" t="s">
        <v>113</v>
      </c>
      <c r="B103" s="41" t="s">
        <v>36</v>
      </c>
      <c r="C103" s="41" t="s">
        <v>77</v>
      </c>
      <c r="D103" s="49" t="s">
        <v>65</v>
      </c>
      <c r="E103" s="93">
        <f>[3]C3LPG!Y122</f>
        <v>3.6</v>
      </c>
      <c r="F103" s="93">
        <f>[3]C3LPG!Z122</f>
        <v>0</v>
      </c>
      <c r="G103" s="93">
        <f>[3]C3LPG!AA122</f>
        <v>0</v>
      </c>
      <c r="H103" s="93">
        <f>[3]C3LPG!AB122</f>
        <v>0</v>
      </c>
      <c r="I103" s="93">
        <f>[3]C3LPG!AC122</f>
        <v>0</v>
      </c>
      <c r="J103" s="93">
        <f>[3]C3LPG!AD122</f>
        <v>0</v>
      </c>
      <c r="K103" s="93">
        <f>[3]C3LPG!AE122</f>
        <v>0</v>
      </c>
      <c r="L103" s="93">
        <f>[3]C3LPG!AF122</f>
        <v>0</v>
      </c>
      <c r="M103" s="93">
        <f>[3]C3LPG!AG122</f>
        <v>0</v>
      </c>
      <c r="N103" s="93">
        <f>[3]C3LPG!AH122</f>
        <v>0</v>
      </c>
      <c r="O103" s="93">
        <f>[3]C3LPG!AI122</f>
        <v>0</v>
      </c>
      <c r="P103" s="93">
        <f>[3]C3LPG!AJ122</f>
        <v>0</v>
      </c>
    </row>
    <row r="104" spans="1:16" x14ac:dyDescent="0.3">
      <c r="A104" s="21" t="s">
        <v>113</v>
      </c>
      <c r="B104" s="41" t="s">
        <v>36</v>
      </c>
      <c r="C104" s="41" t="s">
        <v>77</v>
      </c>
      <c r="D104" s="41" t="s">
        <v>68</v>
      </c>
      <c r="E104" s="93">
        <f>[3]C3LPG!Y123</f>
        <v>0.8</v>
      </c>
      <c r="F104" s="93">
        <f>[3]C3LPG!Z123</f>
        <v>0</v>
      </c>
      <c r="G104" s="93">
        <f>[3]C3LPG!AA123</f>
        <v>0</v>
      </c>
      <c r="H104" s="93">
        <f>[3]C3LPG!AB123</f>
        <v>0</v>
      </c>
      <c r="I104" s="93">
        <f>[3]C3LPG!AC123</f>
        <v>0</v>
      </c>
      <c r="J104" s="93">
        <f>[3]C3LPG!AD123</f>
        <v>0</v>
      </c>
      <c r="K104" s="93">
        <f>[3]C3LPG!AE123</f>
        <v>0</v>
      </c>
      <c r="L104" s="93">
        <f>[3]C3LPG!AF123</f>
        <v>0</v>
      </c>
      <c r="M104" s="93">
        <f>[3]C3LPG!AG123</f>
        <v>0</v>
      </c>
      <c r="N104" s="93">
        <f>[3]C3LPG!AH123</f>
        <v>0</v>
      </c>
      <c r="O104" s="93">
        <f>[3]C3LPG!AI123</f>
        <v>0</v>
      </c>
      <c r="P104" s="93">
        <f>[3]C3LPG!AJ123</f>
        <v>0</v>
      </c>
    </row>
    <row r="105" spans="1:16" x14ac:dyDescent="0.3">
      <c r="A105" s="21" t="s">
        <v>113</v>
      </c>
      <c r="B105" s="41" t="s">
        <v>36</v>
      </c>
      <c r="C105" s="41" t="s">
        <v>78</v>
      </c>
      <c r="D105" s="49" t="s">
        <v>60</v>
      </c>
      <c r="E105" s="93">
        <f>[3]C3LPG!Y124</f>
        <v>0</v>
      </c>
      <c r="F105" s="93">
        <f>[3]C3LPG!Z124</f>
        <v>0</v>
      </c>
      <c r="G105" s="93">
        <f>[3]C3LPG!AA124</f>
        <v>0</v>
      </c>
      <c r="H105" s="93">
        <f>[3]C3LPG!AB124</f>
        <v>0</v>
      </c>
      <c r="I105" s="93">
        <f>[3]C3LPG!AC124</f>
        <v>0</v>
      </c>
      <c r="J105" s="93">
        <f>[3]C3LPG!AD124</f>
        <v>0</v>
      </c>
      <c r="K105" s="93">
        <f>[3]C3LPG!AE124</f>
        <v>0</v>
      </c>
      <c r="L105" s="93">
        <f>[3]C3LPG!AF124</f>
        <v>0</v>
      </c>
      <c r="M105" s="93">
        <f>[3]C3LPG!AG124</f>
        <v>0</v>
      </c>
      <c r="N105" s="93">
        <f>[3]C3LPG!AH124</f>
        <v>0</v>
      </c>
      <c r="O105" s="93">
        <f>[3]C3LPG!AI124</f>
        <v>0</v>
      </c>
      <c r="P105" s="93">
        <f>[3]C3LPG!AJ124</f>
        <v>0</v>
      </c>
    </row>
    <row r="106" spans="1:16" x14ac:dyDescent="0.3">
      <c r="A106" s="21" t="s">
        <v>113</v>
      </c>
      <c r="B106" s="41" t="s">
        <v>36</v>
      </c>
      <c r="C106" s="41" t="s">
        <v>78</v>
      </c>
      <c r="D106" s="49" t="s">
        <v>65</v>
      </c>
      <c r="E106" s="93">
        <f>[3]C3LPG!Y125</f>
        <v>3.67</v>
      </c>
      <c r="F106" s="93">
        <f>[3]C3LPG!Z125</f>
        <v>0</v>
      </c>
      <c r="G106" s="93">
        <f>[3]C3LPG!AA125</f>
        <v>0</v>
      </c>
      <c r="H106" s="93">
        <f>[3]C3LPG!AB125</f>
        <v>0</v>
      </c>
      <c r="I106" s="93">
        <f>[3]C3LPG!AC125</f>
        <v>0</v>
      </c>
      <c r="J106" s="93">
        <f>[3]C3LPG!AD125</f>
        <v>0</v>
      </c>
      <c r="K106" s="93">
        <f>[3]C3LPG!AE125</f>
        <v>0</v>
      </c>
      <c r="L106" s="93">
        <f>[3]C3LPG!AF125</f>
        <v>0</v>
      </c>
      <c r="M106" s="93">
        <f>[3]C3LPG!AG125</f>
        <v>0</v>
      </c>
      <c r="N106" s="93">
        <f>[3]C3LPG!AH125</f>
        <v>0</v>
      </c>
      <c r="O106" s="93">
        <f>[3]C3LPG!AI125</f>
        <v>0</v>
      </c>
      <c r="P106" s="93">
        <f>[3]C3LPG!AJ125</f>
        <v>0</v>
      </c>
    </row>
    <row r="107" spans="1:16" x14ac:dyDescent="0.3">
      <c r="A107" s="21" t="s">
        <v>113</v>
      </c>
      <c r="B107" s="41" t="s">
        <v>36</v>
      </c>
      <c r="C107" s="41" t="s">
        <v>80</v>
      </c>
      <c r="D107" s="49" t="s">
        <v>60</v>
      </c>
      <c r="E107" s="93">
        <f>[3]C3LPG!Y126</f>
        <v>0</v>
      </c>
      <c r="F107" s="93">
        <f>[3]C3LPG!Z126</f>
        <v>0</v>
      </c>
      <c r="G107" s="93">
        <f>[3]C3LPG!AA126</f>
        <v>0</v>
      </c>
      <c r="H107" s="93">
        <f>[3]C3LPG!AB126</f>
        <v>0</v>
      </c>
      <c r="I107" s="93">
        <f>[3]C3LPG!AC126</f>
        <v>0</v>
      </c>
      <c r="J107" s="93">
        <f>[3]C3LPG!AD126</f>
        <v>0</v>
      </c>
      <c r="K107" s="93">
        <f>[3]C3LPG!AE126</f>
        <v>0</v>
      </c>
      <c r="L107" s="93">
        <f>[3]C3LPG!AF126</f>
        <v>0</v>
      </c>
      <c r="M107" s="93">
        <f>[3]C3LPG!AG126</f>
        <v>0</v>
      </c>
      <c r="N107" s="93">
        <f>[3]C3LPG!AH126</f>
        <v>0</v>
      </c>
      <c r="O107" s="93">
        <f>[3]C3LPG!AI126</f>
        <v>0</v>
      </c>
      <c r="P107" s="93">
        <f>[3]C3LPG!AJ126</f>
        <v>0</v>
      </c>
    </row>
    <row r="108" spans="1:16" x14ac:dyDescent="0.3">
      <c r="A108" s="21" t="s">
        <v>113</v>
      </c>
      <c r="B108" s="41" t="s">
        <v>36</v>
      </c>
      <c r="C108" s="41" t="s">
        <v>80</v>
      </c>
      <c r="D108" s="49" t="s">
        <v>65</v>
      </c>
      <c r="E108" s="93">
        <f>[3]C3LPG!Y127</f>
        <v>0</v>
      </c>
      <c r="F108" s="93">
        <f>[3]C3LPG!Z127</f>
        <v>0</v>
      </c>
      <c r="G108" s="93">
        <f>[3]C3LPG!AA127</f>
        <v>0</v>
      </c>
      <c r="H108" s="93">
        <f>[3]C3LPG!AB127</f>
        <v>0</v>
      </c>
      <c r="I108" s="93">
        <f>[3]C3LPG!AC127</f>
        <v>0</v>
      </c>
      <c r="J108" s="93">
        <f>[3]C3LPG!AD127</f>
        <v>0</v>
      </c>
      <c r="K108" s="93">
        <f>[3]C3LPG!AE127</f>
        <v>0</v>
      </c>
      <c r="L108" s="93">
        <f>[3]C3LPG!AF127</f>
        <v>0</v>
      </c>
      <c r="M108" s="93">
        <f>[3]C3LPG!AG127</f>
        <v>0</v>
      </c>
      <c r="N108" s="93">
        <f>[3]C3LPG!AH127</f>
        <v>0</v>
      </c>
      <c r="O108" s="93">
        <f>[3]C3LPG!AI127</f>
        <v>0</v>
      </c>
      <c r="P108" s="93">
        <f>[3]C3LPG!AJ127</f>
        <v>0</v>
      </c>
    </row>
    <row r="109" spans="1:16" x14ac:dyDescent="0.3">
      <c r="A109" s="21" t="s">
        <v>113</v>
      </c>
      <c r="B109" s="41" t="s">
        <v>36</v>
      </c>
      <c r="C109" s="41" t="s">
        <v>81</v>
      </c>
      <c r="D109" s="49" t="s">
        <v>60</v>
      </c>
      <c r="E109" s="93">
        <f>[3]C3LPG!Y128</f>
        <v>0</v>
      </c>
      <c r="F109" s="93">
        <f>[3]C3LPG!Z128</f>
        <v>0</v>
      </c>
      <c r="G109" s="93">
        <f>[3]C3LPG!AA128</f>
        <v>0</v>
      </c>
      <c r="H109" s="93">
        <f>[3]C3LPG!AB128</f>
        <v>0</v>
      </c>
      <c r="I109" s="93">
        <f>[3]C3LPG!AC128</f>
        <v>0</v>
      </c>
      <c r="J109" s="93">
        <f>[3]C3LPG!AD128</f>
        <v>0</v>
      </c>
      <c r="K109" s="93">
        <f>[3]C3LPG!AE128</f>
        <v>0</v>
      </c>
      <c r="L109" s="93">
        <f>[3]C3LPG!AF128</f>
        <v>0</v>
      </c>
      <c r="M109" s="93">
        <f>[3]C3LPG!AG128</f>
        <v>0</v>
      </c>
      <c r="N109" s="93">
        <f>[3]C3LPG!AH128</f>
        <v>0</v>
      </c>
      <c r="O109" s="93">
        <f>[3]C3LPG!AI128</f>
        <v>0</v>
      </c>
      <c r="P109" s="93">
        <f>[3]C3LPG!AJ128</f>
        <v>0</v>
      </c>
    </row>
    <row r="110" spans="1:16" x14ac:dyDescent="0.3">
      <c r="A110" s="21" t="s">
        <v>113</v>
      </c>
      <c r="B110" s="41" t="s">
        <v>36</v>
      </c>
      <c r="C110" s="41" t="s">
        <v>81</v>
      </c>
      <c r="D110" s="49" t="s">
        <v>65</v>
      </c>
      <c r="E110" s="93">
        <f>[3]C3LPG!Y129</f>
        <v>0</v>
      </c>
      <c r="F110" s="93">
        <f>[3]C3LPG!Z129</f>
        <v>0</v>
      </c>
      <c r="G110" s="93">
        <f>[3]C3LPG!AA129</f>
        <v>0</v>
      </c>
      <c r="H110" s="93">
        <f>[3]C3LPG!AB129</f>
        <v>0</v>
      </c>
      <c r="I110" s="93">
        <f>[3]C3LPG!AC129</f>
        <v>0</v>
      </c>
      <c r="J110" s="93">
        <f>[3]C3LPG!AD129</f>
        <v>0</v>
      </c>
      <c r="K110" s="93">
        <f>[3]C3LPG!AE129</f>
        <v>0</v>
      </c>
      <c r="L110" s="93">
        <f>[3]C3LPG!AF129</f>
        <v>0</v>
      </c>
      <c r="M110" s="93">
        <f>[3]C3LPG!AG129</f>
        <v>0</v>
      </c>
      <c r="N110" s="93">
        <f>[3]C3LPG!AH129</f>
        <v>0</v>
      </c>
      <c r="O110" s="93">
        <f>[3]C3LPG!AI129</f>
        <v>0</v>
      </c>
      <c r="P110" s="93">
        <f>[3]C3LPG!AJ129</f>
        <v>0</v>
      </c>
    </row>
    <row r="111" spans="1:16" x14ac:dyDescent="0.3">
      <c r="A111" s="21" t="s">
        <v>113</v>
      </c>
      <c r="B111" s="41" t="s">
        <v>36</v>
      </c>
      <c r="C111" s="41" t="s">
        <v>82</v>
      </c>
      <c r="D111" s="49" t="s">
        <v>60</v>
      </c>
      <c r="E111" s="93">
        <f>[3]C3LPG!Y130</f>
        <v>0</v>
      </c>
      <c r="F111" s="93">
        <f>[3]C3LPG!Z130</f>
        <v>0</v>
      </c>
      <c r="G111" s="93">
        <f>[3]C3LPG!AA130</f>
        <v>0</v>
      </c>
      <c r="H111" s="93">
        <f>[3]C3LPG!AB130</f>
        <v>0</v>
      </c>
      <c r="I111" s="93">
        <f>[3]C3LPG!AC130</f>
        <v>0</v>
      </c>
      <c r="J111" s="93">
        <f>[3]C3LPG!AD130</f>
        <v>0</v>
      </c>
      <c r="K111" s="93">
        <f>[3]C3LPG!AE130</f>
        <v>0</v>
      </c>
      <c r="L111" s="93">
        <f>[3]C3LPG!AF130</f>
        <v>0</v>
      </c>
      <c r="M111" s="93">
        <f>[3]C3LPG!AG130</f>
        <v>0</v>
      </c>
      <c r="N111" s="93">
        <f>[3]C3LPG!AH130</f>
        <v>0</v>
      </c>
      <c r="O111" s="93">
        <f>[3]C3LPG!AI130</f>
        <v>0</v>
      </c>
      <c r="P111" s="93">
        <f>[3]C3LPG!AJ130</f>
        <v>0</v>
      </c>
    </row>
    <row r="112" spans="1:16" x14ac:dyDescent="0.3">
      <c r="A112" s="21" t="s">
        <v>113</v>
      </c>
      <c r="B112" s="41" t="s">
        <v>36</v>
      </c>
      <c r="C112" s="41" t="s">
        <v>82</v>
      </c>
      <c r="D112" s="49" t="s">
        <v>65</v>
      </c>
      <c r="E112" s="93">
        <f>[3]C3LPG!Y131</f>
        <v>0</v>
      </c>
      <c r="F112" s="93">
        <f>[3]C3LPG!Z131</f>
        <v>0</v>
      </c>
      <c r="G112" s="93">
        <f>[3]C3LPG!AA131</f>
        <v>0</v>
      </c>
      <c r="H112" s="93">
        <f>[3]C3LPG!AB131</f>
        <v>0</v>
      </c>
      <c r="I112" s="93">
        <f>[3]C3LPG!AC131</f>
        <v>0</v>
      </c>
      <c r="J112" s="93">
        <f>[3]C3LPG!AD131</f>
        <v>0</v>
      </c>
      <c r="K112" s="93">
        <f>[3]C3LPG!AE131</f>
        <v>0</v>
      </c>
      <c r="L112" s="93">
        <f>[3]C3LPG!AF131</f>
        <v>0</v>
      </c>
      <c r="M112" s="93">
        <f>[3]C3LPG!AG131</f>
        <v>0</v>
      </c>
      <c r="N112" s="93">
        <f>[3]C3LPG!AH131</f>
        <v>0</v>
      </c>
      <c r="O112" s="93">
        <f>[3]C3LPG!AI131</f>
        <v>0</v>
      </c>
      <c r="P112" s="93">
        <f>[3]C3LPG!AJ131</f>
        <v>0</v>
      </c>
    </row>
    <row r="113" spans="1:16" x14ac:dyDescent="0.3">
      <c r="A113" s="21" t="s">
        <v>113</v>
      </c>
      <c r="B113" s="41" t="s">
        <v>36</v>
      </c>
      <c r="C113" s="41" t="s">
        <v>84</v>
      </c>
      <c r="D113" s="49" t="s">
        <v>65</v>
      </c>
      <c r="E113" s="93">
        <f>[3]C3LPG!Y132</f>
        <v>0</v>
      </c>
      <c r="F113" s="93">
        <f>[3]C3LPG!Z132</f>
        <v>0</v>
      </c>
      <c r="G113" s="93">
        <f>[3]C3LPG!AA132</f>
        <v>0</v>
      </c>
      <c r="H113" s="93">
        <f>[3]C3LPG!AB132</f>
        <v>0</v>
      </c>
      <c r="I113" s="93">
        <f>[3]C3LPG!AC132</f>
        <v>0</v>
      </c>
      <c r="J113" s="93">
        <f>[3]C3LPG!AD132</f>
        <v>0</v>
      </c>
      <c r="K113" s="93">
        <f>[3]C3LPG!AE132</f>
        <v>0</v>
      </c>
      <c r="L113" s="93">
        <f>[3]C3LPG!AF132</f>
        <v>0</v>
      </c>
      <c r="M113" s="93">
        <f>[3]C3LPG!AG132</f>
        <v>0</v>
      </c>
      <c r="N113" s="93">
        <f>[3]C3LPG!AH132</f>
        <v>0</v>
      </c>
      <c r="O113" s="93">
        <f>[3]C3LPG!AI132</f>
        <v>0</v>
      </c>
      <c r="P113" s="93">
        <f>[3]C3LPG!AJ132</f>
        <v>0</v>
      </c>
    </row>
    <row r="114" spans="1:16" x14ac:dyDescent="0.3">
      <c r="A114" s="21" t="s">
        <v>113</v>
      </c>
      <c r="B114" s="41" t="s">
        <v>85</v>
      </c>
      <c r="C114" s="41" t="s">
        <v>62</v>
      </c>
      <c r="D114" s="49" t="s">
        <v>60</v>
      </c>
      <c r="E114" s="93">
        <f>[3]C3LPG!Y133</f>
        <v>0</v>
      </c>
      <c r="F114" s="93">
        <f>[3]C3LPG!Z133</f>
        <v>0.6</v>
      </c>
      <c r="G114" s="93">
        <f>[3]C3LPG!AA133</f>
        <v>0</v>
      </c>
      <c r="H114" s="93">
        <f>[3]C3LPG!AB133</f>
        <v>0</v>
      </c>
      <c r="I114" s="93">
        <f>[3]C3LPG!AC133</f>
        <v>0</v>
      </c>
      <c r="J114" s="93">
        <f>[3]C3LPG!AD133</f>
        <v>0</v>
      </c>
      <c r="K114" s="93">
        <f>[3]C3LPG!AE133</f>
        <v>0</v>
      </c>
      <c r="L114" s="93">
        <f>[3]C3LPG!AF133</f>
        <v>0</v>
      </c>
      <c r="M114" s="93">
        <f>[3]C3LPG!AG133</f>
        <v>0</v>
      </c>
      <c r="N114" s="93">
        <f>[3]C3LPG!AH133</f>
        <v>0</v>
      </c>
      <c r="O114" s="93">
        <f>[3]C3LPG!AI133</f>
        <v>0</v>
      </c>
      <c r="P114" s="93">
        <f>[3]C3LPG!AJ133</f>
        <v>0</v>
      </c>
    </row>
    <row r="115" spans="1:16" x14ac:dyDescent="0.3">
      <c r="A115" s="21" t="s">
        <v>113</v>
      </c>
      <c r="B115" s="41" t="s">
        <v>85</v>
      </c>
      <c r="C115" s="41" t="s">
        <v>61</v>
      </c>
      <c r="D115" s="49" t="s">
        <v>86</v>
      </c>
      <c r="E115" s="93">
        <f>[3]C3LPG!Y134</f>
        <v>3.5399999999999991</v>
      </c>
      <c r="F115" s="93">
        <f>[3]C3LPG!Z134</f>
        <v>1.9999999999999996</v>
      </c>
      <c r="G115" s="93">
        <f>[3]C3LPG!AA134</f>
        <v>2</v>
      </c>
      <c r="H115" s="93">
        <f>[3]C3LPG!AB134</f>
        <v>2</v>
      </c>
      <c r="I115" s="93">
        <f>[3]C3LPG!AC134</f>
        <v>2.0000000000000004</v>
      </c>
      <c r="J115" s="93">
        <f>[3]C3LPG!AD134</f>
        <v>1.9999999999999996</v>
      </c>
      <c r="K115" s="93">
        <f>[3]C3LPG!AE134</f>
        <v>2.8699999999999997</v>
      </c>
      <c r="L115" s="93">
        <f>[3]C3LPG!AF134</f>
        <v>2.8699999999999997</v>
      </c>
      <c r="M115" s="93">
        <f>[3]C3LPG!AG134</f>
        <v>1.9999999999999996</v>
      </c>
      <c r="N115" s="93">
        <f>[3]C3LPG!AH134</f>
        <v>1.9999999999999996</v>
      </c>
      <c r="O115" s="93">
        <f>[3]C3LPG!AI134</f>
        <v>1.9999999999999996</v>
      </c>
      <c r="P115" s="93">
        <f>[3]C3LPG!AJ134</f>
        <v>1.9999999999999996</v>
      </c>
    </row>
    <row r="116" spans="1:16" x14ac:dyDescent="0.3">
      <c r="A116" s="21" t="s">
        <v>113</v>
      </c>
      <c r="B116" s="41" t="s">
        <v>85</v>
      </c>
      <c r="C116" s="41" t="s">
        <v>77</v>
      </c>
      <c r="D116" s="49" t="s">
        <v>86</v>
      </c>
      <c r="E116" s="93">
        <f>[3]C3LPG!Y135</f>
        <v>0</v>
      </c>
      <c r="F116" s="93">
        <f>[3]C3LPG!Z135</f>
        <v>0</v>
      </c>
      <c r="G116" s="93">
        <f>[3]C3LPG!AA135</f>
        <v>0</v>
      </c>
      <c r="H116" s="93">
        <f>[3]C3LPG!AB135</f>
        <v>0</v>
      </c>
      <c r="I116" s="93">
        <f>[3]C3LPG!AC135</f>
        <v>0</v>
      </c>
      <c r="J116" s="93">
        <f>[3]C3LPG!AD135</f>
        <v>0</v>
      </c>
      <c r="K116" s="93">
        <f>[3]C3LPG!AE135</f>
        <v>0</v>
      </c>
      <c r="L116" s="93">
        <f>[3]C3LPG!AF135</f>
        <v>0</v>
      </c>
      <c r="M116" s="93">
        <f>[3]C3LPG!AG135</f>
        <v>0</v>
      </c>
      <c r="N116" s="93">
        <f>[3]C3LPG!AH135</f>
        <v>0</v>
      </c>
      <c r="O116" s="93">
        <f>[3]C3LPG!AI135</f>
        <v>0</v>
      </c>
      <c r="P116" s="93">
        <f>[3]C3LPG!AJ135</f>
        <v>0</v>
      </c>
    </row>
    <row r="117" spans="1:16" x14ac:dyDescent="0.3">
      <c r="A117" s="21" t="s">
        <v>113</v>
      </c>
      <c r="B117" s="41" t="s">
        <v>85</v>
      </c>
      <c r="C117" s="41" t="s">
        <v>78</v>
      </c>
      <c r="D117" s="49" t="s">
        <v>86</v>
      </c>
      <c r="E117" s="93">
        <f>[3]C3LPG!Y136</f>
        <v>4.83</v>
      </c>
      <c r="F117" s="93">
        <f>[3]C3LPG!Z136</f>
        <v>4.4800000000000004</v>
      </c>
      <c r="G117" s="93">
        <f>[3]C3LPG!AA136</f>
        <v>5.07</v>
      </c>
      <c r="H117" s="93">
        <f>[3]C3LPG!AB136</f>
        <v>5.07</v>
      </c>
      <c r="I117" s="93">
        <f>[3]C3LPG!AC136</f>
        <v>3.78</v>
      </c>
      <c r="J117" s="93">
        <f>[3]C3LPG!AD136</f>
        <v>3.47</v>
      </c>
      <c r="K117" s="93">
        <f>[3]C3LPG!AE136</f>
        <v>3.47</v>
      </c>
      <c r="L117" s="93">
        <f>[3]C3LPG!AF136</f>
        <v>3.47</v>
      </c>
      <c r="M117" s="93">
        <f>[3]C3LPG!AG136</f>
        <v>3.47</v>
      </c>
      <c r="N117" s="93">
        <f>[3]C3LPG!AH136</f>
        <v>3.47</v>
      </c>
      <c r="O117" s="93">
        <f>[3]C3LPG!AI136</f>
        <v>3.47</v>
      </c>
      <c r="P117" s="93">
        <f>[3]C3LPG!AJ136</f>
        <v>3.47</v>
      </c>
    </row>
    <row r="118" spans="1:16" x14ac:dyDescent="0.3">
      <c r="A118" s="21" t="s">
        <v>113</v>
      </c>
      <c r="B118" s="41" t="s">
        <v>85</v>
      </c>
      <c r="C118" s="41" t="s">
        <v>81</v>
      </c>
      <c r="D118" s="49" t="s">
        <v>86</v>
      </c>
      <c r="E118" s="93">
        <f>[3]C3LPG!Y137</f>
        <v>0</v>
      </c>
      <c r="F118" s="93">
        <f>[3]C3LPG!Z137</f>
        <v>0</v>
      </c>
      <c r="G118" s="93">
        <f>[3]C3LPG!AA137</f>
        <v>0</v>
      </c>
      <c r="H118" s="93">
        <f>[3]C3LPG!AB137</f>
        <v>0</v>
      </c>
      <c r="I118" s="93">
        <f>[3]C3LPG!AC137</f>
        <v>0</v>
      </c>
      <c r="J118" s="93">
        <f>[3]C3LPG!AD137</f>
        <v>0</v>
      </c>
      <c r="K118" s="93">
        <f>[3]C3LPG!AE137</f>
        <v>0</v>
      </c>
      <c r="L118" s="93">
        <f>[3]C3LPG!AF137</f>
        <v>0</v>
      </c>
      <c r="M118" s="93">
        <f>[3]C3LPG!AG137</f>
        <v>0</v>
      </c>
      <c r="N118" s="93">
        <f>[3]C3LPG!AH137</f>
        <v>0</v>
      </c>
      <c r="O118" s="93">
        <f>[3]C3LPG!AI137</f>
        <v>0</v>
      </c>
      <c r="P118" s="93">
        <f>[3]C3LPG!AJ137</f>
        <v>0</v>
      </c>
    </row>
    <row r="119" spans="1:16" x14ac:dyDescent="0.3">
      <c r="A119" s="21" t="s">
        <v>113</v>
      </c>
      <c r="B119" s="41" t="s">
        <v>87</v>
      </c>
      <c r="C119" s="41" t="s">
        <v>61</v>
      </c>
      <c r="D119" s="49" t="s">
        <v>88</v>
      </c>
      <c r="E119" s="93">
        <f>[3]C3LPG!Y138</f>
        <v>5.4870000000000001</v>
      </c>
      <c r="F119" s="93">
        <f>[3]C3LPG!Z138</f>
        <v>5.32</v>
      </c>
      <c r="G119" s="93">
        <f>[3]C3LPG!AA138</f>
        <v>5.74</v>
      </c>
      <c r="H119" s="93">
        <f>[3]C3LPG!AB138</f>
        <v>5.7</v>
      </c>
      <c r="I119" s="93">
        <f>[3]C3LPG!AC138</f>
        <v>5.74</v>
      </c>
      <c r="J119" s="93">
        <f>[3]C3LPG!AD138</f>
        <v>5.7</v>
      </c>
      <c r="K119" s="93">
        <f>[3]C3LPG!AE138</f>
        <v>5.83</v>
      </c>
      <c r="L119" s="93">
        <f>[3]C3LPG!AF138</f>
        <v>5.83</v>
      </c>
      <c r="M119" s="93">
        <f>[3]C3LPG!AG138</f>
        <v>5.83</v>
      </c>
      <c r="N119" s="93">
        <f>[3]C3LPG!AH138</f>
        <v>5.83</v>
      </c>
      <c r="O119" s="93">
        <f>[3]C3LPG!AI138</f>
        <v>5.83</v>
      </c>
      <c r="P119" s="93">
        <f>[3]C3LPG!AJ138</f>
        <v>5.83</v>
      </c>
    </row>
    <row r="120" spans="1:16" x14ac:dyDescent="0.3">
      <c r="A120" s="21" t="s">
        <v>113</v>
      </c>
      <c r="B120" s="41" t="s">
        <v>89</v>
      </c>
      <c r="C120" s="41" t="s">
        <v>61</v>
      </c>
      <c r="D120" s="49" t="s">
        <v>89</v>
      </c>
      <c r="E120" s="93">
        <f>[3]C3LPG!Y139</f>
        <v>11</v>
      </c>
      <c r="F120" s="93">
        <f>[3]C3LPG!Z139</f>
        <v>6.72</v>
      </c>
      <c r="G120" s="93">
        <f>[3]C3LPG!AA139</f>
        <v>15.56</v>
      </c>
      <c r="H120" s="93">
        <f>[3]C3LPG!AB139</f>
        <v>15</v>
      </c>
      <c r="I120" s="93">
        <f>[3]C3LPG!AC139</f>
        <v>15.5</v>
      </c>
      <c r="J120" s="93">
        <f>[3]C3LPG!AD139</f>
        <v>15</v>
      </c>
      <c r="K120" s="93">
        <f>[3]C3LPG!AE139</f>
        <v>9.41</v>
      </c>
      <c r="L120" s="93">
        <f>[3]C3LPG!AF139</f>
        <v>13.19</v>
      </c>
      <c r="M120" s="93">
        <f>[3]C3LPG!AG139</f>
        <v>15</v>
      </c>
      <c r="N120" s="93">
        <f>[3]C3LPG!AH139</f>
        <v>15.5</v>
      </c>
      <c r="O120" s="93">
        <f>[3]C3LPG!AI139</f>
        <v>15</v>
      </c>
      <c r="P120" s="93">
        <f>[3]C3LPG!AJ139</f>
        <v>15.08</v>
      </c>
    </row>
    <row r="121" spans="1:16" s="19" customFormat="1" ht="22" x14ac:dyDescent="0.3">
      <c r="A121" s="17" t="s">
        <v>90</v>
      </c>
      <c r="B121" s="18"/>
      <c r="D121" s="18"/>
      <c r="E121" s="89">
        <f t="shared" ref="E121:P121" si="14">SUM(E56:E120)</f>
        <v>202.43700000000001</v>
      </c>
      <c r="F121" s="89">
        <f t="shared" si="14"/>
        <v>239.16555589999999</v>
      </c>
      <c r="G121" s="89">
        <f t="shared" si="14"/>
        <v>247.90442810000002</v>
      </c>
      <c r="H121" s="89">
        <f t="shared" si="14"/>
        <v>275.15120607</v>
      </c>
      <c r="I121" s="89">
        <f t="shared" si="14"/>
        <v>285.45970779999999</v>
      </c>
      <c r="J121" s="89">
        <f t="shared" si="14"/>
        <v>274.59735404999998</v>
      </c>
      <c r="K121" s="89">
        <f t="shared" si="14"/>
        <v>300.97559741000003</v>
      </c>
      <c r="L121" s="89">
        <f t="shared" si="14"/>
        <v>261.59864504000001</v>
      </c>
      <c r="M121" s="89">
        <f t="shared" si="14"/>
        <v>257.10345454000003</v>
      </c>
      <c r="N121" s="89">
        <f t="shared" si="14"/>
        <v>261.84817172999999</v>
      </c>
      <c r="O121" s="89">
        <f t="shared" si="14"/>
        <v>260.55678417000001</v>
      </c>
      <c r="P121" s="89">
        <f t="shared" si="14"/>
        <v>263.49178731000001</v>
      </c>
    </row>
    <row r="122" spans="1:16" x14ac:dyDescent="0.3">
      <c r="A122" s="117" t="s">
        <v>1</v>
      </c>
      <c r="B122" s="115" t="s">
        <v>23</v>
      </c>
      <c r="C122" s="115" t="s">
        <v>24</v>
      </c>
      <c r="D122" s="115" t="s">
        <v>25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3">
      <c r="A123" s="120"/>
      <c r="B123" s="116"/>
      <c r="C123" s="116"/>
      <c r="D123" s="116"/>
      <c r="E123" s="8">
        <v>23377</v>
      </c>
      <c r="F123" s="8">
        <v>23408</v>
      </c>
      <c r="G123" s="8">
        <v>23437</v>
      </c>
      <c r="H123" s="8">
        <v>23468</v>
      </c>
      <c r="I123" s="8">
        <v>23498</v>
      </c>
      <c r="J123" s="8">
        <v>23529</v>
      </c>
      <c r="K123" s="8">
        <v>23559</v>
      </c>
      <c r="L123" s="8">
        <v>23590</v>
      </c>
      <c r="M123" s="8">
        <v>23621</v>
      </c>
      <c r="N123" s="8">
        <v>23651</v>
      </c>
      <c r="O123" s="8">
        <v>23682</v>
      </c>
      <c r="P123" s="8">
        <v>23712</v>
      </c>
    </row>
    <row r="124" spans="1:16" x14ac:dyDescent="0.3">
      <c r="A124" s="21" t="s">
        <v>113</v>
      </c>
      <c r="B124" s="50" t="s">
        <v>26</v>
      </c>
      <c r="C124" s="50" t="s">
        <v>36</v>
      </c>
      <c r="D124" s="50" t="s">
        <v>26</v>
      </c>
      <c r="E124" s="98">
        <f>[3]NGL!BK19</f>
        <v>24.5</v>
      </c>
      <c r="F124" s="98">
        <f>[3]NGL!BL19</f>
        <v>24.5</v>
      </c>
      <c r="G124" s="98">
        <f>[3]NGL!BM19</f>
        <v>26</v>
      </c>
      <c r="H124" s="98">
        <f>[3]NGL!BN19</f>
        <v>20.5</v>
      </c>
      <c r="I124" s="98">
        <f>[3]NGL!BO19</f>
        <v>24.5</v>
      </c>
      <c r="J124" s="98">
        <f>[3]NGL!BP19</f>
        <v>21.5</v>
      </c>
      <c r="K124" s="98">
        <f>[3]NGL!BQ19</f>
        <v>18</v>
      </c>
      <c r="L124" s="98">
        <f>[3]NGL!BR19</f>
        <v>22</v>
      </c>
      <c r="M124" s="98">
        <f>[3]NGL!BS19</f>
        <v>20</v>
      </c>
      <c r="N124" s="98">
        <f>[3]NGL!BT19</f>
        <v>17</v>
      </c>
      <c r="O124" s="98">
        <f>[3]NGL!BU19</f>
        <v>20</v>
      </c>
      <c r="P124" s="98">
        <f>[3]NGL!BV19</f>
        <v>22</v>
      </c>
    </row>
    <row r="125" spans="1:16" x14ac:dyDescent="0.3">
      <c r="A125" s="21" t="s">
        <v>113</v>
      </c>
      <c r="B125" s="50" t="s">
        <v>26</v>
      </c>
      <c r="C125" s="50" t="s">
        <v>91</v>
      </c>
      <c r="D125" s="50" t="s">
        <v>26</v>
      </c>
      <c r="E125" s="98">
        <f>[3]NGL!BK20</f>
        <v>29.16</v>
      </c>
      <c r="F125" s="98">
        <f>[3]NGL!BL20</f>
        <v>25.272000000000002</v>
      </c>
      <c r="G125" s="98">
        <f>[3]NGL!BM20</f>
        <v>28.271999999999998</v>
      </c>
      <c r="H125" s="98">
        <f>[3]NGL!BN20</f>
        <v>27.36</v>
      </c>
      <c r="I125" s="98">
        <f>[3]NGL!BO20</f>
        <v>28.271999999999998</v>
      </c>
      <c r="J125" s="98">
        <f>[3]NGL!BP20</f>
        <v>27.216000000000001</v>
      </c>
      <c r="K125" s="98">
        <f>[3]NGL!BQ20</f>
        <v>21.384</v>
      </c>
      <c r="L125" s="98">
        <f>[3]NGL!BR20</f>
        <v>27.864000000000001</v>
      </c>
      <c r="M125" s="98">
        <f>[3]NGL!BS20</f>
        <v>27.216000000000001</v>
      </c>
      <c r="N125" s="98">
        <f>[3]NGL!BT20</f>
        <v>25.296000000000003</v>
      </c>
      <c r="O125" s="98">
        <f>[3]NGL!BU20</f>
        <v>27.216000000000001</v>
      </c>
      <c r="P125" s="98">
        <f>[3]NGL!BV20</f>
        <v>27.864000000000001</v>
      </c>
    </row>
    <row r="126" spans="1:16" x14ac:dyDescent="0.3">
      <c r="A126" s="21" t="s">
        <v>113</v>
      </c>
      <c r="B126" s="50" t="s">
        <v>26</v>
      </c>
      <c r="C126" s="50" t="s">
        <v>58</v>
      </c>
      <c r="D126" s="50" t="s">
        <v>92</v>
      </c>
      <c r="E126" s="98"/>
      <c r="F126" s="99">
        <v>1.2</v>
      </c>
      <c r="G126" s="98">
        <f>[3]NGL!BM10*0.648</f>
        <v>0</v>
      </c>
      <c r="H126" s="98">
        <f>[3]NGL!BN10*0.648</f>
        <v>0</v>
      </c>
      <c r="I126" s="98">
        <f>[3]NGL!BO10*0.648</f>
        <v>0</v>
      </c>
      <c r="J126" s="98">
        <f>[3]NGL!BP10*0.648</f>
        <v>0</v>
      </c>
      <c r="K126" s="98">
        <f>[3]NGL!BQ10*0.648</f>
        <v>1.1664000000000001</v>
      </c>
      <c r="L126" s="98">
        <f>[3]NGL!BR10*0.648</f>
        <v>0</v>
      </c>
      <c r="M126" s="98">
        <f>[3]NGL!BS10*0.648</f>
        <v>0</v>
      </c>
      <c r="N126" s="98">
        <f>[3]NGL!BT10*0.648</f>
        <v>0</v>
      </c>
      <c r="O126" s="98">
        <f>[3]NGL!BU10*0.648</f>
        <v>0</v>
      </c>
      <c r="P126" s="98">
        <f>[3]NGL!BV10*0.648</f>
        <v>0</v>
      </c>
    </row>
    <row r="127" spans="1:16" x14ac:dyDescent="0.3">
      <c r="A127" s="21" t="s">
        <v>113</v>
      </c>
      <c r="B127" s="50" t="s">
        <v>89</v>
      </c>
      <c r="C127" s="50" t="s">
        <v>58</v>
      </c>
      <c r="D127" s="50" t="s">
        <v>89</v>
      </c>
      <c r="E127" s="98">
        <f>'[4]NGL Balance'!AY27*0.648</f>
        <v>1.2312000000000001</v>
      </c>
      <c r="F127" s="98">
        <f>'[4]NGL Balance'!AZ27*0.648</f>
        <v>0</v>
      </c>
      <c r="G127" s="98">
        <f>'[4]NGL Balance'!BA27*0.648</f>
        <v>1.2312000000000001</v>
      </c>
      <c r="H127" s="98">
        <f>'[4]NGL Balance'!BB27*0.648</f>
        <v>1.2312000000000001</v>
      </c>
      <c r="I127" s="98">
        <f>'[4]NGL Balance'!BC27*0.648</f>
        <v>1.2312000000000001</v>
      </c>
      <c r="J127" s="98">
        <f>'[4]NGL Balance'!BD27*0.648</f>
        <v>1.2312000000000001</v>
      </c>
      <c r="K127" s="98">
        <f>'[4]NGL Balance'!BE27*0.648</f>
        <v>0</v>
      </c>
      <c r="L127" s="98">
        <f>'[4]NGL Balance'!BF27*0.648</f>
        <v>1.2312000000000001</v>
      </c>
      <c r="M127" s="98">
        <f>'[4]NGL Balance'!BG27*0.648</f>
        <v>1.2312000000000001</v>
      </c>
      <c r="N127" s="98">
        <f>'[4]NGL Balance'!BH27*0.648</f>
        <v>1.2312000000000001</v>
      </c>
      <c r="O127" s="98">
        <f>'[4]NGL Balance'!BI27*0.648</f>
        <v>1.2312000000000001</v>
      </c>
      <c r="P127" s="98">
        <f>'[4]NGL Balance'!BJ27*0.648</f>
        <v>1.2312000000000001</v>
      </c>
    </row>
    <row r="128" spans="1:16" x14ac:dyDescent="0.3">
      <c r="A128" s="21" t="s">
        <v>113</v>
      </c>
      <c r="B128" s="50" t="s">
        <v>89</v>
      </c>
      <c r="C128" s="50" t="s">
        <v>80</v>
      </c>
      <c r="D128" s="50" t="s">
        <v>89</v>
      </c>
      <c r="E128" s="98">
        <f>'[4]NGL Balance'!AY28*0.648</f>
        <v>1.2312000000000001</v>
      </c>
      <c r="F128" s="98">
        <f>'[4]NGL Balance'!AZ28*0.648</f>
        <v>1.2312000000000001</v>
      </c>
      <c r="G128" s="98">
        <f>'[4]NGL Balance'!BA28*0.648</f>
        <v>2.4624000000000001</v>
      </c>
      <c r="H128" s="98">
        <f>'[4]NGL Balance'!BB28*0.648</f>
        <v>2.4624000000000001</v>
      </c>
      <c r="I128" s="98">
        <f>'[4]NGL Balance'!BC28*0.648</f>
        <v>2.4624000000000001</v>
      </c>
      <c r="J128" s="98">
        <f>'[4]NGL Balance'!BD28*0.648</f>
        <v>2.4624000000000001</v>
      </c>
      <c r="K128" s="98">
        <f>'[4]NGL Balance'!BE28*0.648</f>
        <v>1.2312000000000001</v>
      </c>
      <c r="L128" s="98">
        <f>'[4]NGL Balance'!BF28*0.648</f>
        <v>1.2312000000000001</v>
      </c>
      <c r="M128" s="98">
        <f>'[4]NGL Balance'!BG28*0.648</f>
        <v>2.4624000000000001</v>
      </c>
      <c r="N128" s="98">
        <f>'[4]NGL Balance'!BH28*0.648</f>
        <v>2.4624000000000001</v>
      </c>
      <c r="O128" s="98">
        <f>'[4]NGL Balance'!BI28*0.648</f>
        <v>2.4624000000000001</v>
      </c>
      <c r="P128" s="98">
        <f>'[4]NGL Balance'!BJ28*0.648</f>
        <v>2.4624000000000001</v>
      </c>
    </row>
    <row r="129" spans="1:16" s="19" customFormat="1" ht="22" x14ac:dyDescent="0.3">
      <c r="A129" s="17" t="s">
        <v>93</v>
      </c>
      <c r="B129" s="18"/>
      <c r="D129" s="18"/>
      <c r="E129" s="89">
        <f>SUM(E124:E128)</f>
        <v>56.122399999999999</v>
      </c>
      <c r="F129" s="89">
        <f t="shared" ref="F129:P129" si="15">SUM(F124:F128)</f>
        <v>52.20320000000001</v>
      </c>
      <c r="G129" s="89">
        <f t="shared" si="15"/>
        <v>57.965600000000002</v>
      </c>
      <c r="H129" s="89">
        <f t="shared" si="15"/>
        <v>51.553600000000003</v>
      </c>
      <c r="I129" s="89">
        <f t="shared" si="15"/>
        <v>56.465600000000002</v>
      </c>
      <c r="J129" s="89">
        <f t="shared" si="15"/>
        <v>52.409600000000005</v>
      </c>
      <c r="K129" s="89">
        <f t="shared" si="15"/>
        <v>41.781600000000005</v>
      </c>
      <c r="L129" s="89">
        <f t="shared" si="15"/>
        <v>52.326400000000007</v>
      </c>
      <c r="M129" s="89">
        <f t="shared" si="15"/>
        <v>50.909600000000005</v>
      </c>
      <c r="N129" s="89">
        <f t="shared" si="15"/>
        <v>45.98960000000001</v>
      </c>
      <c r="O129" s="89">
        <f t="shared" si="15"/>
        <v>50.909600000000005</v>
      </c>
      <c r="P129" s="89">
        <f t="shared" si="15"/>
        <v>53.557600000000008</v>
      </c>
    </row>
    <row r="130" spans="1:16" x14ac:dyDescent="0.3">
      <c r="A130" s="117" t="s">
        <v>1</v>
      </c>
      <c r="B130" s="115" t="s">
        <v>93</v>
      </c>
      <c r="C130" s="115" t="s">
        <v>24</v>
      </c>
      <c r="D130" s="115" t="s">
        <v>25</v>
      </c>
      <c r="E130" s="6">
        <v>31</v>
      </c>
      <c r="F130" s="6">
        <v>28</v>
      </c>
      <c r="G130" s="6">
        <v>31</v>
      </c>
      <c r="H130" s="6">
        <v>30</v>
      </c>
      <c r="I130" s="6">
        <v>31</v>
      </c>
      <c r="J130" s="6">
        <v>30</v>
      </c>
      <c r="K130" s="6">
        <v>31</v>
      </c>
      <c r="L130" s="6">
        <v>31</v>
      </c>
      <c r="M130" s="6">
        <v>30</v>
      </c>
      <c r="N130" s="6">
        <v>31</v>
      </c>
      <c r="O130" s="6">
        <v>30</v>
      </c>
      <c r="P130" s="6">
        <v>31</v>
      </c>
    </row>
    <row r="131" spans="1:16" x14ac:dyDescent="0.3">
      <c r="A131" s="120"/>
      <c r="B131" s="116"/>
      <c r="C131" s="116"/>
      <c r="D131" s="116"/>
      <c r="E131" s="8">
        <v>23377</v>
      </c>
      <c r="F131" s="8">
        <v>23408</v>
      </c>
      <c r="G131" s="8">
        <v>23437</v>
      </c>
      <c r="H131" s="8">
        <v>23468</v>
      </c>
      <c r="I131" s="8">
        <v>23498</v>
      </c>
      <c r="J131" s="8">
        <v>23529</v>
      </c>
      <c r="K131" s="8">
        <v>23559</v>
      </c>
      <c r="L131" s="8">
        <v>23590</v>
      </c>
      <c r="M131" s="8">
        <v>23621</v>
      </c>
      <c r="N131" s="8">
        <v>23651</v>
      </c>
      <c r="O131" s="8">
        <v>23682</v>
      </c>
      <c r="P131" s="8">
        <v>23712</v>
      </c>
    </row>
    <row r="132" spans="1:16" x14ac:dyDescent="0.3">
      <c r="A132" s="21" t="s">
        <v>113</v>
      </c>
      <c r="B132" s="50" t="s">
        <v>26</v>
      </c>
      <c r="C132" s="50" t="s">
        <v>91</v>
      </c>
      <c r="D132" s="50" t="s">
        <v>26</v>
      </c>
      <c r="E132" s="100">
        <f>3*24*E130/1000</f>
        <v>2.2320000000000002</v>
      </c>
      <c r="F132" s="100">
        <f t="shared" ref="F132" si="16">3*24*F130/1000</f>
        <v>2.016</v>
      </c>
      <c r="G132" s="100">
        <f>6*24*G130/1000</f>
        <v>4.4640000000000004</v>
      </c>
      <c r="H132" s="100">
        <f t="shared" ref="H132:P132" si="17">6*24*H130/1000</f>
        <v>4.32</v>
      </c>
      <c r="I132" s="100">
        <f t="shared" si="17"/>
        <v>4.4640000000000004</v>
      </c>
      <c r="J132" s="100">
        <f t="shared" si="17"/>
        <v>4.32</v>
      </c>
      <c r="K132" s="100">
        <f t="shared" si="17"/>
        <v>4.4640000000000004</v>
      </c>
      <c r="L132" s="100">
        <f t="shared" si="17"/>
        <v>4.4640000000000004</v>
      </c>
      <c r="M132" s="100">
        <f t="shared" si="17"/>
        <v>4.32</v>
      </c>
      <c r="N132" s="100">
        <f t="shared" si="17"/>
        <v>4.4640000000000004</v>
      </c>
      <c r="O132" s="100">
        <f t="shared" si="17"/>
        <v>4.32</v>
      </c>
      <c r="P132" s="100">
        <f t="shared" si="17"/>
        <v>4.4640000000000004</v>
      </c>
    </row>
    <row r="133" spans="1:16" s="19" customFormat="1" ht="22" x14ac:dyDescent="0.3">
      <c r="A133" s="17" t="s">
        <v>94</v>
      </c>
      <c r="B133" s="18"/>
      <c r="D133" s="18"/>
      <c r="E133" s="101">
        <f>E132</f>
        <v>2.2320000000000002</v>
      </c>
      <c r="F133" s="101">
        <f t="shared" ref="F133:P133" si="18">F132</f>
        <v>2.016</v>
      </c>
      <c r="G133" s="101">
        <f t="shared" si="18"/>
        <v>4.4640000000000004</v>
      </c>
      <c r="H133" s="101">
        <f t="shared" si="18"/>
        <v>4.32</v>
      </c>
      <c r="I133" s="101">
        <f t="shared" si="18"/>
        <v>4.4640000000000004</v>
      </c>
      <c r="J133" s="101">
        <f t="shared" si="18"/>
        <v>4.32</v>
      </c>
      <c r="K133" s="101">
        <f t="shared" si="18"/>
        <v>4.4640000000000004</v>
      </c>
      <c r="L133" s="101">
        <f t="shared" si="18"/>
        <v>4.4640000000000004</v>
      </c>
      <c r="M133" s="101">
        <f t="shared" si="18"/>
        <v>4.32</v>
      </c>
      <c r="N133" s="101">
        <f t="shared" si="18"/>
        <v>4.4640000000000004</v>
      </c>
      <c r="O133" s="101">
        <f t="shared" si="18"/>
        <v>4.32</v>
      </c>
      <c r="P133" s="101">
        <f t="shared" si="18"/>
        <v>4.4640000000000004</v>
      </c>
    </row>
    <row r="134" spans="1:16" x14ac:dyDescent="0.3">
      <c r="A134" s="117" t="s">
        <v>1</v>
      </c>
      <c r="B134" s="115" t="s">
        <v>94</v>
      </c>
      <c r="C134" s="115" t="s">
        <v>24</v>
      </c>
      <c r="D134" s="115" t="s">
        <v>25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3">
      <c r="A135" s="120"/>
      <c r="B135" s="116"/>
      <c r="C135" s="116"/>
      <c r="D135" s="116"/>
      <c r="E135" s="20">
        <v>23377</v>
      </c>
      <c r="F135" s="8">
        <v>23408</v>
      </c>
      <c r="G135" s="8">
        <v>23437</v>
      </c>
      <c r="H135" s="8">
        <v>23468</v>
      </c>
      <c r="I135" s="8">
        <v>23498</v>
      </c>
      <c r="J135" s="8">
        <v>23529</v>
      </c>
      <c r="K135" s="8">
        <v>23559</v>
      </c>
      <c r="L135" s="8">
        <v>23590</v>
      </c>
      <c r="M135" s="8">
        <v>23621</v>
      </c>
      <c r="N135" s="8">
        <v>23651</v>
      </c>
      <c r="O135" s="8">
        <v>23682</v>
      </c>
      <c r="P135" s="8">
        <v>23712</v>
      </c>
    </row>
    <row r="136" spans="1:16" x14ac:dyDescent="0.3">
      <c r="A136" s="21" t="s">
        <v>113</v>
      </c>
      <c r="B136" s="50" t="s">
        <v>26</v>
      </c>
      <c r="C136" s="50" t="s">
        <v>96</v>
      </c>
      <c r="D136" s="50" t="s">
        <v>26</v>
      </c>
      <c r="E136" s="102">
        <v>35</v>
      </c>
      <c r="F136" s="102">
        <v>35</v>
      </c>
      <c r="G136" s="102">
        <v>35</v>
      </c>
      <c r="H136" s="102">
        <v>35</v>
      </c>
      <c r="I136" s="102">
        <v>35</v>
      </c>
      <c r="J136" s="102">
        <v>35</v>
      </c>
      <c r="K136" s="102">
        <v>35</v>
      </c>
      <c r="L136" s="102">
        <v>35</v>
      </c>
      <c r="M136" s="102">
        <v>35</v>
      </c>
      <c r="N136" s="102">
        <v>35</v>
      </c>
      <c r="O136" s="102">
        <v>35</v>
      </c>
      <c r="P136" s="102">
        <v>35</v>
      </c>
    </row>
    <row r="137" spans="1:16" x14ac:dyDescent="0.3">
      <c r="A137" s="21" t="s">
        <v>113</v>
      </c>
      <c r="B137" s="50" t="s">
        <v>26</v>
      </c>
      <c r="C137" s="50" t="s">
        <v>97</v>
      </c>
      <c r="D137" s="50" t="s">
        <v>26</v>
      </c>
      <c r="E137" s="102">
        <v>20</v>
      </c>
      <c r="F137" s="102">
        <v>20</v>
      </c>
      <c r="G137" s="102">
        <v>20</v>
      </c>
      <c r="H137" s="102">
        <v>20</v>
      </c>
      <c r="I137" s="102">
        <v>20</v>
      </c>
      <c r="J137" s="102">
        <v>20</v>
      </c>
      <c r="K137" s="102">
        <v>20</v>
      </c>
      <c r="L137" s="102">
        <v>20</v>
      </c>
      <c r="M137" s="102">
        <v>20</v>
      </c>
      <c r="N137" s="102">
        <v>20</v>
      </c>
      <c r="O137" s="102">
        <v>20</v>
      </c>
      <c r="P137" s="102">
        <v>20</v>
      </c>
    </row>
    <row r="140" spans="1:16" x14ac:dyDescent="0.3">
      <c r="E140" s="103">
        <f t="shared" ref="E140:P140" si="19">SUM(E25:E31,E35:E52,E56:E120,E124:E128,E132,E136:E137)</f>
        <v>573.8279609756097</v>
      </c>
      <c r="F140" s="103">
        <f t="shared" si="19"/>
        <v>613.27787815705324</v>
      </c>
      <c r="G140" s="103">
        <f t="shared" si="19"/>
        <v>660.09869358115304</v>
      </c>
      <c r="H140" s="103">
        <f t="shared" si="19"/>
        <v>664.68865677288261</v>
      </c>
      <c r="I140" s="103">
        <f t="shared" si="19"/>
        <v>693.55775580000022</v>
      </c>
      <c r="J140" s="103">
        <f t="shared" si="19"/>
        <v>676.33383605000017</v>
      </c>
      <c r="K140" s="103">
        <f t="shared" si="19"/>
        <v>611.84024926933716</v>
      </c>
      <c r="L140" s="103">
        <f t="shared" si="19"/>
        <v>659.17421604000026</v>
      </c>
      <c r="M140" s="103">
        <f t="shared" si="19"/>
        <v>641.18326554000009</v>
      </c>
      <c r="N140" s="103">
        <f t="shared" si="19"/>
        <v>597.04324221120396</v>
      </c>
      <c r="O140" s="103">
        <f t="shared" si="19"/>
        <v>626.62394880934551</v>
      </c>
      <c r="P140" s="103">
        <f t="shared" si="19"/>
        <v>670.51360531224293</v>
      </c>
    </row>
    <row r="142" spans="1:16" ht="14.5" thickBot="1" x14ac:dyDescent="0.35">
      <c r="E142" s="20">
        <v>23377</v>
      </c>
      <c r="F142" s="8">
        <v>23408</v>
      </c>
      <c r="G142" s="8">
        <v>23437</v>
      </c>
      <c r="H142" s="8">
        <v>23468</v>
      </c>
      <c r="I142" s="8">
        <v>23498</v>
      </c>
      <c r="J142" s="8">
        <v>23529</v>
      </c>
      <c r="K142" s="8">
        <v>23559</v>
      </c>
      <c r="L142" s="8">
        <v>23590</v>
      </c>
      <c r="M142" s="8">
        <v>23621</v>
      </c>
      <c r="N142" s="8">
        <v>23651</v>
      </c>
      <c r="O142" s="8">
        <v>23682</v>
      </c>
      <c r="P142" s="8">
        <v>23712</v>
      </c>
    </row>
    <row r="143" spans="1:16" x14ac:dyDescent="0.3">
      <c r="A143" s="104" t="s">
        <v>122</v>
      </c>
      <c r="B143" s="105" t="s">
        <v>26</v>
      </c>
      <c r="C143" s="105" t="s">
        <v>36</v>
      </c>
      <c r="D143" s="106" t="s">
        <v>26</v>
      </c>
      <c r="E143" s="93">
        <f>[5]NGL!BK7</f>
        <v>37.808641975308639</v>
      </c>
      <c r="F143" s="93">
        <f>[5]NGL!BL7</f>
        <v>35.493827160493829</v>
      </c>
      <c r="G143" s="93">
        <f>[5]NGL!BM7</f>
        <v>35.493827160493829</v>
      </c>
      <c r="H143" s="93">
        <f>[5]NGL!BN7</f>
        <v>35.493827160493829</v>
      </c>
      <c r="I143" s="93">
        <f>[5]NGL!BO7</f>
        <v>33.950617283950614</v>
      </c>
      <c r="J143" s="93">
        <f>[5]NGL!BP7</f>
        <v>33.179012345679013</v>
      </c>
      <c r="K143" s="93">
        <f>[5]NGL!BQ7</f>
        <v>20.061728395061728</v>
      </c>
      <c r="L143" s="93">
        <f>[5]NGL!BR7</f>
        <v>33.950617283950614</v>
      </c>
      <c r="M143" s="93">
        <f>[5]NGL!BS7</f>
        <v>30.864197530864196</v>
      </c>
      <c r="N143" s="93">
        <f>[5]NGL!BT7</f>
        <v>26.234567901234566</v>
      </c>
      <c r="O143" s="93">
        <f>[5]NGL!BU7</f>
        <v>30.864197530864196</v>
      </c>
      <c r="P143" s="93">
        <f>[5]NGL!BV7</f>
        <v>33.950617283950614</v>
      </c>
    </row>
    <row r="144" spans="1:16" ht="14.5" thickBot="1" x14ac:dyDescent="0.35">
      <c r="A144" s="107" t="s">
        <v>122</v>
      </c>
      <c r="B144" s="108" t="s">
        <v>26</v>
      </c>
      <c r="C144" s="108" t="s">
        <v>91</v>
      </c>
      <c r="D144" s="109" t="s">
        <v>26</v>
      </c>
      <c r="E144" s="93">
        <f>[5]NGL!BK8</f>
        <v>45</v>
      </c>
      <c r="F144" s="93">
        <f>[5]NGL!BL8</f>
        <v>39</v>
      </c>
      <c r="G144" s="93">
        <f>[5]NGL!BM8</f>
        <v>43</v>
      </c>
      <c r="H144" s="93">
        <f>[5]NGL!BN8</f>
        <v>42</v>
      </c>
      <c r="I144" s="93">
        <f>[5]NGL!BO8</f>
        <v>43</v>
      </c>
      <c r="J144" s="93">
        <f>[5]NGL!BP8</f>
        <v>42</v>
      </c>
      <c r="K144" s="93">
        <f>[5]NGL!BQ8</f>
        <v>43</v>
      </c>
      <c r="L144" s="93">
        <f>[5]NGL!BR8</f>
        <v>43</v>
      </c>
      <c r="M144" s="93">
        <f>[5]NGL!BS8</f>
        <v>42</v>
      </c>
      <c r="N144" s="93">
        <f>[5]NGL!BT8</f>
        <v>39.037037037037038</v>
      </c>
      <c r="O144" s="93">
        <f>[5]NGL!BU8</f>
        <v>42</v>
      </c>
      <c r="P144" s="93">
        <f>[5]NGL!BV8</f>
        <v>43</v>
      </c>
    </row>
    <row r="145" spans="1:16" x14ac:dyDescent="0.3">
      <c r="A145" s="110" t="s">
        <v>122</v>
      </c>
      <c r="B145" s="110" t="s">
        <v>26</v>
      </c>
      <c r="C145" s="110" t="s">
        <v>58</v>
      </c>
      <c r="D145" s="110" t="s">
        <v>92</v>
      </c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</row>
    <row r="146" spans="1:16" x14ac:dyDescent="0.3">
      <c r="A146" s="50" t="s">
        <v>122</v>
      </c>
      <c r="B146" s="50" t="s">
        <v>89</v>
      </c>
      <c r="C146" s="50" t="s">
        <v>58</v>
      </c>
      <c r="D146" s="50" t="s">
        <v>89</v>
      </c>
      <c r="E146" s="111">
        <v>1.9</v>
      </c>
      <c r="F146" s="111">
        <v>1.9</v>
      </c>
      <c r="G146" s="111">
        <f t="shared" ref="G146:J146" si="20">1.9*2</f>
        <v>3.8</v>
      </c>
      <c r="H146" s="111">
        <f t="shared" si="20"/>
        <v>3.8</v>
      </c>
      <c r="I146" s="111">
        <f t="shared" si="20"/>
        <v>3.8</v>
      </c>
      <c r="J146" s="111">
        <f t="shared" si="20"/>
        <v>3.8</v>
      </c>
      <c r="K146" s="111">
        <v>1.9</v>
      </c>
      <c r="L146" s="111">
        <v>1.9</v>
      </c>
      <c r="M146" s="111">
        <f t="shared" ref="M146:P146" si="21">1.9*2</f>
        <v>3.8</v>
      </c>
      <c r="N146" s="111">
        <f t="shared" si="21"/>
        <v>3.8</v>
      </c>
      <c r="O146" s="111">
        <f t="shared" si="21"/>
        <v>3.8</v>
      </c>
      <c r="P146" s="111">
        <f t="shared" si="21"/>
        <v>3.8</v>
      </c>
    </row>
    <row r="147" spans="1:16" x14ac:dyDescent="0.3">
      <c r="A147" s="50" t="s">
        <v>122</v>
      </c>
      <c r="B147" s="50" t="s">
        <v>89</v>
      </c>
      <c r="C147" s="50" t="s">
        <v>85</v>
      </c>
      <c r="D147" s="50" t="s">
        <v>89</v>
      </c>
      <c r="E147" s="111">
        <v>1.9</v>
      </c>
      <c r="F147" s="111">
        <v>1.9</v>
      </c>
      <c r="G147" s="111">
        <v>1.9</v>
      </c>
      <c r="H147" s="111">
        <v>1.9</v>
      </c>
      <c r="I147" s="111">
        <v>1.9</v>
      </c>
      <c r="J147" s="111">
        <v>1.9</v>
      </c>
      <c r="K147" s="111">
        <v>1.9</v>
      </c>
      <c r="L147" s="111">
        <v>1.9</v>
      </c>
      <c r="M147" s="111">
        <v>1.9</v>
      </c>
      <c r="N147" s="111">
        <v>1.9</v>
      </c>
      <c r="O147" s="111">
        <v>1.9</v>
      </c>
      <c r="P147" s="111">
        <v>1.9</v>
      </c>
    </row>
  </sheetData>
  <mergeCells count="24"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23:A24"/>
    <mergeCell ref="B23:B24"/>
    <mergeCell ref="C23:C24"/>
    <mergeCell ref="D23:D24"/>
    <mergeCell ref="A33:A34"/>
    <mergeCell ref="B33:B34"/>
    <mergeCell ref="C33:C34"/>
    <mergeCell ref="D33:D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Q173"/>
  <sheetViews>
    <sheetView topLeftCell="A30" zoomScale="70" zoomScaleNormal="70" workbookViewId="0">
      <selection activeCell="B44" sqref="B44:D44"/>
    </sheetView>
  </sheetViews>
  <sheetFormatPr defaultColWidth="8.6640625" defaultRowHeight="14" x14ac:dyDescent="0.3"/>
  <cols>
    <col min="1" max="1" width="8.6640625" style="16"/>
    <col min="2" max="2" width="37.6640625" style="16" bestFit="1" customWidth="1"/>
    <col min="3" max="3" width="38.1640625" style="3" bestFit="1" customWidth="1"/>
    <col min="4" max="4" width="16.83203125" style="16" bestFit="1" customWidth="1"/>
    <col min="5" max="16" width="11.33203125" style="3" bestFit="1" customWidth="1"/>
    <col min="17" max="17" width="12.1640625" style="3" bestFit="1" customWidth="1"/>
    <col min="18" max="16384" width="8.6640625" style="3"/>
  </cols>
  <sheetData>
    <row r="1" hidden="1" x14ac:dyDescent="0.3"/>
    <row r="2" hidden="1" x14ac:dyDescent="0.3"/>
    <row r="3" hidden="1" x14ac:dyDescent="0.3"/>
    <row r="4" hidden="1" x14ac:dyDescent="0.3"/>
    <row r="5" hidden="1" x14ac:dyDescent="0.3"/>
    <row r="6" hidden="1" x14ac:dyDescent="0.3"/>
    <row r="7" hidden="1" x14ac:dyDescent="0.3"/>
    <row r="8" hidden="1" x14ac:dyDescent="0.3"/>
    <row r="9" hidden="1" x14ac:dyDescent="0.3"/>
    <row r="10" hidden="1" x14ac:dyDescent="0.3"/>
    <row r="11" hidden="1" x14ac:dyDescent="0.3"/>
    <row r="12" hidden="1" x14ac:dyDescent="0.3"/>
    <row r="13" hidden="1" x14ac:dyDescent="0.3"/>
    <row r="14" hidden="1" x14ac:dyDescent="0.3"/>
    <row r="15" hidden="1" x14ac:dyDescent="0.3"/>
    <row r="16" hidden="1" x14ac:dyDescent="0.3"/>
    <row r="17" spans="1:16" hidden="1" x14ac:dyDescent="0.3"/>
    <row r="18" spans="1:16" hidden="1" x14ac:dyDescent="0.3"/>
    <row r="19" spans="1:16" hidden="1" x14ac:dyDescent="0.3"/>
    <row r="20" spans="1:16" hidden="1" x14ac:dyDescent="0.3"/>
    <row r="21" spans="1:16" ht="22" x14ac:dyDescent="0.3">
      <c r="A21" s="1" t="s">
        <v>123</v>
      </c>
    </row>
    <row r="22" spans="1:16" s="19" customFormat="1" ht="22" x14ac:dyDescent="0.3">
      <c r="A22" s="17" t="s">
        <v>22</v>
      </c>
      <c r="B22" s="18"/>
      <c r="D22" s="18"/>
    </row>
    <row r="23" spans="1:16" x14ac:dyDescent="0.3">
      <c r="A23" s="115" t="s">
        <v>1</v>
      </c>
      <c r="B23" s="115" t="s">
        <v>23</v>
      </c>
      <c r="C23" s="115" t="s">
        <v>24</v>
      </c>
      <c r="D23" s="115" t="s">
        <v>25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 s="119"/>
      <c r="B24" s="116"/>
      <c r="C24" s="116"/>
      <c r="D24" s="116"/>
      <c r="E24" s="20">
        <v>23377</v>
      </c>
      <c r="F24" s="20">
        <v>23408</v>
      </c>
      <c r="G24" s="20">
        <v>23437</v>
      </c>
      <c r="H24" s="20">
        <v>23468</v>
      </c>
      <c r="I24" s="20">
        <v>23498</v>
      </c>
      <c r="J24" s="20">
        <v>23529</v>
      </c>
      <c r="K24" s="20">
        <v>23559</v>
      </c>
      <c r="L24" s="20">
        <v>23590</v>
      </c>
      <c r="M24" s="20">
        <v>23621</v>
      </c>
      <c r="N24" s="20">
        <v>23651</v>
      </c>
      <c r="O24" s="20">
        <v>23682</v>
      </c>
      <c r="P24" s="20">
        <v>23712</v>
      </c>
    </row>
    <row r="25" spans="1:16" x14ac:dyDescent="0.3">
      <c r="A25" s="21" t="s">
        <v>124</v>
      </c>
      <c r="B25" s="22" t="s">
        <v>26</v>
      </c>
      <c r="C25" s="22" t="s">
        <v>27</v>
      </c>
      <c r="D25" s="22" t="s">
        <v>26</v>
      </c>
      <c r="E25" s="23">
        <f>'Selling Price'!E25*'Volume (KT)'!E25*'Selling Price'!E$20/10^3</f>
        <v>376.50565573251174</v>
      </c>
      <c r="F25" s="23">
        <f>'Selling Price'!F25*'Volume (KT)'!F25*'Selling Price'!F$20/10^3</f>
        <v>452.93427995671607</v>
      </c>
      <c r="G25" s="23">
        <f>'Selling Price'!G25*'Volume (KT)'!G25*'Selling Price'!G$20/10^3</f>
        <v>492.03420325008585</v>
      </c>
      <c r="H25" s="23">
        <f>'Selling Price'!H25*'Volume (KT)'!H25*'Selling Price'!H$20/10^3</f>
        <v>447.70807530610892</v>
      </c>
      <c r="I25" s="23">
        <f>'Selling Price'!I25*'Volume (KT)'!I25*'Selling Price'!I$20/10^3</f>
        <v>493.92167413247995</v>
      </c>
      <c r="J25" s="23">
        <f>'Selling Price'!J25*'Volume (KT)'!J25*'Selling Price'!J$20/10^3</f>
        <v>485.65566783359998</v>
      </c>
      <c r="K25" s="23">
        <f>'Selling Price'!K25*'Volume (KT)'!K25*'Selling Price'!K$20/10^3</f>
        <v>492.57682889855994</v>
      </c>
      <c r="L25" s="23">
        <f>'Selling Price'!L25*'Volume (KT)'!L25*'Selling Price'!L$20/10^3</f>
        <v>476.4326016</v>
      </c>
      <c r="M25" s="23">
        <f>'Selling Price'!M25*'Volume (KT)'!M25*'Selling Price'!M$20/10^3</f>
        <v>436.95070079999994</v>
      </c>
      <c r="N25" s="23">
        <f>'Selling Price'!N25*'Volume (KT)'!N25*'Selling Price'!N$20/10^3</f>
        <v>395.35211743559978</v>
      </c>
      <c r="O25" s="23">
        <f>'Selling Price'!O25*'Volume (KT)'!O25*'Selling Price'!O$20/10^3</f>
        <v>455.95054698696009</v>
      </c>
      <c r="P25" s="23">
        <f>'Selling Price'!P25*'Volume (KT)'!P25*'Selling Price'!P$20/10^3</f>
        <v>463.10098438952019</v>
      </c>
    </row>
    <row r="26" spans="1:16" x14ac:dyDescent="0.3">
      <c r="A26" s="21" t="s">
        <v>124</v>
      </c>
      <c r="B26" s="22" t="s">
        <v>26</v>
      </c>
      <c r="C26" s="22" t="s">
        <v>28</v>
      </c>
      <c r="D26" s="22" t="s">
        <v>26</v>
      </c>
      <c r="E26" s="23">
        <f>'Selling Price'!E26*'Volume (KT)'!E26*'Selling Price'!E$20/10^3</f>
        <v>603.10988002080023</v>
      </c>
      <c r="F26" s="23">
        <f>'Selling Price'!F26*'Volume (KT)'!F26*'Selling Price'!F$20/10^3</f>
        <v>558.12211809629309</v>
      </c>
      <c r="G26" s="23">
        <f>'Selling Price'!G26*'Volume (KT)'!G26*'Selling Price'!G$20/10^3</f>
        <v>531.22371388441638</v>
      </c>
      <c r="H26" s="23">
        <f>'Selling Price'!H26*'Volume (KT)'!H26*'Selling Price'!H$20/10^3</f>
        <v>435.68315962490885</v>
      </c>
      <c r="I26" s="23">
        <f>'Selling Price'!I26*'Volume (KT)'!I26*'Selling Price'!I$20/10^3</f>
        <v>454.75455190302722</v>
      </c>
      <c r="J26" s="23">
        <f>'Selling Price'!J26*'Volume (KT)'!J26*'Selling Price'!J$20/10^3</f>
        <v>482.33858740125703</v>
      </c>
      <c r="K26" s="23">
        <f>'Selling Price'!K26*'Volume (KT)'!K26*'Selling Price'!K$20/10^3</f>
        <v>450.86319310061583</v>
      </c>
      <c r="L26" s="23">
        <f>'Selling Price'!L26*'Volume (KT)'!L26*'Selling Price'!L$20/10^3</f>
        <v>431.08936089600007</v>
      </c>
      <c r="M26" s="23">
        <f>'Selling Price'!M26*'Volume (KT)'!M26*'Selling Price'!M$20/10^3</f>
        <v>417.18325248000002</v>
      </c>
      <c r="N26" s="23">
        <f>'Selling Price'!N26*'Volume (KT)'!N26*'Selling Price'!N$20/10^3</f>
        <v>414.95084398379441</v>
      </c>
      <c r="O26" s="23">
        <f>'Selling Price'!O26*'Volume (KT)'!O26*'Selling Price'!O$20/10^3</f>
        <v>411.29864962551113</v>
      </c>
      <c r="P26" s="23">
        <f>'Selling Price'!P26*'Volume (KT)'!P26*'Selling Price'!P$20/10^3</f>
        <v>427.5516048190317</v>
      </c>
    </row>
    <row r="27" spans="1:16" x14ac:dyDescent="0.3">
      <c r="A27" s="21" t="s">
        <v>124</v>
      </c>
      <c r="B27" s="22" t="s">
        <v>26</v>
      </c>
      <c r="C27" s="22" t="s">
        <v>29</v>
      </c>
      <c r="D27" s="22" t="s">
        <v>26</v>
      </c>
      <c r="E27" s="23">
        <f>'Selling Price'!E27*'Volume (KT)'!E27*'Selling Price'!E$20/10^3</f>
        <v>1235.1220383741843</v>
      </c>
      <c r="F27" s="23">
        <f>'Selling Price'!F27*'Volume (KT)'!F27*'Selling Price'!F$20/10^3</f>
        <v>1142.7000261941935</v>
      </c>
      <c r="G27" s="23">
        <f>'Selling Price'!G27*'Volume (KT)'!G27*'Selling Price'!G$20/10^3</f>
        <v>1229.2080897544065</v>
      </c>
      <c r="H27" s="23">
        <f>'Selling Price'!H27*'Volume (KT)'!H27*'Selling Price'!H$20/10^3</f>
        <v>1210.4478578798994</v>
      </c>
      <c r="I27" s="23">
        <f>'Selling Price'!I27*'Volume (KT)'!I27*'Selling Price'!I$20/10^3</f>
        <v>1345.2560969400115</v>
      </c>
      <c r="J27" s="23">
        <f>'Selling Price'!J27*'Volume (KT)'!J27*'Selling Price'!J$20/10^3</f>
        <v>1209.2590505480607</v>
      </c>
      <c r="K27" s="23">
        <f>'Selling Price'!K27*'Volume (KT)'!K27*'Selling Price'!K$20/10^3</f>
        <v>721.19977319208181</v>
      </c>
      <c r="L27" s="23">
        <f>'Selling Price'!L27*'Volume (KT)'!L27*'Selling Price'!L$20/10^3</f>
        <v>1243.4418574187525</v>
      </c>
      <c r="M27" s="23">
        <f>'Selling Price'!M27*'Volume (KT)'!M27*'Selling Price'!M$20/10^3</f>
        <v>1070.5540041169922</v>
      </c>
      <c r="N27" s="23">
        <f>'Selling Price'!N27*'Volume (KT)'!N27*'Selling Price'!N$20/10^3</f>
        <v>846.97368424662716</v>
      </c>
      <c r="O27" s="23">
        <f>'Selling Price'!O27*'Volume (KT)'!O27*'Selling Price'!O$20/10^3</f>
        <v>1278.9543232933063</v>
      </c>
      <c r="P27" s="23">
        <f>'Selling Price'!P27*'Volume (KT)'!P27*'Selling Price'!P$20/10^3</f>
        <v>1251.4659015239145</v>
      </c>
    </row>
    <row r="28" spans="1:16" x14ac:dyDescent="0.3">
      <c r="A28" s="21" t="s">
        <v>124</v>
      </c>
      <c r="B28" s="22" t="s">
        <v>26</v>
      </c>
      <c r="C28" s="22" t="s">
        <v>30</v>
      </c>
      <c r="D28" s="22" t="s">
        <v>26</v>
      </c>
      <c r="E28" s="23">
        <f>'Selling Price'!E28*'Volume (KT)'!E28*'Selling Price'!E$20/10^3</f>
        <v>0</v>
      </c>
      <c r="F28" s="23">
        <f>'Selling Price'!F28*'Volume (KT)'!F28*'Selling Price'!F$20/10^3</f>
        <v>0</v>
      </c>
      <c r="G28" s="23">
        <f>'Selling Price'!G28*'Volume (KT)'!G28*'Selling Price'!G$20/10^3</f>
        <v>0</v>
      </c>
      <c r="H28" s="23">
        <f>'Selling Price'!H28*'Volume (KT)'!H28*'Selling Price'!H$20/10^3</f>
        <v>0</v>
      </c>
      <c r="I28" s="23">
        <f>'Selling Price'!I28*'Volume (KT)'!I28*'Selling Price'!I$20/10^3</f>
        <v>0</v>
      </c>
      <c r="J28" s="23">
        <f>'Selling Price'!J28*'Volume (KT)'!J28*'Selling Price'!J$20/10^3</f>
        <v>0</v>
      </c>
      <c r="K28" s="23">
        <f>'Selling Price'!K28*'Volume (KT)'!K28*'Selling Price'!K$20/10^3</f>
        <v>0</v>
      </c>
      <c r="L28" s="23">
        <f>'Selling Price'!L28*'Volume (KT)'!L28*'Selling Price'!L$20/10^3</f>
        <v>0</v>
      </c>
      <c r="M28" s="23">
        <f>'Selling Price'!M28*'Volume (KT)'!M28*'Selling Price'!M$20/10^3</f>
        <v>0</v>
      </c>
      <c r="N28" s="23">
        <f>'Selling Price'!N28*'Volume (KT)'!N28*'Selling Price'!N$20/10^3</f>
        <v>0</v>
      </c>
      <c r="O28" s="23">
        <f>'Selling Price'!O28*'Volume (KT)'!O28*'Selling Price'!O$20/10^3</f>
        <v>0</v>
      </c>
      <c r="P28" s="23">
        <f>'Selling Price'!P28*'Volume (KT)'!P28*'Selling Price'!P$20/10^3</f>
        <v>0</v>
      </c>
    </row>
    <row r="29" spans="1:16" x14ac:dyDescent="0.3">
      <c r="A29" s="21" t="s">
        <v>124</v>
      </c>
      <c r="B29" s="22" t="s">
        <v>26</v>
      </c>
      <c r="C29" s="22" t="s">
        <v>31</v>
      </c>
      <c r="D29" s="22" t="s">
        <v>26</v>
      </c>
      <c r="E29" s="23">
        <f>'Selling Price'!E29*'Volume (KT)'!E29*'Selling Price'!E$20/10^3</f>
        <v>0</v>
      </c>
      <c r="F29" s="23">
        <f>'Selling Price'!F29*'Volume (KT)'!F29*'Selling Price'!F$20/10^3</f>
        <v>0</v>
      </c>
      <c r="G29" s="23">
        <f>'Selling Price'!G29*'Volume (KT)'!G29*'Selling Price'!G$20/10^3</f>
        <v>0</v>
      </c>
      <c r="H29" s="23">
        <f>'Selling Price'!H29*'Volume (KT)'!H29*'Selling Price'!H$20/10^3</f>
        <v>0</v>
      </c>
      <c r="I29" s="23">
        <f>'Selling Price'!I29*'Volume (KT)'!I29*'Selling Price'!I$20/10^3</f>
        <v>0</v>
      </c>
      <c r="J29" s="23">
        <f>'Selling Price'!J29*'Volume (KT)'!J29*'Selling Price'!J$20/10^3</f>
        <v>0</v>
      </c>
      <c r="K29" s="23">
        <f>'Selling Price'!K29*'Volume (KT)'!K29*'Selling Price'!K$20/10^3</f>
        <v>0</v>
      </c>
      <c r="L29" s="23">
        <f>'Selling Price'!L29*'Volume (KT)'!L29*'Selling Price'!L$20/10^3</f>
        <v>0</v>
      </c>
      <c r="M29" s="23">
        <f>'Selling Price'!M29*'Volume (KT)'!M29*'Selling Price'!M$20/10^3</f>
        <v>0</v>
      </c>
      <c r="N29" s="23">
        <f>'Selling Price'!N29*'Volume (KT)'!N29*'Selling Price'!N$20/10^3</f>
        <v>0</v>
      </c>
      <c r="O29" s="23">
        <f>'Selling Price'!O29*'Volume (KT)'!O29*'Selling Price'!O$20/10^3</f>
        <v>0</v>
      </c>
      <c r="P29" s="23">
        <f>'Selling Price'!P29*'Volume (KT)'!P29*'Selling Price'!P$20/10^3</f>
        <v>0</v>
      </c>
    </row>
    <row r="30" spans="1:16" x14ac:dyDescent="0.3">
      <c r="A30" s="21" t="s">
        <v>124</v>
      </c>
      <c r="B30" s="22" t="s">
        <v>26</v>
      </c>
      <c r="C30" s="22" t="s">
        <v>32</v>
      </c>
      <c r="D30" s="22" t="s">
        <v>26</v>
      </c>
      <c r="E30" s="23">
        <f>'Selling Price'!E30*'Volume (KT)'!E30*'Selling Price'!E$20/10^3</f>
        <v>46.570486848819691</v>
      </c>
      <c r="F30" s="23">
        <f>'Selling Price'!F30*'Volume (KT)'!F30*'Selling Price'!F$20/10^3</f>
        <v>42.787101845076585</v>
      </c>
      <c r="G30" s="23">
        <f>'Selling Price'!G30*'Volume (KT)'!G30*'Selling Price'!G$20/10^3</f>
        <v>44.15982407051213</v>
      </c>
      <c r="H30" s="23">
        <f>'Selling Price'!H30*'Volume (KT)'!H30*'Selling Price'!H$20/10^3</f>
        <v>42.289423708815363</v>
      </c>
      <c r="I30" s="23">
        <f>'Selling Price'!I30*'Volume (KT)'!I30*'Selling Price'!I$20/10^3</f>
        <v>44.050618496163843</v>
      </c>
      <c r="J30" s="23">
        <f>'Selling Price'!J30*'Volume (KT)'!J30*'Selling Price'!J$20/10^3</f>
        <v>42.506325827665918</v>
      </c>
      <c r="K30" s="23">
        <f>'Selling Price'!K30*'Volume (KT)'!K30*'Selling Price'!K$20/10^3</f>
        <v>42.742953796823031</v>
      </c>
      <c r="L30" s="23">
        <f>'Selling Price'!L30*'Volume (KT)'!L30*'Selling Price'!L$20/10^3</f>
        <v>42.197808691200002</v>
      </c>
      <c r="M30" s="23">
        <f>'Selling Price'!M30*'Volume (KT)'!M30*'Selling Price'!M$20/10^3</f>
        <v>40.836589055999994</v>
      </c>
      <c r="N30" s="23">
        <f>'Selling Price'!N30*'Volume (KT)'!N30*'Selling Price'!N$20/10^3</f>
        <v>42.405022359545477</v>
      </c>
      <c r="O30" s="23">
        <f>'Selling Price'!O30*'Volume (KT)'!O30*'Selling Price'!O$20/10^3</f>
        <v>41.824677605022721</v>
      </c>
      <c r="P30" s="23">
        <f>'Selling Price'!P30*'Volume (KT)'!P30*'Selling Price'!P$20/10^3</f>
        <v>42.631418261744649</v>
      </c>
    </row>
    <row r="31" spans="1:16" x14ac:dyDescent="0.3">
      <c r="A31" s="21" t="s">
        <v>124</v>
      </c>
      <c r="B31" s="22" t="s">
        <v>26</v>
      </c>
      <c r="C31" s="22" t="s">
        <v>33</v>
      </c>
      <c r="D31" s="22" t="s">
        <v>26</v>
      </c>
      <c r="E31" s="23">
        <f>'Selling Price'!E31*'Volume (KT)'!E31*'Selling Price'!E$20/10^3</f>
        <v>0</v>
      </c>
      <c r="F31" s="23">
        <f>'Selling Price'!F31*'Volume (KT)'!F31*'Selling Price'!F$20/10^3</f>
        <v>66.058602843542374</v>
      </c>
      <c r="G31" s="23">
        <f>'Selling Price'!G31*'Volume (KT)'!G31*'Selling Price'!G$20/10^3</f>
        <v>138.27663252000002</v>
      </c>
      <c r="H31" s="23">
        <f>'Selling Price'!H31*'Volume (KT)'!H31*'Selling Price'!H$20/10^3</f>
        <v>139.04296496640001</v>
      </c>
      <c r="I31" s="23">
        <f>'Selling Price'!I31*'Volume (KT)'!I31*'Selling Price'!I$20/10^3</f>
        <v>89.871876864000001</v>
      </c>
      <c r="J31" s="23">
        <f>'Selling Price'!J31*'Volume (KT)'!J31*'Selling Price'!J$20/10^3</f>
        <v>125.35376071680001</v>
      </c>
      <c r="K31" s="23">
        <f>'Selling Price'!K31*'Volume (KT)'!K31*'Selling Price'!K$20/10^3</f>
        <v>138.28456261439999</v>
      </c>
      <c r="L31" s="23">
        <f>'Selling Price'!L31*'Volume (KT)'!L31*'Selling Price'!L$20/10^3</f>
        <v>134.197928064</v>
      </c>
      <c r="M31" s="23">
        <f>'Selling Price'!M31*'Volume (KT)'!M31*'Selling Price'!M$20/10^3</f>
        <v>137.64017975040002</v>
      </c>
      <c r="N31" s="23">
        <f>'Selling Price'!N31*'Volume (KT)'!N31*'Selling Price'!N$20/10^3</f>
        <v>132.44132577600001</v>
      </c>
      <c r="O31" s="23">
        <f>'Selling Price'!O31*'Volume (KT)'!O31*'Selling Price'!O$20/10^3</f>
        <v>138.39374491199999</v>
      </c>
      <c r="P31" s="23">
        <f>'Selling Price'!P31*'Volume (KT)'!P31*'Selling Price'!P$20/10^3</f>
        <v>139.16259905039999</v>
      </c>
    </row>
    <row r="32" spans="1:16" s="19" customFormat="1" ht="22" x14ac:dyDescent="0.3">
      <c r="A32" s="17" t="s">
        <v>34</v>
      </c>
      <c r="B32" s="18"/>
      <c r="D32" s="18"/>
    </row>
    <row r="33" spans="1:16" x14ac:dyDescent="0.3">
      <c r="A33" s="115" t="s">
        <v>1</v>
      </c>
      <c r="B33" s="115" t="s">
        <v>23</v>
      </c>
      <c r="C33" s="115" t="s">
        <v>24</v>
      </c>
      <c r="D33" s="115" t="s">
        <v>25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3">
      <c r="A34" s="119"/>
      <c r="B34" s="116"/>
      <c r="C34" s="116"/>
      <c r="D34" s="116"/>
      <c r="E34" s="20">
        <v>23377</v>
      </c>
      <c r="F34" s="20">
        <v>23408</v>
      </c>
      <c r="G34" s="20">
        <v>23437</v>
      </c>
      <c r="H34" s="20">
        <v>23468</v>
      </c>
      <c r="I34" s="20">
        <v>23498</v>
      </c>
      <c r="J34" s="20">
        <v>23529</v>
      </c>
      <c r="K34" s="20">
        <v>23559</v>
      </c>
      <c r="L34" s="20">
        <v>23590</v>
      </c>
      <c r="M34" s="20">
        <v>23621</v>
      </c>
      <c r="N34" s="20">
        <v>23651</v>
      </c>
      <c r="O34" s="20">
        <v>23682</v>
      </c>
      <c r="P34" s="20">
        <v>23712</v>
      </c>
    </row>
    <row r="35" spans="1:16" x14ac:dyDescent="0.3">
      <c r="A35" s="21"/>
      <c r="B35" s="24"/>
      <c r="C35" s="25" t="s">
        <v>35</v>
      </c>
      <c r="D35" s="24"/>
      <c r="E35" s="23">
        <f>'Selling Price'!E35*'Volume (KT)'!E35*'Selling Price'!E$20/10^3</f>
        <v>0</v>
      </c>
      <c r="F35" s="23">
        <f>'Selling Price'!F35*'Volume (KT)'!F35*'Selling Price'!F$20/10^3</f>
        <v>0</v>
      </c>
      <c r="G35" s="23">
        <f>'Selling Price'!G35*'Volume (KT)'!G35*'Selling Price'!G$20/10^3</f>
        <v>0</v>
      </c>
      <c r="H35" s="23">
        <f>'Selling Price'!H35*'Volume (KT)'!H35*'Selling Price'!H$20/10^3</f>
        <v>0</v>
      </c>
      <c r="I35" s="23">
        <f>'Selling Price'!I35*'Volume (KT)'!I35*'Selling Price'!I$20/10^3</f>
        <v>0</v>
      </c>
      <c r="J35" s="23">
        <f>'Selling Price'!J35*'Volume (KT)'!J35*'Selling Price'!J$20/10^3</f>
        <v>0</v>
      </c>
      <c r="K35" s="23">
        <f>'Selling Price'!K35*'Volume (KT)'!K35*'Selling Price'!K$20/10^3</f>
        <v>0</v>
      </c>
      <c r="L35" s="23">
        <f>'Selling Price'!L35*'Volume (KT)'!L35*'Selling Price'!L$20/10^3</f>
        <v>0</v>
      </c>
      <c r="M35" s="23">
        <f>'Selling Price'!M35*'Volume (KT)'!M35*'Selling Price'!M$20/10^3</f>
        <v>0</v>
      </c>
      <c r="N35" s="23">
        <f>'Selling Price'!N35*'Volume (KT)'!N35*'Selling Price'!N$20/10^3</f>
        <v>0</v>
      </c>
      <c r="O35" s="23">
        <f>'Selling Price'!O35*'Volume (KT)'!O35*'Selling Price'!O$20/10^3</f>
        <v>0</v>
      </c>
      <c r="P35" s="23">
        <f>'Selling Price'!P35*'Volume (KT)'!P35*'Selling Price'!P$20/10^3</f>
        <v>0</v>
      </c>
    </row>
    <row r="36" spans="1:16" x14ac:dyDescent="0.3">
      <c r="A36" s="21" t="s">
        <v>124</v>
      </c>
      <c r="B36" s="24" t="s">
        <v>26</v>
      </c>
      <c r="C36" s="26" t="s">
        <v>36</v>
      </c>
      <c r="D36" s="24" t="s">
        <v>26</v>
      </c>
      <c r="E36" s="23">
        <f>'Selling Price'!E36*'Volume (KT)'!E36*'Selling Price'!E$20/10^3</f>
        <v>434.59582831416321</v>
      </c>
      <c r="F36" s="23">
        <f>'Selling Price'!F36*'Volume (KT)'!F36*'Selling Price'!F$20/10^3</f>
        <v>420.41072937964691</v>
      </c>
      <c r="G36" s="23">
        <f>'Selling Price'!G36*'Volume (KT)'!G36*'Selling Price'!G$20/10^3</f>
        <v>432.85563790174552</v>
      </c>
      <c r="H36" s="23">
        <f>'Selling Price'!H36*'Volume (KT)'!H36*'Selling Price'!H$20/10^3</f>
        <v>377.33744514219251</v>
      </c>
      <c r="I36" s="23">
        <f>'Selling Price'!I36*'Volume (KT)'!I36*'Selling Price'!I$20/10^3</f>
        <v>332.61681018211578</v>
      </c>
      <c r="J36" s="23">
        <f>'Selling Price'!J36*'Volume (KT)'!J36*'Selling Price'!J$20/10^3</f>
        <v>306.6597302341836</v>
      </c>
      <c r="K36" s="23">
        <f>'Selling Price'!K36*'Volume (KT)'!K36*'Selling Price'!K$20/10^3</f>
        <v>291.61970987830989</v>
      </c>
      <c r="L36" s="23">
        <f>'Selling Price'!L36*'Volume (KT)'!L36*'Selling Price'!L$20/10^3</f>
        <v>299.03478113194637</v>
      </c>
      <c r="M36" s="23">
        <f>'Selling Price'!M36*'Volume (KT)'!M36*'Selling Price'!M$20/10^3</f>
        <v>293.6793398381634</v>
      </c>
      <c r="N36" s="23">
        <f>'Selling Price'!N36*'Volume (KT)'!N36*'Selling Price'!N$20/10^3</f>
        <v>305.41675948579262</v>
      </c>
      <c r="O36" s="23">
        <f>'Selling Price'!O36*'Volume (KT)'!O36*'Selling Price'!O$20/10^3</f>
        <v>299.12297822841776</v>
      </c>
      <c r="P36" s="23">
        <f>'Selling Price'!P36*'Volume (KT)'!P36*'Selling Price'!P$20/10^3</f>
        <v>309.45955685293745</v>
      </c>
    </row>
    <row r="37" spans="1:16" x14ac:dyDescent="0.3">
      <c r="A37" s="21" t="s">
        <v>124</v>
      </c>
      <c r="B37" s="27" t="s">
        <v>37</v>
      </c>
      <c r="C37" s="26" t="s">
        <v>36</v>
      </c>
      <c r="D37" s="24" t="s">
        <v>26</v>
      </c>
      <c r="E37" s="23">
        <f>'Selling Price'!E37*'Volume (KT)'!E37*'Selling Price'!E$20/10^3</f>
        <v>0</v>
      </c>
      <c r="F37" s="23">
        <f>'Selling Price'!F37*'Volume (KT)'!F37*'Selling Price'!F$20/10^3</f>
        <v>0</v>
      </c>
      <c r="G37" s="23">
        <f>'Selling Price'!G37*'Volume (KT)'!G37*'Selling Price'!G$20/10^3</f>
        <v>0</v>
      </c>
      <c r="H37" s="23">
        <f>'Selling Price'!H37*'Volume (KT)'!H37*'Selling Price'!H$20/10^3</f>
        <v>0</v>
      </c>
      <c r="I37" s="23">
        <f>'Selling Price'!I37*'Volume (KT)'!I37*'Selling Price'!I$20/10^3</f>
        <v>0</v>
      </c>
      <c r="J37" s="23">
        <f>'Selling Price'!J37*'Volume (KT)'!J37*'Selling Price'!J$20/10^3</f>
        <v>0</v>
      </c>
      <c r="K37" s="23">
        <f>'Selling Price'!K37*'Volume (KT)'!K37*'Selling Price'!K$20/10^3</f>
        <v>0</v>
      </c>
      <c r="L37" s="23">
        <f>'Selling Price'!L37*'Volume (KT)'!L37*'Selling Price'!L$20/10^3</f>
        <v>0</v>
      </c>
      <c r="M37" s="23">
        <f>'Selling Price'!M37*'Volume (KT)'!M37*'Selling Price'!M$20/10^3</f>
        <v>0</v>
      </c>
      <c r="N37" s="23">
        <f>'Selling Price'!N37*'Volume (KT)'!N37*'Selling Price'!N$20/10^3</f>
        <v>0</v>
      </c>
      <c r="O37" s="23">
        <f>'Selling Price'!O37*'Volume (KT)'!O37*'Selling Price'!O$20/10^3</f>
        <v>0</v>
      </c>
      <c r="P37" s="23">
        <f>'Selling Price'!P37*'Volume (KT)'!P37*'Selling Price'!P$20/10^3</f>
        <v>0</v>
      </c>
    </row>
    <row r="38" spans="1:16" x14ac:dyDescent="0.3">
      <c r="A38" s="21"/>
      <c r="B38" s="29"/>
      <c r="C38" s="30" t="s">
        <v>38</v>
      </c>
      <c r="D38" s="29"/>
      <c r="E38" s="23">
        <f>'Selling Price'!E38*'Volume (KT)'!E38*'Selling Price'!E$20/10^3</f>
        <v>0</v>
      </c>
      <c r="F38" s="23">
        <f>'Selling Price'!F38*'Volume (KT)'!F38*'Selling Price'!F$20/10^3</f>
        <v>0</v>
      </c>
      <c r="G38" s="23">
        <f>'Selling Price'!G38*'Volume (KT)'!G38*'Selling Price'!G$20/10^3</f>
        <v>0</v>
      </c>
      <c r="H38" s="23">
        <f>'Selling Price'!H38*'Volume (KT)'!H38*'Selling Price'!H$20/10^3</f>
        <v>0</v>
      </c>
      <c r="I38" s="23">
        <f>'Selling Price'!I38*'Volume (KT)'!I38*'Selling Price'!I$20/10^3</f>
        <v>0</v>
      </c>
      <c r="J38" s="23">
        <f>'Selling Price'!J38*'Volume (KT)'!J38*'Selling Price'!J$20/10^3</f>
        <v>0</v>
      </c>
      <c r="K38" s="23">
        <f>'Selling Price'!K38*'Volume (KT)'!K38*'Selling Price'!K$20/10^3</f>
        <v>0</v>
      </c>
      <c r="L38" s="23">
        <f>'Selling Price'!L38*'Volume (KT)'!L38*'Selling Price'!L$20/10^3</f>
        <v>0</v>
      </c>
      <c r="M38" s="23">
        <f>'Selling Price'!M38*'Volume (KT)'!M38*'Selling Price'!M$20/10^3</f>
        <v>0</v>
      </c>
      <c r="N38" s="23">
        <f>'Selling Price'!N38*'Volume (KT)'!N38*'Selling Price'!N$20/10^3</f>
        <v>0</v>
      </c>
      <c r="O38" s="23">
        <f>'Selling Price'!O38*'Volume (KT)'!O38*'Selling Price'!O$20/10^3</f>
        <v>0</v>
      </c>
      <c r="P38" s="23">
        <f>'Selling Price'!P38*'Volume (KT)'!P38*'Selling Price'!P$20/10^3</f>
        <v>0</v>
      </c>
    </row>
    <row r="39" spans="1:16" x14ac:dyDescent="0.3">
      <c r="A39" s="21" t="s">
        <v>124</v>
      </c>
      <c r="B39" s="29" t="s">
        <v>26</v>
      </c>
      <c r="C39" s="31" t="s">
        <v>39</v>
      </c>
      <c r="D39" s="29" t="s">
        <v>26</v>
      </c>
      <c r="E39" s="23">
        <f>'Selling Price'!E39*'Volume (KT)'!E39*'Selling Price'!E$20/10^3</f>
        <v>640.23121955591773</v>
      </c>
      <c r="F39" s="23">
        <f>'Selling Price'!F39*'Volume (KT)'!F39*'Selling Price'!F$20/10^3</f>
        <v>618.53013483066604</v>
      </c>
      <c r="G39" s="23">
        <f>'Selling Price'!G39*'Volume (KT)'!G39*'Selling Price'!G$20/10^3</f>
        <v>637.61227325328014</v>
      </c>
      <c r="H39" s="23">
        <f>'Selling Price'!H39*'Volume (KT)'!H39*'Selling Price'!H$20/10^3</f>
        <v>557.0121283584001</v>
      </c>
      <c r="I39" s="23">
        <f>'Selling Price'!I39*'Volume (KT)'!I39*'Selling Price'!I$20/10^3</f>
        <v>502.29174446528003</v>
      </c>
      <c r="J39" s="23">
        <f>'Selling Price'!J39*'Volume (KT)'!J39*'Selling Price'!J$20/10^3</f>
        <v>463.67057869440009</v>
      </c>
      <c r="K39" s="23">
        <f>'Selling Price'!K39*'Volume (KT)'!K39*'Selling Price'!K$20/10^3</f>
        <v>262.93393866842212</v>
      </c>
      <c r="L39" s="23">
        <f>'Selling Price'!L39*'Volume (KT)'!L39*'Selling Price'!L$20/10^3</f>
        <v>452.81791221840001</v>
      </c>
      <c r="M39" s="23">
        <f>'Selling Price'!M39*'Volume (KT)'!M39*'Selling Price'!M$20/10^3</f>
        <v>459.34548102944001</v>
      </c>
      <c r="N39" s="23">
        <f>'Selling Price'!N39*'Volume (KT)'!N39*'Selling Price'!N$20/10^3</f>
        <v>305.18805590700003</v>
      </c>
      <c r="O39" s="23">
        <f>'Selling Price'!O39*'Volume (KT)'!O39*'Selling Price'!O$20/10^3</f>
        <v>0</v>
      </c>
      <c r="P39" s="23">
        <f>'Selling Price'!P39*'Volume (KT)'!P39*'Selling Price'!P$20/10^3</f>
        <v>468.09382584036001</v>
      </c>
    </row>
    <row r="40" spans="1:16" x14ac:dyDescent="0.3">
      <c r="A40" s="21" t="s">
        <v>124</v>
      </c>
      <c r="B40" s="32" t="s">
        <v>37</v>
      </c>
      <c r="C40" s="31" t="s">
        <v>39</v>
      </c>
      <c r="D40" s="29" t="s">
        <v>26</v>
      </c>
      <c r="E40" s="23">
        <f>'Selling Price'!E40*'Volume (KT)'!E40*'Selling Price'!E$20/10^3</f>
        <v>0</v>
      </c>
      <c r="F40" s="23">
        <f>'Selling Price'!F40*'Volume (KT)'!F40*'Selling Price'!F$20/10^3</f>
        <v>0</v>
      </c>
      <c r="G40" s="23">
        <f>'Selling Price'!G40*'Volume (KT)'!G40*'Selling Price'!G$20/10^3</f>
        <v>0</v>
      </c>
      <c r="H40" s="23">
        <f>'Selling Price'!H40*'Volume (KT)'!H40*'Selling Price'!H$20/10^3</f>
        <v>0</v>
      </c>
      <c r="I40" s="23">
        <f>'Selling Price'!I40*'Volume (KT)'!I40*'Selling Price'!I$20/10^3</f>
        <v>0</v>
      </c>
      <c r="J40" s="23">
        <f>'Selling Price'!J40*'Volume (KT)'!J40*'Selling Price'!J$20/10^3</f>
        <v>0</v>
      </c>
      <c r="K40" s="23">
        <f>'Selling Price'!K40*'Volume (KT)'!K40*'Selling Price'!K$20/10^3</f>
        <v>0</v>
      </c>
      <c r="L40" s="23">
        <f>'Selling Price'!L40*'Volume (KT)'!L40*'Selling Price'!L$20/10^3</f>
        <v>0</v>
      </c>
      <c r="M40" s="23">
        <f>'Selling Price'!M40*'Volume (KT)'!M40*'Selling Price'!M$20/10^3</f>
        <v>0</v>
      </c>
      <c r="N40" s="23">
        <f>'Selling Price'!N40*'Volume (KT)'!N40*'Selling Price'!N$20/10^3</f>
        <v>0</v>
      </c>
      <c r="O40" s="23">
        <f>'Selling Price'!O40*'Volume (KT)'!O40*'Selling Price'!O$20/10^3</f>
        <v>0</v>
      </c>
      <c r="P40" s="23">
        <f>'Selling Price'!P40*'Volume (KT)'!P40*'Selling Price'!P$20/10^3</f>
        <v>0</v>
      </c>
    </row>
    <row r="41" spans="1:16" x14ac:dyDescent="0.3">
      <c r="A41" s="21"/>
      <c r="B41" s="33"/>
      <c r="C41" s="34" t="s">
        <v>40</v>
      </c>
      <c r="D41" s="33"/>
      <c r="E41" s="23">
        <f>'Selling Price'!E41*'Volume (KT)'!E41*'Selling Price'!E$20/10^3</f>
        <v>0</v>
      </c>
      <c r="F41" s="23">
        <f>'Selling Price'!F41*'Volume (KT)'!F41*'Selling Price'!F$20/10^3</f>
        <v>0</v>
      </c>
      <c r="G41" s="23">
        <f>'Selling Price'!G41*'Volume (KT)'!G41*'Selling Price'!G$20/10^3</f>
        <v>0</v>
      </c>
      <c r="H41" s="23">
        <f>'Selling Price'!H41*'Volume (KT)'!H41*'Selling Price'!H$20/10^3</f>
        <v>0</v>
      </c>
      <c r="I41" s="23">
        <f>'Selling Price'!I41*'Volume (KT)'!I41*'Selling Price'!I$20/10^3</f>
        <v>0</v>
      </c>
      <c r="J41" s="23">
        <f>'Selling Price'!J41*'Volume (KT)'!J41*'Selling Price'!J$20/10^3</f>
        <v>0</v>
      </c>
      <c r="K41" s="23">
        <f>'Selling Price'!K41*'Volume (KT)'!K41*'Selling Price'!K$20/10^3</f>
        <v>0</v>
      </c>
      <c r="L41" s="23">
        <f>'Selling Price'!L41*'Volume (KT)'!L41*'Selling Price'!L$20/10^3</f>
        <v>0</v>
      </c>
      <c r="M41" s="23">
        <f>'Selling Price'!M41*'Volume (KT)'!M41*'Selling Price'!M$20/10^3</f>
        <v>0</v>
      </c>
      <c r="N41" s="23">
        <f>'Selling Price'!N41*'Volume (KT)'!N41*'Selling Price'!N$20/10^3</f>
        <v>0</v>
      </c>
      <c r="O41" s="23">
        <f>'Selling Price'!O41*'Volume (KT)'!O41*'Selling Price'!O$20/10^3</f>
        <v>0</v>
      </c>
      <c r="P41" s="23">
        <f>'Selling Price'!P41*'Volume (KT)'!P41*'Selling Price'!P$20/10^3</f>
        <v>0</v>
      </c>
    </row>
    <row r="42" spans="1:16" x14ac:dyDescent="0.3">
      <c r="A42" s="21" t="s">
        <v>124</v>
      </c>
      <c r="B42" s="33" t="s">
        <v>26</v>
      </c>
      <c r="C42" s="35" t="s">
        <v>41</v>
      </c>
      <c r="D42" s="33" t="s">
        <v>26</v>
      </c>
      <c r="E42" s="23">
        <f>'Selling Price'!E42*'Volume (KT)'!E42*'Selling Price'!E$20/10^3</f>
        <v>352.71310198399624</v>
      </c>
      <c r="F42" s="23">
        <f>'Selling Price'!F42*'Volume (KT)'!F42*'Selling Price'!F$20/10^3</f>
        <v>280.21740353923246</v>
      </c>
      <c r="G42" s="23">
        <f>'Selling Price'!G42*'Volume (KT)'!G42*'Selling Price'!G$20/10^3</f>
        <v>306.89325206280006</v>
      </c>
      <c r="H42" s="23">
        <f>'Selling Price'!H42*'Volume (KT)'!H42*'Selling Price'!H$20/10^3</f>
        <v>301.01873626880001</v>
      </c>
      <c r="I42" s="23">
        <f>'Selling Price'!I42*'Volume (KT)'!I42*'Selling Price'!I$20/10^3</f>
        <v>302.94578233920004</v>
      </c>
      <c r="J42" s="23">
        <f>'Selling Price'!J42*'Volume (KT)'!J42*'Selling Price'!J$20/10^3</f>
        <v>276.59012501120003</v>
      </c>
      <c r="K42" s="23">
        <f>'Selling Price'!K42*'Volume (KT)'!K42*'Selling Price'!K$20/10^3</f>
        <v>98.442552395999996</v>
      </c>
      <c r="L42" s="23">
        <f>'Selling Price'!L42*'Volume (KT)'!L42*'Selling Price'!L$20/10^3</f>
        <v>155.0274989568</v>
      </c>
      <c r="M42" s="23">
        <f>'Selling Price'!M42*'Volume (KT)'!M42*'Selling Price'!M$20/10^3</f>
        <v>254.8764090608</v>
      </c>
      <c r="N42" s="23">
        <f>'Selling Price'!N42*'Volume (KT)'!N42*'Selling Price'!N$20/10^3</f>
        <v>237.2543848878</v>
      </c>
      <c r="O42" s="23">
        <f>'Selling Price'!O42*'Volume (KT)'!O42*'Selling Price'!O$20/10^3</f>
        <v>271.52214555374997</v>
      </c>
      <c r="P42" s="23">
        <f>'Selling Price'!P42*'Volume (KT)'!P42*'Selling Price'!P$20/10^3</f>
        <v>281.23998364800002</v>
      </c>
    </row>
    <row r="43" spans="1:16" x14ac:dyDescent="0.3">
      <c r="A43" s="21" t="s">
        <v>124</v>
      </c>
      <c r="B43" s="36" t="s">
        <v>37</v>
      </c>
      <c r="C43" s="35" t="s">
        <v>41</v>
      </c>
      <c r="D43" s="33" t="s">
        <v>26</v>
      </c>
      <c r="E43" s="23">
        <f>'Selling Price'!E43*'Volume (KT)'!E43*'Selling Price'!E$20/10^3</f>
        <v>0</v>
      </c>
      <c r="F43" s="23">
        <f>'Selling Price'!F43*'Volume (KT)'!F43*'Selling Price'!F$20/10^3</f>
        <v>0</v>
      </c>
      <c r="G43" s="23">
        <f>'Selling Price'!G43*'Volume (KT)'!G43*'Selling Price'!G$20/10^3</f>
        <v>0</v>
      </c>
      <c r="H43" s="23">
        <f>'Selling Price'!H43*'Volume (KT)'!H43*'Selling Price'!H$20/10^3</f>
        <v>0</v>
      </c>
      <c r="I43" s="23">
        <f>'Selling Price'!I43*'Volume (KT)'!I43*'Selling Price'!I$20/10^3</f>
        <v>0</v>
      </c>
      <c r="J43" s="23">
        <f>'Selling Price'!J43*'Volume (KT)'!J43*'Selling Price'!J$20/10^3</f>
        <v>0</v>
      </c>
      <c r="K43" s="23">
        <f>'Selling Price'!K43*'Volume (KT)'!K43*'Selling Price'!K$20/10^3</f>
        <v>0</v>
      </c>
      <c r="L43" s="23">
        <f>'Selling Price'!L43*'Volume (KT)'!L43*'Selling Price'!L$20/10^3</f>
        <v>0</v>
      </c>
      <c r="M43" s="23">
        <f>'Selling Price'!M43*'Volume (KT)'!M43*'Selling Price'!M$20/10^3</f>
        <v>0</v>
      </c>
      <c r="N43" s="23">
        <f>'Selling Price'!N43*'Volume (KT)'!N43*'Selling Price'!N$20/10^3</f>
        <v>0</v>
      </c>
      <c r="O43" s="23">
        <f>'Selling Price'!O43*'Volume (KT)'!O43*'Selling Price'!O$20/10^3</f>
        <v>0</v>
      </c>
      <c r="P43" s="23">
        <f>'Selling Price'!P43*'Volume (KT)'!P43*'Selling Price'!P$20/10^3</f>
        <v>0</v>
      </c>
    </row>
    <row r="44" spans="1:16" x14ac:dyDescent="0.3">
      <c r="A44" s="21" t="s">
        <v>124</v>
      </c>
      <c r="B44" s="33" t="s">
        <v>26</v>
      </c>
      <c r="C44" s="35" t="s">
        <v>42</v>
      </c>
      <c r="D44" s="33" t="s">
        <v>26</v>
      </c>
      <c r="E44" s="23">
        <f>'Selling Price'!E44*'Volume (KT)'!E44*'Selling Price'!E$20/10^3</f>
        <v>0</v>
      </c>
      <c r="F44" s="23">
        <f>'Selling Price'!F44*'Volume (KT)'!F44*'Selling Price'!F$20/10^3</f>
        <v>86.610152717787614</v>
      </c>
      <c r="G44" s="23">
        <f>'Selling Price'!G44*'Volume (KT)'!G44*'Selling Price'!G$20/10^3</f>
        <v>60.374151529191103</v>
      </c>
      <c r="H44" s="23">
        <f>'Selling Price'!H44*'Volume (KT)'!H44*'Selling Price'!H$20/10^3</f>
        <v>36.342915409975987</v>
      </c>
      <c r="I44" s="23">
        <f>'Selling Price'!I44*'Volume (KT)'!I44*'Selling Price'!I$20/10^3</f>
        <v>0</v>
      </c>
      <c r="J44" s="23">
        <f>'Selling Price'!J44*'Volume (KT)'!J44*'Selling Price'!J$20/10^3</f>
        <v>0</v>
      </c>
      <c r="K44" s="23">
        <f>'Selling Price'!K44*'Volume (KT)'!K44*'Selling Price'!K$20/10^3</f>
        <v>0</v>
      </c>
      <c r="L44" s="23">
        <f>'Selling Price'!L44*'Volume (KT)'!L44*'Selling Price'!L$20/10^3</f>
        <v>0</v>
      </c>
      <c r="M44" s="23">
        <f>'Selling Price'!M44*'Volume (KT)'!M44*'Selling Price'!M$20/10^3</f>
        <v>0</v>
      </c>
      <c r="N44" s="23">
        <f>'Selling Price'!N44*'Volume (KT)'!N44*'Selling Price'!N$20/10^3</f>
        <v>0</v>
      </c>
      <c r="O44" s="23">
        <f>'Selling Price'!O44*'Volume (KT)'!O44*'Selling Price'!O$20/10^3</f>
        <v>0</v>
      </c>
      <c r="P44" s="23">
        <f>'Selling Price'!P44*'Volume (KT)'!P44*'Selling Price'!P$20/10^3</f>
        <v>0</v>
      </c>
    </row>
    <row r="45" spans="1:16" x14ac:dyDescent="0.3">
      <c r="A45" s="21"/>
      <c r="B45" s="29"/>
      <c r="C45" s="30" t="s">
        <v>43</v>
      </c>
      <c r="D45" s="29"/>
      <c r="E45" s="23">
        <f>'Selling Price'!E45*'Volume (KT)'!E45*'Selling Price'!E$20/10^3</f>
        <v>0</v>
      </c>
      <c r="F45" s="23">
        <f>'Selling Price'!F45*'Volume (KT)'!F45*'Selling Price'!F$20/10^3</f>
        <v>0</v>
      </c>
      <c r="G45" s="23">
        <f>'Selling Price'!G45*'Volume (KT)'!G45*'Selling Price'!G$20/10^3</f>
        <v>0</v>
      </c>
      <c r="H45" s="23">
        <f>'Selling Price'!H45*'Volume (KT)'!H45*'Selling Price'!H$20/10^3</f>
        <v>0</v>
      </c>
      <c r="I45" s="23">
        <f>'Selling Price'!I45*'Volume (KT)'!I45*'Selling Price'!I$20/10^3</f>
        <v>0</v>
      </c>
      <c r="J45" s="23">
        <f>'Selling Price'!J45*'Volume (KT)'!J45*'Selling Price'!J$20/10^3</f>
        <v>0</v>
      </c>
      <c r="K45" s="23">
        <f>'Selling Price'!K45*'Volume (KT)'!K45*'Selling Price'!K$20/10^3</f>
        <v>0</v>
      </c>
      <c r="L45" s="23">
        <f>'Selling Price'!L45*'Volume (KT)'!L45*'Selling Price'!L$20/10^3</f>
        <v>0</v>
      </c>
      <c r="M45" s="23">
        <f>'Selling Price'!M45*'Volume (KT)'!M45*'Selling Price'!M$20/10^3</f>
        <v>0</v>
      </c>
      <c r="N45" s="23">
        <f>'Selling Price'!N45*'Volume (KT)'!N45*'Selling Price'!N$20/10^3</f>
        <v>0</v>
      </c>
      <c r="O45" s="23">
        <f>'Selling Price'!O45*'Volume (KT)'!O45*'Selling Price'!O$20/10^3</f>
        <v>0</v>
      </c>
      <c r="P45" s="23">
        <f>'Selling Price'!P45*'Volume (KT)'!P45*'Selling Price'!P$20/10^3</f>
        <v>0</v>
      </c>
    </row>
    <row r="46" spans="1:16" x14ac:dyDescent="0.3">
      <c r="A46" s="21" t="s">
        <v>124</v>
      </c>
      <c r="B46" s="29" t="s">
        <v>26</v>
      </c>
      <c r="C46" s="31" t="s">
        <v>44</v>
      </c>
      <c r="D46" s="29" t="s">
        <v>26</v>
      </c>
      <c r="E46" s="23">
        <f>'Selling Price'!E46*'Volume (KT)'!E46*'Selling Price'!E$20/10^3</f>
        <v>0</v>
      </c>
      <c r="F46" s="23">
        <f>'Selling Price'!F46*'Volume (KT)'!F46*'Selling Price'!F$20/10^3</f>
        <v>184.06775993439297</v>
      </c>
      <c r="G46" s="23">
        <f>'Selling Price'!G46*'Volume (KT)'!G46*'Selling Price'!G$20/10^3</f>
        <v>205.43828250861247</v>
      </c>
      <c r="H46" s="23">
        <f>'Selling Price'!H46*'Volume (KT)'!H46*'Selling Price'!H$20/10^3</f>
        <v>150.51256902488282</v>
      </c>
      <c r="I46" s="23">
        <f>'Selling Price'!I46*'Volume (KT)'!I46*'Selling Price'!I$20/10^3</f>
        <v>64.590731593630991</v>
      </c>
      <c r="J46" s="23">
        <f>'Selling Price'!J46*'Volume (KT)'!J46*'Selling Price'!J$20/10^3</f>
        <v>166.18028566543694</v>
      </c>
      <c r="K46" s="23">
        <f>'Selling Price'!K46*'Volume (KT)'!K46*'Selling Price'!K$20/10^3</f>
        <v>0</v>
      </c>
      <c r="L46" s="23">
        <f>'Selling Price'!L46*'Volume (KT)'!L46*'Selling Price'!L$20/10^3</f>
        <v>91.306725758621894</v>
      </c>
      <c r="M46" s="23">
        <f>'Selling Price'!M46*'Volume (KT)'!M46*'Selling Price'!M$20/10^3</f>
        <v>90.789689715948214</v>
      </c>
      <c r="N46" s="23">
        <f>'Selling Price'!N46*'Volume (KT)'!N46*'Selling Price'!N$20/10^3</f>
        <v>0</v>
      </c>
      <c r="O46" s="23">
        <f>'Selling Price'!O46*'Volume (KT)'!O46*'Selling Price'!O$20/10^3</f>
        <v>96.290471938429789</v>
      </c>
      <c r="P46" s="23">
        <f>'Selling Price'!P46*'Volume (KT)'!P46*'Selling Price'!P$20/10^3</f>
        <v>106.97463681950269</v>
      </c>
    </row>
    <row r="47" spans="1:16" x14ac:dyDescent="0.3">
      <c r="A47" s="21" t="s">
        <v>124</v>
      </c>
      <c r="B47" s="32" t="s">
        <v>37</v>
      </c>
      <c r="C47" s="31" t="s">
        <v>44</v>
      </c>
      <c r="D47" s="29" t="s">
        <v>26</v>
      </c>
      <c r="E47" s="23">
        <f>'Selling Price'!E47*'Volume (KT)'!E47*'Selling Price'!E$20/10^3</f>
        <v>0</v>
      </c>
      <c r="F47" s="23">
        <f>'Selling Price'!F47*'Volume (KT)'!F47*'Selling Price'!F$20/10^3</f>
        <v>0</v>
      </c>
      <c r="G47" s="23">
        <f>'Selling Price'!G47*'Volume (KT)'!G47*'Selling Price'!G$20/10^3</f>
        <v>0</v>
      </c>
      <c r="H47" s="23">
        <f>'Selling Price'!H47*'Volume (KT)'!H47*'Selling Price'!H$20/10^3</f>
        <v>0</v>
      </c>
      <c r="I47" s="23">
        <f>'Selling Price'!I47*'Volume (KT)'!I47*'Selling Price'!I$20/10^3</f>
        <v>0</v>
      </c>
      <c r="J47" s="23">
        <f>'Selling Price'!J47*'Volume (KT)'!J47*'Selling Price'!J$20/10^3</f>
        <v>0</v>
      </c>
      <c r="K47" s="23">
        <f>'Selling Price'!K47*'Volume (KT)'!K47*'Selling Price'!K$20/10^3</f>
        <v>0</v>
      </c>
      <c r="L47" s="23">
        <f>'Selling Price'!L47*'Volume (KT)'!L47*'Selling Price'!L$20/10^3</f>
        <v>0</v>
      </c>
      <c r="M47" s="23">
        <f>'Selling Price'!M47*'Volume (KT)'!M47*'Selling Price'!M$20/10^3</f>
        <v>0</v>
      </c>
      <c r="N47" s="23">
        <f>'Selling Price'!N47*'Volume (KT)'!N47*'Selling Price'!N$20/10^3</f>
        <v>0</v>
      </c>
      <c r="O47" s="23">
        <f>'Selling Price'!O47*'Volume (KT)'!O47*'Selling Price'!O$20/10^3</f>
        <v>0</v>
      </c>
      <c r="P47" s="23">
        <f>'Selling Price'!P47*'Volume (KT)'!P47*'Selling Price'!P$20/10^3</f>
        <v>0</v>
      </c>
    </row>
    <row r="48" spans="1:16" x14ac:dyDescent="0.3">
      <c r="A48" s="21" t="s">
        <v>124</v>
      </c>
      <c r="B48" s="29" t="s">
        <v>26</v>
      </c>
      <c r="C48" s="31" t="s">
        <v>45</v>
      </c>
      <c r="D48" s="29" t="s">
        <v>26</v>
      </c>
      <c r="E48" s="23">
        <f>'Selling Price'!E48*'Volume (KT)'!E48*'Selling Price'!E$20/10^3</f>
        <v>0</v>
      </c>
      <c r="F48" s="23">
        <f>'Selling Price'!F48*'Volume (KT)'!F48*'Selling Price'!F$20/10^3</f>
        <v>0</v>
      </c>
      <c r="G48" s="23">
        <f>'Selling Price'!G48*'Volume (KT)'!G48*'Selling Price'!G$20/10^3</f>
        <v>0</v>
      </c>
      <c r="H48" s="23">
        <f>'Selling Price'!H48*'Volume (KT)'!H48*'Selling Price'!H$20/10^3</f>
        <v>0</v>
      </c>
      <c r="I48" s="23">
        <f>'Selling Price'!I48*'Volume (KT)'!I48*'Selling Price'!I$20/10^3</f>
        <v>0</v>
      </c>
      <c r="J48" s="23">
        <f>'Selling Price'!J48*'Volume (KT)'!J48*'Selling Price'!J$20/10^3</f>
        <v>0</v>
      </c>
      <c r="K48" s="23">
        <f>'Selling Price'!K48*'Volume (KT)'!K48*'Selling Price'!K$20/10^3</f>
        <v>0</v>
      </c>
      <c r="L48" s="23">
        <f>'Selling Price'!L48*'Volume (KT)'!L48*'Selling Price'!L$20/10^3</f>
        <v>0</v>
      </c>
      <c r="M48" s="23">
        <f>'Selling Price'!M48*'Volume (KT)'!M48*'Selling Price'!M$20/10^3</f>
        <v>0</v>
      </c>
      <c r="N48" s="23">
        <f>'Selling Price'!N48*'Volume (KT)'!N48*'Selling Price'!N$20/10^3</f>
        <v>0</v>
      </c>
      <c r="O48" s="23">
        <f>'Selling Price'!O48*'Volume (KT)'!O48*'Selling Price'!O$20/10^3</f>
        <v>0</v>
      </c>
      <c r="P48" s="23">
        <f>'Selling Price'!P48*'Volume (KT)'!P48*'Selling Price'!P$20/10^3</f>
        <v>0</v>
      </c>
    </row>
    <row r="49" spans="1:16" x14ac:dyDescent="0.3">
      <c r="A49" s="21" t="s">
        <v>124</v>
      </c>
      <c r="B49" s="32" t="s">
        <v>37</v>
      </c>
      <c r="C49" s="31" t="s">
        <v>45</v>
      </c>
      <c r="D49" s="29" t="s">
        <v>26</v>
      </c>
      <c r="E49" s="23">
        <f>'Selling Price'!E49*'Volume (KT)'!E49*'Selling Price'!E$20/10^3</f>
        <v>0</v>
      </c>
      <c r="F49" s="23">
        <f>'Selling Price'!F49*'Volume (KT)'!F49*'Selling Price'!F$20/10^3</f>
        <v>0</v>
      </c>
      <c r="G49" s="23">
        <f>'Selling Price'!G49*'Volume (KT)'!G49*'Selling Price'!G$20/10^3</f>
        <v>0</v>
      </c>
      <c r="H49" s="23">
        <f>'Selling Price'!H49*'Volume (KT)'!H49*'Selling Price'!H$20/10^3</f>
        <v>0</v>
      </c>
      <c r="I49" s="23">
        <f>'Selling Price'!I49*'Volume (KT)'!I49*'Selling Price'!I$20/10^3</f>
        <v>0</v>
      </c>
      <c r="J49" s="23">
        <f>'Selling Price'!J49*'Volume (KT)'!J49*'Selling Price'!J$20/10^3</f>
        <v>0</v>
      </c>
      <c r="K49" s="23">
        <f>'Selling Price'!K49*'Volume (KT)'!K49*'Selling Price'!K$20/10^3</f>
        <v>0</v>
      </c>
      <c r="L49" s="23">
        <f>'Selling Price'!L49*'Volume (KT)'!L49*'Selling Price'!L$20/10^3</f>
        <v>0</v>
      </c>
      <c r="M49" s="23">
        <f>'Selling Price'!M49*'Volume (KT)'!M49*'Selling Price'!M$20/10^3</f>
        <v>0</v>
      </c>
      <c r="N49" s="23">
        <f>'Selling Price'!N49*'Volume (KT)'!N49*'Selling Price'!N$20/10^3</f>
        <v>0</v>
      </c>
      <c r="O49" s="23">
        <f>'Selling Price'!O49*'Volume (KT)'!O49*'Selling Price'!O$20/10^3</f>
        <v>0</v>
      </c>
      <c r="P49" s="23">
        <f>'Selling Price'!P49*'Volume (KT)'!P49*'Selling Price'!P$20/10^3</f>
        <v>0</v>
      </c>
    </row>
    <row r="50" spans="1:16" x14ac:dyDescent="0.3">
      <c r="A50" s="21" t="s">
        <v>124</v>
      </c>
      <c r="B50" s="29" t="s">
        <v>26</v>
      </c>
      <c r="C50" s="31" t="s">
        <v>46</v>
      </c>
      <c r="D50" s="29" t="s">
        <v>26</v>
      </c>
      <c r="E50" s="23">
        <f>'Selling Price'!E50*'Volume (KT)'!E50*'Selling Price'!E$20/10^3</f>
        <v>0</v>
      </c>
      <c r="F50" s="23">
        <f>'Selling Price'!F50*'Volume (KT)'!F50*'Selling Price'!F$20/10^3</f>
        <v>0</v>
      </c>
      <c r="G50" s="23">
        <f>'Selling Price'!G50*'Volume (KT)'!G50*'Selling Price'!G$20/10^3</f>
        <v>0</v>
      </c>
      <c r="H50" s="23">
        <f>'Selling Price'!H50*'Volume (KT)'!H50*'Selling Price'!H$20/10^3</f>
        <v>0</v>
      </c>
      <c r="I50" s="23">
        <f>'Selling Price'!I50*'Volume (KT)'!I50*'Selling Price'!I$20/10^3</f>
        <v>81.164407479437543</v>
      </c>
      <c r="J50" s="23">
        <f>'Selling Price'!J50*'Volume (KT)'!J50*'Selling Price'!J$20/10^3</f>
        <v>77.396183521099815</v>
      </c>
      <c r="K50" s="23">
        <f>'Selling Price'!K50*'Volume (KT)'!K50*'Selling Price'!K$20/10^3</f>
        <v>0</v>
      </c>
      <c r="L50" s="23">
        <f>'Selling Price'!L50*'Volume (KT)'!L50*'Selling Price'!L$20/10^3</f>
        <v>73.048002103473976</v>
      </c>
      <c r="M50" s="23">
        <f>'Selling Price'!M50*'Volume (KT)'!M50*'Selling Price'!M$20/10^3</f>
        <v>74.124075708611116</v>
      </c>
      <c r="N50" s="23">
        <f>'Selling Price'!N50*'Volume (KT)'!N50*'Selling Price'!N$20/10^3</f>
        <v>74.60960449320703</v>
      </c>
      <c r="O50" s="23">
        <f>'Selling Price'!O50*'Volume (KT)'!O50*'Selling Price'!O$20/10^3</f>
        <v>75.517421912872109</v>
      </c>
      <c r="P50" s="23">
        <f>'Selling Price'!P50*'Volume (KT)'!P50*'Selling Price'!P$20/10^3</f>
        <v>75.598484782537227</v>
      </c>
    </row>
    <row r="51" spans="1:16" x14ac:dyDescent="0.3">
      <c r="A51" s="21" t="s">
        <v>124</v>
      </c>
      <c r="B51" s="32" t="s">
        <v>37</v>
      </c>
      <c r="C51" s="31" t="s">
        <v>46</v>
      </c>
      <c r="D51" s="29" t="s">
        <v>26</v>
      </c>
      <c r="E51" s="23">
        <f>'Selling Price'!E51*'Volume (KT)'!E51*'Selling Price'!E$20/10^3</f>
        <v>0</v>
      </c>
      <c r="F51" s="23">
        <f>'Selling Price'!F51*'Volume (KT)'!F51*'Selling Price'!F$20/10^3</f>
        <v>0</v>
      </c>
      <c r="G51" s="23">
        <f>'Selling Price'!G51*'Volume (KT)'!G51*'Selling Price'!G$20/10^3</f>
        <v>0</v>
      </c>
      <c r="H51" s="23">
        <f>'Selling Price'!H51*'Volume (KT)'!H51*'Selling Price'!H$20/10^3</f>
        <v>0</v>
      </c>
      <c r="I51" s="23">
        <f>'Selling Price'!I51*'Volume (KT)'!I51*'Selling Price'!I$20/10^3</f>
        <v>0</v>
      </c>
      <c r="J51" s="23">
        <f>'Selling Price'!J51*'Volume (KT)'!J51*'Selling Price'!J$20/10^3</f>
        <v>0</v>
      </c>
      <c r="K51" s="23">
        <f>'Selling Price'!K51*'Volume (KT)'!K51*'Selling Price'!K$20/10^3</f>
        <v>0</v>
      </c>
      <c r="L51" s="23">
        <f>'Selling Price'!L51*'Volume (KT)'!L51*'Selling Price'!L$20/10^3</f>
        <v>0</v>
      </c>
      <c r="M51" s="23">
        <f>'Selling Price'!M51*'Volume (KT)'!M51*'Selling Price'!M$20/10^3</f>
        <v>0</v>
      </c>
      <c r="N51" s="23">
        <f>'Selling Price'!N51*'Volume (KT)'!N51*'Selling Price'!N$20/10^3</f>
        <v>0</v>
      </c>
      <c r="O51" s="23">
        <f>'Selling Price'!O51*'Volume (KT)'!O51*'Selling Price'!O$20/10^3</f>
        <v>0</v>
      </c>
      <c r="P51" s="23">
        <f>'Selling Price'!P51*'Volume (KT)'!P51*'Selling Price'!P$20/10^3</f>
        <v>0</v>
      </c>
    </row>
    <row r="52" spans="1:16" x14ac:dyDescent="0.3">
      <c r="A52" s="21" t="s">
        <v>124</v>
      </c>
      <c r="B52" s="33" t="s">
        <v>26</v>
      </c>
      <c r="C52" s="33" t="s">
        <v>47</v>
      </c>
      <c r="D52" s="33" t="s">
        <v>26</v>
      </c>
      <c r="E52" s="23">
        <f>'Selling Price'!E52*'Volume (KT)'!E52*'Selling Price'!E$20/10^3</f>
        <v>8.1330083395234993</v>
      </c>
      <c r="F52" s="23">
        <f>'Selling Price'!F52*'Volume (KT)'!F52*'Selling Price'!F$20/10^3</f>
        <v>8.1640800000000002</v>
      </c>
      <c r="G52" s="23">
        <f>'Selling Price'!G52*'Volume (KT)'!G52*'Selling Price'!G$20/10^3</f>
        <v>5.0716897776000005</v>
      </c>
      <c r="H52" s="23">
        <f>'Selling Price'!H52*'Volume (KT)'!H52*'Selling Price'!H$20/10^3</f>
        <v>5.5381989156000007</v>
      </c>
      <c r="I52" s="23">
        <f>'Selling Price'!I52*'Volume (KT)'!I52*'Selling Price'!I$20/10^3</f>
        <v>4.2725459696205474</v>
      </c>
      <c r="J52" s="23">
        <f>'Selling Price'!J52*'Volume (KT)'!J52*'Selling Price'!J$20/10^3</f>
        <v>5.2220158233390315</v>
      </c>
      <c r="K52" s="23">
        <f>'Selling Price'!K52*'Volume (KT)'!K52*'Selling Price'!K$20/10^3</f>
        <v>4.6787173419309447</v>
      </c>
      <c r="L52" s="23">
        <f>'Selling Price'!L52*'Volume (KT)'!L52*'Selling Price'!L$20/10^3</f>
        <v>5.4498777079360661</v>
      </c>
      <c r="M52" s="23">
        <f>'Selling Price'!M52*'Volume (KT)'!M52*'Selling Price'!M$20/10^3</f>
        <v>5.1387434089085078</v>
      </c>
      <c r="N52" s="23">
        <f>'Selling Price'!N52*'Volume (KT)'!N52*'Selling Price'!N$20/10^3</f>
        <v>5.0529917606399364</v>
      </c>
      <c r="O52" s="23">
        <f>'Selling Price'!O52*'Volume (KT)'!O52*'Selling Price'!O$20/10^3</f>
        <v>4.753441974361353</v>
      </c>
      <c r="P52" s="23">
        <f>'Selling Price'!P52*'Volume (KT)'!P52*'Selling Price'!P$20/10^3</f>
        <v>4.753441974361353</v>
      </c>
    </row>
    <row r="53" spans="1:16" s="19" customFormat="1" ht="22" x14ac:dyDescent="0.3">
      <c r="A53" s="17" t="s">
        <v>48</v>
      </c>
      <c r="B53" s="18"/>
      <c r="D53" s="18"/>
    </row>
    <row r="54" spans="1:16" x14ac:dyDescent="0.3">
      <c r="A54" s="117" t="s">
        <v>1</v>
      </c>
      <c r="B54" s="115" t="s">
        <v>23</v>
      </c>
      <c r="C54" s="115" t="s">
        <v>24</v>
      </c>
      <c r="D54" s="115" t="s">
        <v>25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3">
      <c r="A55" s="120"/>
      <c r="B55" s="116"/>
      <c r="C55" s="116"/>
      <c r="D55" s="116"/>
      <c r="E55" s="20">
        <v>23377</v>
      </c>
      <c r="F55" s="20">
        <v>23408</v>
      </c>
      <c r="G55" s="20">
        <v>23437</v>
      </c>
      <c r="H55" s="20">
        <v>23468</v>
      </c>
      <c r="I55" s="20">
        <v>23498</v>
      </c>
      <c r="J55" s="20">
        <v>23529</v>
      </c>
      <c r="K55" s="20">
        <v>23559</v>
      </c>
      <c r="L55" s="20">
        <v>23590</v>
      </c>
      <c r="M55" s="20">
        <v>23621</v>
      </c>
      <c r="N55" s="20">
        <v>23651</v>
      </c>
      <c r="O55" s="20">
        <v>23682</v>
      </c>
      <c r="P55" s="20">
        <v>23712</v>
      </c>
    </row>
    <row r="56" spans="1:16" x14ac:dyDescent="0.3">
      <c r="A56" s="21"/>
      <c r="B56" s="24"/>
      <c r="C56" s="25" t="s">
        <v>49</v>
      </c>
      <c r="D56" s="25"/>
      <c r="E56" s="23">
        <f>'Selling Price'!E56*'Volume (KT)'!E56*'Selling Price'!E$20/10^3</f>
        <v>0</v>
      </c>
      <c r="F56" s="23">
        <f>'Selling Price'!F56*'Volume (KT)'!F56*'Selling Price'!F$20/10^3</f>
        <v>0</v>
      </c>
      <c r="G56" s="23">
        <f>'Selling Price'!G56*'Volume (KT)'!G56*'Selling Price'!G$20/10^3</f>
        <v>0</v>
      </c>
      <c r="H56" s="23">
        <f>'Selling Price'!H56*'Volume (KT)'!H56*'Selling Price'!H$20/10^3</f>
        <v>0</v>
      </c>
      <c r="I56" s="23">
        <f>'Selling Price'!I56*'Volume (KT)'!I56*'Selling Price'!I$20/10^3</f>
        <v>0</v>
      </c>
      <c r="J56" s="23">
        <f>'Selling Price'!J56*'Volume (KT)'!J56*'Selling Price'!J$20/10^3</f>
        <v>0</v>
      </c>
      <c r="K56" s="23">
        <f>'Selling Price'!K56*'Volume (KT)'!K56*'Selling Price'!K$20/10^3</f>
        <v>0</v>
      </c>
      <c r="L56" s="23">
        <f>'Selling Price'!L56*'Volume (KT)'!L56*'Selling Price'!L$20/10^3</f>
        <v>0</v>
      </c>
      <c r="M56" s="23">
        <f>'Selling Price'!M56*'Volume (KT)'!M56*'Selling Price'!M$20/10^3</f>
        <v>0</v>
      </c>
      <c r="N56" s="23">
        <f>'Selling Price'!N56*'Volume (KT)'!N56*'Selling Price'!N$20/10^3</f>
        <v>0</v>
      </c>
      <c r="O56" s="23">
        <f>'Selling Price'!O56*'Volume (KT)'!O56*'Selling Price'!O$20/10^3</f>
        <v>0</v>
      </c>
      <c r="P56" s="23">
        <f>'Selling Price'!P56*'Volume (KT)'!P56*'Selling Price'!P$20/10^3</f>
        <v>0</v>
      </c>
    </row>
    <row r="57" spans="1:16" x14ac:dyDescent="0.3">
      <c r="A57" s="21" t="s">
        <v>124</v>
      </c>
      <c r="B57" s="24" t="s">
        <v>26</v>
      </c>
      <c r="C57" s="26" t="s">
        <v>50</v>
      </c>
      <c r="D57" s="24" t="s">
        <v>26</v>
      </c>
      <c r="E57" s="23">
        <f>'Selling Price'!E57*'Volume (KT)'!E57*'Selling Price'!E$20/10^3</f>
        <v>648.5211343633049</v>
      </c>
      <c r="F57" s="23">
        <f>'Selling Price'!F57*'Volume (KT)'!F57*'Selling Price'!F$20/10^3</f>
        <v>408.01855610751409</v>
      </c>
      <c r="G57" s="23">
        <f>'Selling Price'!G57*'Volume (KT)'!G57*'Selling Price'!G$20/10^3</f>
        <v>596.73832284520529</v>
      </c>
      <c r="H57" s="23">
        <f>'Selling Price'!H57*'Volume (KT)'!H57*'Selling Price'!H$20/10^3</f>
        <v>1036.1958784156909</v>
      </c>
      <c r="I57" s="23">
        <f>'Selling Price'!I57*'Volume (KT)'!I57*'Selling Price'!I$20/10^3</f>
        <v>933.51418981576694</v>
      </c>
      <c r="J57" s="23">
        <f>'Selling Price'!J57*'Volume (KT)'!J57*'Selling Price'!J$20/10^3</f>
        <v>794.58899694103502</v>
      </c>
      <c r="K57" s="23">
        <f>'Selling Price'!K57*'Volume (KT)'!K57*'Selling Price'!K$20/10^3</f>
        <v>963.07056006202583</v>
      </c>
      <c r="L57" s="23">
        <f>'Selling Price'!L57*'Volume (KT)'!L57*'Selling Price'!L$20/10^3</f>
        <v>451.77097339602921</v>
      </c>
      <c r="M57" s="23">
        <f>'Selling Price'!M57*'Volume (KT)'!M57*'Selling Price'!M$20/10^3</f>
        <v>443.75316919719398</v>
      </c>
      <c r="N57" s="23">
        <f>'Selling Price'!N57*'Volume (KT)'!N57*'Selling Price'!N$20/10^3</f>
        <v>461.55020310329428</v>
      </c>
      <c r="O57" s="23">
        <f>'Selling Price'!O57*'Volume (KT)'!O57*'Selling Price'!O$20/10^3</f>
        <v>452.09788896008268</v>
      </c>
      <c r="P57" s="23">
        <f>'Selling Price'!P57*'Volume (KT)'!P57*'Selling Price'!P$20/10^3</f>
        <v>467.72669908087659</v>
      </c>
    </row>
    <row r="58" spans="1:16" x14ac:dyDescent="0.3">
      <c r="A58" s="21" t="s">
        <v>124</v>
      </c>
      <c r="B58" s="27" t="s">
        <v>37</v>
      </c>
      <c r="C58" s="26" t="s">
        <v>51</v>
      </c>
      <c r="D58" s="24" t="s">
        <v>26</v>
      </c>
      <c r="E58" s="23">
        <f>'Selling Price'!E58*'Volume (KT)'!E58*'Selling Price'!E$20/10^3</f>
        <v>0</v>
      </c>
      <c r="F58" s="23">
        <f>'Selling Price'!F58*'Volume (KT)'!F58*'Selling Price'!F$20/10^3</f>
        <v>0</v>
      </c>
      <c r="G58" s="23">
        <f>'Selling Price'!G58*'Volume (KT)'!G58*'Selling Price'!G$20/10^3</f>
        <v>0</v>
      </c>
      <c r="H58" s="23">
        <f>'Selling Price'!H58*'Volume (KT)'!H58*'Selling Price'!H$20/10^3</f>
        <v>0</v>
      </c>
      <c r="I58" s="23">
        <f>'Selling Price'!I58*'Volume (KT)'!I58*'Selling Price'!I$20/10^3</f>
        <v>0</v>
      </c>
      <c r="J58" s="23">
        <f>'Selling Price'!J58*'Volume (KT)'!J58*'Selling Price'!J$20/10^3</f>
        <v>0</v>
      </c>
      <c r="K58" s="23">
        <f>'Selling Price'!K58*'Volume (KT)'!K58*'Selling Price'!K$20/10^3</f>
        <v>0</v>
      </c>
      <c r="L58" s="23">
        <f>'Selling Price'!L58*'Volume (KT)'!L58*'Selling Price'!L$20/10^3</f>
        <v>0</v>
      </c>
      <c r="M58" s="23">
        <f>'Selling Price'!M58*'Volume (KT)'!M58*'Selling Price'!M$20/10^3</f>
        <v>0</v>
      </c>
      <c r="N58" s="23">
        <f>'Selling Price'!N58*'Volume (KT)'!N58*'Selling Price'!N$20/10^3</f>
        <v>0</v>
      </c>
      <c r="O58" s="23">
        <f>'Selling Price'!O58*'Volume (KT)'!O58*'Selling Price'!O$20/10^3</f>
        <v>0</v>
      </c>
      <c r="P58" s="23">
        <f>'Selling Price'!P58*'Volume (KT)'!P58*'Selling Price'!P$20/10^3</f>
        <v>0</v>
      </c>
    </row>
    <row r="59" spans="1:16" x14ac:dyDescent="0.3">
      <c r="A59" s="21"/>
      <c r="B59" s="37"/>
      <c r="C59" s="38" t="s">
        <v>52</v>
      </c>
      <c r="D59" s="39"/>
      <c r="E59" s="23">
        <f>'Selling Price'!E59*'Volume (KT)'!E59*'Selling Price'!E$20/10^3</f>
        <v>0</v>
      </c>
      <c r="F59" s="23">
        <f>'Selling Price'!F59*'Volume (KT)'!F59*'Selling Price'!F$20/10^3</f>
        <v>0</v>
      </c>
      <c r="G59" s="23">
        <f>'Selling Price'!G59*'Volume (KT)'!G59*'Selling Price'!G$20/10^3</f>
        <v>0</v>
      </c>
      <c r="H59" s="23">
        <f>'Selling Price'!H59*'Volume (KT)'!H59*'Selling Price'!H$20/10^3</f>
        <v>0</v>
      </c>
      <c r="I59" s="23">
        <f>'Selling Price'!I59*'Volume (KT)'!I59*'Selling Price'!I$20/10^3</f>
        <v>0</v>
      </c>
      <c r="J59" s="23">
        <f>'Selling Price'!J59*'Volume (KT)'!J59*'Selling Price'!J$20/10^3</f>
        <v>0</v>
      </c>
      <c r="K59" s="23">
        <f>'Selling Price'!K59*'Volume (KT)'!K59*'Selling Price'!K$20/10^3</f>
        <v>0</v>
      </c>
      <c r="L59" s="23">
        <f>'Selling Price'!L59*'Volume (KT)'!L59*'Selling Price'!L$20/10^3</f>
        <v>0</v>
      </c>
      <c r="M59" s="23">
        <f>'Selling Price'!M59*'Volume (KT)'!M59*'Selling Price'!M$20/10^3</f>
        <v>0</v>
      </c>
      <c r="N59" s="23">
        <f>'Selling Price'!N59*'Volume (KT)'!N59*'Selling Price'!N$20/10^3</f>
        <v>0</v>
      </c>
      <c r="O59" s="23">
        <f>'Selling Price'!O59*'Volume (KT)'!O59*'Selling Price'!O$20/10^3</f>
        <v>0</v>
      </c>
      <c r="P59" s="23">
        <f>'Selling Price'!P59*'Volume (KT)'!P59*'Selling Price'!P$20/10^3</f>
        <v>0</v>
      </c>
    </row>
    <row r="60" spans="1:16" x14ac:dyDescent="0.3">
      <c r="A60" s="21" t="s">
        <v>124</v>
      </c>
      <c r="B60" s="39" t="s">
        <v>26</v>
      </c>
      <c r="C60" s="40" t="s">
        <v>53</v>
      </c>
      <c r="D60" s="39" t="s">
        <v>26</v>
      </c>
      <c r="E60" s="23">
        <f>'Selling Price'!E60*'Volume (KT)'!E60*'Selling Price'!E$20/10^3</f>
        <v>0</v>
      </c>
      <c r="F60" s="23">
        <f>'Selling Price'!F60*'Volume (KT)'!F60*'Selling Price'!F$20/10^3</f>
        <v>224.45010112318175</v>
      </c>
      <c r="G60" s="23">
        <f>'Selling Price'!G60*'Volume (KT)'!G60*'Selling Price'!G$20/10^3</f>
        <v>0</v>
      </c>
      <c r="H60" s="23">
        <f>'Selling Price'!H60*'Volume (KT)'!H60*'Selling Price'!H$20/10^3</f>
        <v>0</v>
      </c>
      <c r="I60" s="23">
        <f>'Selling Price'!I60*'Volume (KT)'!I60*'Selling Price'!I$20/10^3</f>
        <v>0</v>
      </c>
      <c r="J60" s="23">
        <f>'Selling Price'!J60*'Volume (KT)'!J60*'Selling Price'!J$20/10^3</f>
        <v>0</v>
      </c>
      <c r="K60" s="23">
        <f>'Selling Price'!K60*'Volume (KT)'!K60*'Selling Price'!K$20/10^3</f>
        <v>0</v>
      </c>
      <c r="L60" s="23">
        <f>'Selling Price'!L60*'Volume (KT)'!L60*'Selling Price'!L$20/10^3</f>
        <v>0</v>
      </c>
      <c r="M60" s="23">
        <f>'Selling Price'!M60*'Volume (KT)'!M60*'Selling Price'!M$20/10^3</f>
        <v>0</v>
      </c>
      <c r="N60" s="23">
        <f>'Selling Price'!N60*'Volume (KT)'!N60*'Selling Price'!N$20/10^3</f>
        <v>0</v>
      </c>
      <c r="O60" s="23">
        <f>'Selling Price'!O60*'Volume (KT)'!O60*'Selling Price'!O$20/10^3</f>
        <v>0</v>
      </c>
      <c r="P60" s="23">
        <f>'Selling Price'!P60*'Volume (KT)'!P60*'Selling Price'!P$20/10^3</f>
        <v>0</v>
      </c>
    </row>
    <row r="61" spans="1:16" x14ac:dyDescent="0.3">
      <c r="A61" s="21" t="s">
        <v>124</v>
      </c>
      <c r="B61" s="39" t="s">
        <v>26</v>
      </c>
      <c r="C61" s="40" t="s">
        <v>54</v>
      </c>
      <c r="D61" s="39" t="s">
        <v>26</v>
      </c>
      <c r="E61" s="23">
        <f>'Selling Price'!E61*'Volume (KT)'!E61*'Selling Price'!E$20/10^3</f>
        <v>0</v>
      </c>
      <c r="F61" s="23">
        <f>'Selling Price'!F61*'Volume (KT)'!F61*'Selling Price'!F$20/10^3</f>
        <v>0</v>
      </c>
      <c r="G61" s="23">
        <f>'Selling Price'!G61*'Volume (KT)'!G61*'Selling Price'!G$20/10^3</f>
        <v>0</v>
      </c>
      <c r="H61" s="23">
        <f>'Selling Price'!H61*'Volume (KT)'!H61*'Selling Price'!H$20/10^3</f>
        <v>0</v>
      </c>
      <c r="I61" s="23">
        <f>'Selling Price'!I61*'Volume (KT)'!I61*'Selling Price'!I$20/10^3</f>
        <v>0</v>
      </c>
      <c r="J61" s="23">
        <f>'Selling Price'!J61*'Volume (KT)'!J61*'Selling Price'!J$20/10^3</f>
        <v>0</v>
      </c>
      <c r="K61" s="23">
        <f>'Selling Price'!K61*'Volume (KT)'!K61*'Selling Price'!K$20/10^3</f>
        <v>0</v>
      </c>
      <c r="L61" s="23">
        <f>'Selling Price'!L61*'Volume (KT)'!L61*'Selling Price'!L$20/10^3</f>
        <v>0</v>
      </c>
      <c r="M61" s="23">
        <f>'Selling Price'!M61*'Volume (KT)'!M61*'Selling Price'!M$20/10^3</f>
        <v>0</v>
      </c>
      <c r="N61" s="23">
        <f>'Selling Price'!N61*'Volume (KT)'!N61*'Selling Price'!N$20/10^3</f>
        <v>0</v>
      </c>
      <c r="O61" s="23">
        <f>'Selling Price'!O61*'Volume (KT)'!O61*'Selling Price'!O$20/10^3</f>
        <v>0</v>
      </c>
      <c r="P61" s="23">
        <f>'Selling Price'!P61*'Volume (KT)'!P61*'Selling Price'!P$20/10^3</f>
        <v>0</v>
      </c>
    </row>
    <row r="62" spans="1:16" x14ac:dyDescent="0.3">
      <c r="A62" s="21" t="s">
        <v>124</v>
      </c>
      <c r="B62" s="39" t="s">
        <v>26</v>
      </c>
      <c r="C62" s="40" t="s">
        <v>55</v>
      </c>
      <c r="D62" s="39" t="s">
        <v>26</v>
      </c>
      <c r="E62" s="23">
        <f>'Selling Price'!E62*'Volume (KT)'!E62*'Selling Price'!E$20/10^3</f>
        <v>0</v>
      </c>
      <c r="F62" s="23">
        <f>'Selling Price'!F62*'Volume (KT)'!F62*'Selling Price'!F$20/10^3</f>
        <v>0</v>
      </c>
      <c r="G62" s="23">
        <f>'Selling Price'!G62*'Volume (KT)'!G62*'Selling Price'!G$20/10^3</f>
        <v>0</v>
      </c>
      <c r="H62" s="23">
        <f>'Selling Price'!H62*'Volume (KT)'!H62*'Selling Price'!H$20/10^3</f>
        <v>0</v>
      </c>
      <c r="I62" s="23">
        <f>'Selling Price'!I62*'Volume (KT)'!I62*'Selling Price'!I$20/10^3</f>
        <v>0</v>
      </c>
      <c r="J62" s="23">
        <f>'Selling Price'!J62*'Volume (KT)'!J62*'Selling Price'!J$20/10^3</f>
        <v>0</v>
      </c>
      <c r="K62" s="23">
        <f>'Selling Price'!K62*'Volume (KT)'!K62*'Selling Price'!K$20/10^3</f>
        <v>0</v>
      </c>
      <c r="L62" s="23">
        <f>'Selling Price'!L62*'Volume (KT)'!L62*'Selling Price'!L$20/10^3</f>
        <v>0</v>
      </c>
      <c r="M62" s="23">
        <f>'Selling Price'!M62*'Volume (KT)'!M62*'Selling Price'!M$20/10^3</f>
        <v>0</v>
      </c>
      <c r="N62" s="23">
        <f>'Selling Price'!N62*'Volume (KT)'!N62*'Selling Price'!N$20/10^3</f>
        <v>0</v>
      </c>
      <c r="O62" s="23">
        <f>'Selling Price'!O62*'Volume (KT)'!O62*'Selling Price'!O$20/10^3</f>
        <v>0</v>
      </c>
      <c r="P62" s="23">
        <f>'Selling Price'!P62*'Volume (KT)'!P62*'Selling Price'!P$20/10^3</f>
        <v>0</v>
      </c>
    </row>
    <row r="63" spans="1:16" x14ac:dyDescent="0.3">
      <c r="A63" s="21" t="s">
        <v>124</v>
      </c>
      <c r="B63" s="37" t="s">
        <v>37</v>
      </c>
      <c r="C63" s="40" t="s">
        <v>56</v>
      </c>
      <c r="D63" s="39" t="s">
        <v>26</v>
      </c>
      <c r="E63" s="23">
        <f>'Selling Price'!E63*'Volume (KT)'!E63*'Selling Price'!E$20/10^3</f>
        <v>0</v>
      </c>
      <c r="F63" s="23">
        <f>'Selling Price'!F63*'Volume (KT)'!F63*'Selling Price'!F$20/10^3</f>
        <v>0</v>
      </c>
      <c r="G63" s="23">
        <f>'Selling Price'!G63*'Volume (KT)'!G63*'Selling Price'!G$20/10^3</f>
        <v>0</v>
      </c>
      <c r="H63" s="23">
        <f>'Selling Price'!H63*'Volume (KT)'!H63*'Selling Price'!H$20/10^3</f>
        <v>0</v>
      </c>
      <c r="I63" s="23">
        <f>'Selling Price'!I63*'Volume (KT)'!I63*'Selling Price'!I$20/10^3</f>
        <v>0</v>
      </c>
      <c r="J63" s="23">
        <f>'Selling Price'!J63*'Volume (KT)'!J63*'Selling Price'!J$20/10^3</f>
        <v>0</v>
      </c>
      <c r="K63" s="23">
        <f>'Selling Price'!K63*'Volume (KT)'!K63*'Selling Price'!K$20/10^3</f>
        <v>0</v>
      </c>
      <c r="L63" s="23">
        <f>'Selling Price'!L63*'Volume (KT)'!L63*'Selling Price'!L$20/10^3</f>
        <v>0</v>
      </c>
      <c r="M63" s="23">
        <f>'Selling Price'!M63*'Volume (KT)'!M63*'Selling Price'!M$20/10^3</f>
        <v>0</v>
      </c>
      <c r="N63" s="23">
        <f>'Selling Price'!N63*'Volume (KT)'!N63*'Selling Price'!N$20/10^3</f>
        <v>0</v>
      </c>
      <c r="O63" s="23">
        <f>'Selling Price'!O63*'Volume (KT)'!O63*'Selling Price'!O$20/10^3</f>
        <v>0</v>
      </c>
      <c r="P63" s="23">
        <f>'Selling Price'!P63*'Volume (KT)'!P63*'Selling Price'!P$20/10^3</f>
        <v>0</v>
      </c>
    </row>
    <row r="64" spans="1:16" x14ac:dyDescent="0.3">
      <c r="A64" s="21" t="s">
        <v>124</v>
      </c>
      <c r="B64" s="41" t="s">
        <v>26</v>
      </c>
      <c r="C64" s="41" t="s">
        <v>57</v>
      </c>
      <c r="D64" s="41" t="s">
        <v>26</v>
      </c>
      <c r="E64" s="23">
        <f>'Selling Price'!E64*'Volume (KT)'!E64*'Selling Price'!E$20/10^3</f>
        <v>12.420011119364666</v>
      </c>
      <c r="F64" s="23">
        <f>'Selling Price'!F64*'Volume (KT)'!F64*'Selling Price'!F$20/10^3</f>
        <v>10.903759999999998</v>
      </c>
      <c r="G64" s="23">
        <f>'Selling Price'!G64*'Volume (KT)'!G64*'Selling Price'!G$20/10^3</f>
        <v>10.90376</v>
      </c>
      <c r="H64" s="23">
        <f>'Selling Price'!H64*'Volume (KT)'!H64*'Selling Price'!H$20/10^3</f>
        <v>10.90376</v>
      </c>
      <c r="I64" s="23">
        <f>'Selling Price'!I64*'Volume (KT)'!I64*'Selling Price'!I$20/10^3</f>
        <v>10.951095768685933</v>
      </c>
      <c r="J64" s="23">
        <f>'Selling Price'!J64*'Volume (KT)'!J64*'Selling Price'!J$20/10^3</f>
        <v>10.951095768685933</v>
      </c>
      <c r="K64" s="23">
        <f>'Selling Price'!K64*'Volume (KT)'!K64*'Selling Price'!K$20/10^3</f>
        <v>10.951095768685933</v>
      </c>
      <c r="L64" s="23">
        <f>'Selling Price'!L64*'Volume (KT)'!L64*'Selling Price'!L$20/10^3</f>
        <v>10.864801799620675</v>
      </c>
      <c r="M64" s="23">
        <f>'Selling Price'!M64*'Volume (KT)'!M64*'Selling Price'!M$20/10^3</f>
        <v>10.864801799620675</v>
      </c>
      <c r="N64" s="23">
        <f>'Selling Price'!N64*'Volume (KT)'!N64*'Selling Price'!N$20/10^3</f>
        <v>10.864801799620672</v>
      </c>
      <c r="O64" s="23">
        <f>'Selling Price'!O64*'Volume (KT)'!O64*'Selling Price'!O$20/10^3</f>
        <v>10.740328661365135</v>
      </c>
      <c r="P64" s="23">
        <f>'Selling Price'!P64*'Volume (KT)'!P64*'Selling Price'!P$20/10^3</f>
        <v>10.740328661365135</v>
      </c>
    </row>
    <row r="65" spans="1:16" x14ac:dyDescent="0.3">
      <c r="A65" s="21" t="s">
        <v>124</v>
      </c>
      <c r="B65" s="42" t="s">
        <v>58</v>
      </c>
      <c r="C65" s="42" t="s">
        <v>59</v>
      </c>
      <c r="D65" s="42" t="s">
        <v>60</v>
      </c>
      <c r="E65" s="23">
        <f>'Selling Price'!E65*'Volume (KT)'!E65*'Selling Price'!E$20/10^3</f>
        <v>0</v>
      </c>
      <c r="F65" s="23">
        <f>'Selling Price'!F65*'Volume (KT)'!F65*'Selling Price'!F$20/10^3</f>
        <v>0</v>
      </c>
      <c r="G65" s="23">
        <f>'Selling Price'!G65*'Volume (KT)'!G65*'Selling Price'!G$20/10^3</f>
        <v>0</v>
      </c>
      <c r="H65" s="23">
        <f>'Selling Price'!H65*'Volume (KT)'!H65*'Selling Price'!H$20/10^3</f>
        <v>0</v>
      </c>
      <c r="I65" s="23">
        <f>'Selling Price'!I65*'Volume (KT)'!I65*'Selling Price'!I$20/10^3</f>
        <v>0</v>
      </c>
      <c r="J65" s="23">
        <f>'Selling Price'!J65*'Volume (KT)'!J65*'Selling Price'!J$20/10^3</f>
        <v>0</v>
      </c>
      <c r="K65" s="23">
        <f>'Selling Price'!K65*'Volume (KT)'!K65*'Selling Price'!K$20/10^3</f>
        <v>0</v>
      </c>
      <c r="L65" s="23">
        <f>'Selling Price'!L65*'Volume (KT)'!L65*'Selling Price'!L$20/10^3</f>
        <v>0</v>
      </c>
      <c r="M65" s="23">
        <f>'Selling Price'!M65*'Volume (KT)'!M65*'Selling Price'!M$20/10^3</f>
        <v>0</v>
      </c>
      <c r="N65" s="23">
        <f>'Selling Price'!N65*'Volume (KT)'!N65*'Selling Price'!N$20/10^3</f>
        <v>0</v>
      </c>
      <c r="O65" s="23">
        <f>'Selling Price'!O65*'Volume (KT)'!O65*'Selling Price'!O$20/10^3</f>
        <v>0</v>
      </c>
      <c r="P65" s="23">
        <f>'Selling Price'!P65*'Volume (KT)'!P65*'Selling Price'!P$20/10^3</f>
        <v>0</v>
      </c>
    </row>
    <row r="66" spans="1:16" x14ac:dyDescent="0.3">
      <c r="A66" s="21" t="s">
        <v>124</v>
      </c>
      <c r="B66" s="43" t="s">
        <v>37</v>
      </c>
      <c r="C66" s="43" t="s">
        <v>61</v>
      </c>
      <c r="D66" s="43" t="s">
        <v>60</v>
      </c>
      <c r="E66" s="23">
        <f>'Selling Price'!E66*'Volume (KT)'!E66*'Selling Price'!E$20/10^3</f>
        <v>117.57109982171148</v>
      </c>
      <c r="F66" s="23">
        <f>'Selling Price'!F66*'Volume (KT)'!F66*'Selling Price'!F$20/10^3</f>
        <v>756.38356220536195</v>
      </c>
      <c r="G66" s="23">
        <f>'Selling Price'!G66*'Volume (KT)'!G66*'Selling Price'!G$20/10^3</f>
        <v>343.30574689998576</v>
      </c>
      <c r="H66" s="23">
        <f>'Selling Price'!H66*'Volume (KT)'!H66*'Selling Price'!H$20/10^3</f>
        <v>884.6603419772614</v>
      </c>
      <c r="I66" s="23">
        <f>'Selling Price'!I66*'Volume (KT)'!I66*'Selling Price'!I$20/10^3</f>
        <v>794.37963865067786</v>
      </c>
      <c r="J66" s="23">
        <f>'Selling Price'!J66*'Volume (KT)'!J66*'Selling Price'!J$20/10^3</f>
        <v>746.3347355563493</v>
      </c>
      <c r="K66" s="23">
        <f>'Selling Price'!K66*'Volume (KT)'!K66*'Selling Price'!K$20/10^3</f>
        <v>791.65575603519449</v>
      </c>
      <c r="L66" s="23">
        <f>'Selling Price'!L66*'Volume (KT)'!L66*'Selling Price'!L$20/10^3</f>
        <v>275.85768613146269</v>
      </c>
      <c r="M66" s="23">
        <f>'Selling Price'!M66*'Volume (KT)'!M66*'Selling Price'!M$20/10^3</f>
        <v>597.11944755713444</v>
      </c>
      <c r="N66" s="23">
        <f>'Selling Price'!N66*'Volume (KT)'!N66*'Selling Price'!N$20/10^3</f>
        <v>601.31311336739043</v>
      </c>
      <c r="O66" s="23">
        <f>'Selling Price'!O66*'Volume (KT)'!O66*'Selling Price'!O$20/10^3</f>
        <v>129.58635486242716</v>
      </c>
      <c r="P66" s="23">
        <f>'Selling Price'!P66*'Volume (KT)'!P66*'Selling Price'!P$20/10^3</f>
        <v>518.34541944970863</v>
      </c>
    </row>
    <row r="67" spans="1:16" x14ac:dyDescent="0.3">
      <c r="A67" s="21" t="s">
        <v>124</v>
      </c>
      <c r="B67" s="43" t="s">
        <v>37</v>
      </c>
      <c r="C67" s="43" t="s">
        <v>62</v>
      </c>
      <c r="D67" s="43" t="s">
        <v>60</v>
      </c>
      <c r="E67" s="23">
        <f>'Selling Price'!E67*'Volume (KT)'!E67*'Selling Price'!E$20/10^3</f>
        <v>0</v>
      </c>
      <c r="F67" s="23">
        <f>'Selling Price'!F67*'Volume (KT)'!F67*'Selling Price'!F$20/10^3</f>
        <v>0</v>
      </c>
      <c r="G67" s="23">
        <f>'Selling Price'!G67*'Volume (KT)'!G67*'Selling Price'!G$20/10^3</f>
        <v>0</v>
      </c>
      <c r="H67" s="23">
        <f>'Selling Price'!H67*'Volume (KT)'!H67*'Selling Price'!H$20/10^3</f>
        <v>197.81120385141409</v>
      </c>
      <c r="I67" s="23">
        <f>'Selling Price'!I67*'Volume (KT)'!I67*'Selling Price'!I$20/10^3</f>
        <v>102.10946122848563</v>
      </c>
      <c r="J67" s="23">
        <f>'Selling Price'!J67*'Volume (KT)'!J67*'Selling Price'!J$20/10^3</f>
        <v>159.70133043473814</v>
      </c>
      <c r="K67" s="23">
        <f>'Selling Price'!K67*'Volume (KT)'!K67*'Selling Price'!K$20/10^3</f>
        <v>338.63226233703188</v>
      </c>
      <c r="L67" s="23">
        <f>'Selling Price'!L67*'Volume (KT)'!L67*'Selling Price'!L$20/10^3</f>
        <v>0</v>
      </c>
      <c r="M67" s="23">
        <f>'Selling Price'!M67*'Volume (KT)'!M67*'Selling Price'!M$20/10^3</f>
        <v>0</v>
      </c>
      <c r="N67" s="23">
        <f>'Selling Price'!N67*'Volume (KT)'!N67*'Selling Price'!N$20/10^3</f>
        <v>0</v>
      </c>
      <c r="O67" s="23">
        <f>'Selling Price'!O67*'Volume (KT)'!O67*'Selling Price'!O$20/10^3</f>
        <v>0</v>
      </c>
      <c r="P67" s="23">
        <f>'Selling Price'!P67*'Volume (KT)'!P67*'Selling Price'!P$20/10^3</f>
        <v>0</v>
      </c>
    </row>
    <row r="68" spans="1:16" x14ac:dyDescent="0.3">
      <c r="A68" s="21" t="s">
        <v>124</v>
      </c>
      <c r="B68" s="43" t="s">
        <v>37</v>
      </c>
      <c r="C68" s="43" t="s">
        <v>63</v>
      </c>
      <c r="D68" s="43" t="s">
        <v>60</v>
      </c>
      <c r="E68" s="23">
        <f>'Selling Price'!E68*'Volume (KT)'!E68*'Selling Price'!E$20/10^3</f>
        <v>0</v>
      </c>
      <c r="F68" s="23">
        <f>'Selling Price'!F68*'Volume (KT)'!F68*'Selling Price'!F$20/10^3</f>
        <v>0</v>
      </c>
      <c r="G68" s="23">
        <f>'Selling Price'!G68*'Volume (KT)'!G68*'Selling Price'!G$20/10^3</f>
        <v>0</v>
      </c>
      <c r="H68" s="23">
        <f>'Selling Price'!H68*'Volume (KT)'!H68*'Selling Price'!H$20/10^3</f>
        <v>0</v>
      </c>
      <c r="I68" s="23">
        <f>'Selling Price'!I68*'Volume (KT)'!I68*'Selling Price'!I$20/10^3</f>
        <v>0</v>
      </c>
      <c r="J68" s="23">
        <f>'Selling Price'!J68*'Volume (KT)'!J68*'Selling Price'!J$20/10^3</f>
        <v>0</v>
      </c>
      <c r="K68" s="23">
        <f>'Selling Price'!K68*'Volume (KT)'!K68*'Selling Price'!K$20/10^3</f>
        <v>203.91218157301341</v>
      </c>
      <c r="L68" s="23">
        <f>'Selling Price'!L68*'Volume (KT)'!L68*'Selling Price'!L$20/10^3</f>
        <v>0</v>
      </c>
      <c r="M68" s="23">
        <f>'Selling Price'!M68*'Volume (KT)'!M68*'Selling Price'!M$20/10^3</f>
        <v>0</v>
      </c>
      <c r="N68" s="23">
        <f>'Selling Price'!N68*'Volume (KT)'!N68*'Selling Price'!N$20/10^3</f>
        <v>0</v>
      </c>
      <c r="O68" s="23">
        <f>'Selling Price'!O68*'Volume (KT)'!O68*'Selling Price'!O$20/10^3</f>
        <v>0</v>
      </c>
      <c r="P68" s="23">
        <f>'Selling Price'!P68*'Volume (KT)'!P68*'Selling Price'!P$20/10^3</f>
        <v>0</v>
      </c>
    </row>
    <row r="69" spans="1:16" x14ac:dyDescent="0.3">
      <c r="A69" s="21" t="s">
        <v>124</v>
      </c>
      <c r="B69" s="41" t="s">
        <v>26</v>
      </c>
      <c r="C69" s="41" t="s">
        <v>61</v>
      </c>
      <c r="D69" s="41" t="s">
        <v>60</v>
      </c>
      <c r="E69" s="23">
        <f>'Selling Price'!E69*'Volume (KT)'!E69*'Selling Price'!E$20/10^3</f>
        <v>601.42042008071326</v>
      </c>
      <c r="F69" s="23">
        <f>'Selling Price'!F69*'Volume (KT)'!F69*'Selling Price'!F$20/10^3</f>
        <v>174.72526514585999</v>
      </c>
      <c r="G69" s="23">
        <f>'Selling Price'!G69*'Volume (KT)'!G69*'Selling Price'!G$20/10^3</f>
        <v>446.2984432352161</v>
      </c>
      <c r="H69" s="23">
        <f>'Selling Price'!H69*'Volume (KT)'!H69*'Selling Price'!H$20/10^3</f>
        <v>0</v>
      </c>
      <c r="I69" s="23">
        <f>'Selling Price'!I69*'Volume (KT)'!I69*'Selling Price'!I$20/10^3</f>
        <v>0</v>
      </c>
      <c r="J69" s="23">
        <f>'Selling Price'!J69*'Volume (KT)'!J69*'Selling Price'!J$20/10^3</f>
        <v>0</v>
      </c>
      <c r="K69" s="23">
        <f>'Selling Price'!K69*'Volume (KT)'!K69*'Selling Price'!K$20/10^3</f>
        <v>0</v>
      </c>
      <c r="L69" s="23">
        <f>'Selling Price'!L69*'Volume (KT)'!L69*'Selling Price'!L$20/10^3</f>
        <v>500.47754091600461</v>
      </c>
      <c r="M69" s="23">
        <f>'Selling Price'!M69*'Volume (KT)'!M69*'Selling Price'!M$20/10^3</f>
        <v>148.42476064592901</v>
      </c>
      <c r="N69" s="23">
        <f>'Selling Price'!N69*'Volume (KT)'!N69*'Selling Price'!N$20/10^3</f>
        <v>148.40506496595432</v>
      </c>
      <c r="O69" s="23">
        <f>'Selling Price'!O69*'Volume (KT)'!O69*'Selling Price'!O$20/10^3</f>
        <v>612.20923551371607</v>
      </c>
      <c r="P69" s="23">
        <f>'Selling Price'!P69*'Volume (KT)'!P69*'Selling Price'!P$20/10^3</f>
        <v>246.55382947218362</v>
      </c>
    </row>
    <row r="70" spans="1:16" x14ac:dyDescent="0.3">
      <c r="A70" s="21" t="s">
        <v>124</v>
      </c>
      <c r="B70" s="41" t="s">
        <v>26</v>
      </c>
      <c r="C70" s="41" t="s">
        <v>61</v>
      </c>
      <c r="D70" s="41" t="s">
        <v>64</v>
      </c>
      <c r="E70" s="23">
        <f>'Selling Price'!E70*'Volume (KT)'!E70*'Selling Price'!E$20/10^3</f>
        <v>772.4528606388252</v>
      </c>
      <c r="F70" s="23">
        <f>'Selling Price'!F70*'Volume (KT)'!F70*'Selling Price'!F$20/10^3</f>
        <v>711.23962850226019</v>
      </c>
      <c r="G70" s="23">
        <f>'Selling Price'!G70*'Volume (KT)'!G70*'Selling Price'!G$20/10^3</f>
        <v>737.53962668786392</v>
      </c>
      <c r="H70" s="23">
        <f>'Selling Price'!H70*'Volume (KT)'!H70*'Selling Price'!H$20/10^3</f>
        <v>720.67075445164812</v>
      </c>
      <c r="I70" s="23">
        <f>'Selling Price'!I70*'Volume (KT)'!I70*'Selling Price'!I$20/10^3</f>
        <v>735.68861083010518</v>
      </c>
      <c r="J70" s="23">
        <f>'Selling Price'!J70*'Volume (KT)'!J70*'Selling Price'!J$20/10^3</f>
        <v>717.34864461062193</v>
      </c>
      <c r="K70" s="23">
        <f>'Selling Price'!K70*'Volume (KT)'!K70*'Selling Price'!K$20/10^3</f>
        <v>753.91507095006443</v>
      </c>
      <c r="L70" s="23">
        <f>'Selling Price'!L70*'Volume (KT)'!L70*'Selling Price'!L$20/10^3</f>
        <v>757.96884632324657</v>
      </c>
      <c r="M70" s="23">
        <f>'Selling Price'!M70*'Volume (KT)'!M70*'Selling Price'!M$20/10^3</f>
        <v>735.44839790925107</v>
      </c>
      <c r="N70" s="23">
        <f>'Selling Price'!N70*'Volume (KT)'!N70*'Selling Price'!N$20/10^3</f>
        <v>748.4969135968779</v>
      </c>
      <c r="O70" s="23">
        <f>'Selling Price'!O70*'Volume (KT)'!O70*'Selling Price'!O$20/10^3</f>
        <v>729.3219695444385</v>
      </c>
      <c r="P70" s="23">
        <f>'Selling Price'!P70*'Volume (KT)'!P70*'Selling Price'!P$20/10^3</f>
        <v>747.7524027009332</v>
      </c>
    </row>
    <row r="71" spans="1:16" x14ac:dyDescent="0.3">
      <c r="A71" s="21" t="s">
        <v>124</v>
      </c>
      <c r="B71" s="41" t="s">
        <v>26</v>
      </c>
      <c r="C71" s="41" t="s">
        <v>61</v>
      </c>
      <c r="D71" s="41" t="s">
        <v>65</v>
      </c>
      <c r="E71" s="23">
        <f>'Selling Price'!E71*'Volume (KT)'!E71*'Selling Price'!E$20/10^3</f>
        <v>55.462562546426248</v>
      </c>
      <c r="F71" s="23">
        <f>'Selling Price'!F71*'Volume (KT)'!F71*'Selling Price'!F$20/10^3</f>
        <v>61.884</v>
      </c>
      <c r="G71" s="23">
        <f>'Selling Price'!G71*'Volume (KT)'!G71*'Selling Price'!G$20/10^3</f>
        <v>185.65199999999999</v>
      </c>
      <c r="H71" s="23">
        <f>'Selling Price'!H71*'Volume (KT)'!H71*'Selling Price'!H$20/10^3</f>
        <v>185.65199999999999</v>
      </c>
      <c r="I71" s="23">
        <f>'Selling Price'!I71*'Volume (KT)'!I71*'Selling Price'!I$20/10^3</f>
        <v>186.66633790041288</v>
      </c>
      <c r="J71" s="23">
        <f>'Selling Price'!J71*'Volume (KT)'!J71*'Selling Price'!J$20/10^3</f>
        <v>186.66633790041288</v>
      </c>
      <c r="K71" s="23">
        <f>'Selling Price'!K71*'Volume (KT)'!K71*'Selling Price'!K$20/10^3</f>
        <v>186.66633790041286</v>
      </c>
      <c r="L71" s="23">
        <f>'Selling Price'!L71*'Volume (KT)'!L71*'Selling Price'!L$20/10^3</f>
        <v>184.81718142044301</v>
      </c>
      <c r="M71" s="23">
        <f>'Selling Price'!M71*'Volume (KT)'!M71*'Selling Price'!M$20/10^3</f>
        <v>184.81718142044301</v>
      </c>
      <c r="N71" s="23">
        <f>'Selling Price'!N71*'Volume (KT)'!N71*'Selling Price'!N$20/10^3</f>
        <v>184.81718142044301</v>
      </c>
      <c r="O71" s="23">
        <f>'Selling Price'!O71*'Volume (KT)'!O71*'Selling Price'!O$20/10^3</f>
        <v>182.14989988639576</v>
      </c>
      <c r="P71" s="23">
        <f>'Selling Price'!P71*'Volume (KT)'!P71*'Selling Price'!P$20/10^3</f>
        <v>182.14989988639576</v>
      </c>
    </row>
    <row r="72" spans="1:16" x14ac:dyDescent="0.3">
      <c r="A72" s="21" t="s">
        <v>124</v>
      </c>
      <c r="B72" s="41" t="s">
        <v>26</v>
      </c>
      <c r="C72" s="41" t="s">
        <v>61</v>
      </c>
      <c r="D72" s="41" t="s">
        <v>68</v>
      </c>
      <c r="E72" s="23">
        <f>'Selling Price'!E72*'Volume (KT)'!E72*'Selling Price'!E$20/10^3</f>
        <v>3.1437534748014584</v>
      </c>
      <c r="F72" s="23">
        <f>'Selling Price'!F72*'Volume (KT)'!F72*'Selling Price'!F$20/10^3</f>
        <v>2.5253600000000005</v>
      </c>
      <c r="G72" s="23">
        <f>'Selling Price'!G72*'Volume (KT)'!G72*'Selling Price'!G$20/10^3</f>
        <v>3.7880400000000001</v>
      </c>
      <c r="H72" s="23">
        <f>'Selling Price'!H72*'Volume (KT)'!H72*'Selling Price'!H$20/10^3</f>
        <v>5.050720000000001</v>
      </c>
      <c r="I72" s="23">
        <f>'Selling Price'!I72*'Volume (KT)'!I72*'Selling Price'!I$20/10^3</f>
        <v>6.3472112633470958</v>
      </c>
      <c r="J72" s="23">
        <f>'Selling Price'!J72*'Volume (KT)'!J72*'Selling Price'!J$20/10^3</f>
        <v>6.3472112633470958</v>
      </c>
      <c r="K72" s="23">
        <f>'Selling Price'!K72*'Volume (KT)'!K72*'Selling Price'!K$20/10^3</f>
        <v>6.347211263347095</v>
      </c>
      <c r="L72" s="23">
        <f>'Selling Price'!L72*'Volume (KT)'!L72*'Selling Price'!L$20/10^3</f>
        <v>6.2855727140147666</v>
      </c>
      <c r="M72" s="23">
        <f>'Selling Price'!M72*'Volume (KT)'!M72*'Selling Price'!M$20/10^3</f>
        <v>6.2855727140147666</v>
      </c>
      <c r="N72" s="23">
        <f>'Selling Price'!N72*'Volume (KT)'!N72*'Selling Price'!N$20/10^3</f>
        <v>6.2855727140147657</v>
      </c>
      <c r="O72" s="23">
        <f>'Selling Price'!O72*'Volume (KT)'!O72*'Selling Price'!O$20/10^3</f>
        <v>7.435995995455829</v>
      </c>
      <c r="P72" s="23">
        <f>'Selling Price'!P72*'Volume (KT)'!P72*'Selling Price'!P$20/10^3</f>
        <v>7.435995995455829</v>
      </c>
    </row>
    <row r="73" spans="1:16" x14ac:dyDescent="0.3">
      <c r="A73" s="21" t="s">
        <v>124</v>
      </c>
      <c r="B73" s="41" t="s">
        <v>26</v>
      </c>
      <c r="C73" s="41" t="s">
        <v>62</v>
      </c>
      <c r="D73" s="41" t="s">
        <v>60</v>
      </c>
      <c r="E73" s="23">
        <f>'Selling Price'!E73*'Volume (KT)'!E73*'Selling Price'!E$20/10^3</f>
        <v>0</v>
      </c>
      <c r="F73" s="23">
        <f>'Selling Price'!F73*'Volume (KT)'!F73*'Selling Price'!F$20/10^3</f>
        <v>306.62991999999997</v>
      </c>
      <c r="G73" s="23">
        <f>'Selling Price'!G73*'Volume (KT)'!G73*'Selling Price'!G$20/10^3</f>
        <v>326.73680000000007</v>
      </c>
      <c r="H73" s="23">
        <f>'Selling Price'!H73*'Volume (KT)'!H73*'Selling Price'!H$20/10^3</f>
        <v>178.87445777442798</v>
      </c>
      <c r="I73" s="23">
        <f>'Selling Price'!I73*'Volume (KT)'!I73*'Selling Price'!I$20/10^3</f>
        <v>250.51363103483953</v>
      </c>
      <c r="J73" s="23">
        <f>'Selling Price'!J73*'Volume (KT)'!J73*'Selling Price'!J$20/10^3</f>
        <v>194.26320743844454</v>
      </c>
      <c r="K73" s="23">
        <f>'Selling Price'!K73*'Volume (KT)'!K73*'Selling Price'!K$20/10^3</f>
        <v>0</v>
      </c>
      <c r="L73" s="23">
        <f>'Selling Price'!L73*'Volume (KT)'!L73*'Selling Price'!L$20/10^3</f>
        <v>337.80092655679749</v>
      </c>
      <c r="M73" s="23">
        <f>'Selling Price'!M73*'Volume (KT)'!M73*'Selling Price'!M$20/10^3</f>
        <v>337.80092655679749</v>
      </c>
      <c r="N73" s="23">
        <f>'Selling Price'!N73*'Volume (KT)'!N73*'Selling Price'!N$20/10^3</f>
        <v>337.80092655679744</v>
      </c>
      <c r="O73" s="23">
        <f>'Selling Price'!O73*'Volume (KT)'!O73*'Selling Price'!O$20/10^3</f>
        <v>332.99981979551234</v>
      </c>
      <c r="P73" s="23">
        <f>'Selling Price'!P73*'Volume (KT)'!P73*'Selling Price'!P$20/10^3</f>
        <v>332.99981979551234</v>
      </c>
    </row>
    <row r="74" spans="1:16" x14ac:dyDescent="0.3">
      <c r="A74" s="21" t="s">
        <v>124</v>
      </c>
      <c r="B74" s="41" t="s">
        <v>26</v>
      </c>
      <c r="C74" s="41" t="s">
        <v>63</v>
      </c>
      <c r="D74" s="41" t="s">
        <v>60</v>
      </c>
      <c r="E74" s="23">
        <f>'Selling Price'!E74*'Volume (KT)'!E74*'Selling Price'!E$20/10^3</f>
        <v>0</v>
      </c>
      <c r="F74" s="23">
        <f>'Selling Price'!F74*'Volume (KT)'!F74*'Selling Price'!F$20/10^3</f>
        <v>188.50200000000001</v>
      </c>
      <c r="G74" s="23">
        <f>'Selling Price'!G74*'Volume (KT)'!G74*'Selling Price'!G$20/10^3</f>
        <v>213.63560000000001</v>
      </c>
      <c r="H74" s="23">
        <f>'Selling Price'!H74*'Volume (KT)'!H74*'Selling Price'!H$20/10^3</f>
        <v>201.06880000000001</v>
      </c>
      <c r="I74" s="23">
        <f>'Selling Price'!I74*'Volume (KT)'!I74*'Selling Price'!I$20/10^3</f>
        <v>214.78518295380124</v>
      </c>
      <c r="J74" s="23">
        <f>'Selling Price'!J74*'Volume (KT)'!J74*'Selling Price'!J$20/10^3</f>
        <v>214.78518295380124</v>
      </c>
      <c r="K74" s="23">
        <f>'Selling Price'!K74*'Volume (KT)'!K74*'Selling Price'!K$20/10^3</f>
        <v>9.3693098502187713</v>
      </c>
      <c r="L74" s="23">
        <f>'Selling Price'!L74*'Volume (KT)'!L74*'Selling Price'!L$20/10^3</f>
        <v>212.68947227650207</v>
      </c>
      <c r="M74" s="23">
        <f>'Selling Price'!M74*'Volume (KT)'!M74*'Selling Price'!M$20/10^3</f>
        <v>212.68947227650207</v>
      </c>
      <c r="N74" s="23">
        <f>'Selling Price'!N74*'Volume (KT)'!N74*'Selling Price'!N$20/10^3</f>
        <v>212.68947227650207</v>
      </c>
      <c r="O74" s="23">
        <f>'Selling Price'!O74*'Volume (KT)'!O74*'Selling Price'!O$20/10^3</f>
        <v>209.66655320458187</v>
      </c>
      <c r="P74" s="23">
        <f>'Selling Price'!P74*'Volume (KT)'!P74*'Selling Price'!P$20/10^3</f>
        <v>209.66655320458187</v>
      </c>
    </row>
    <row r="75" spans="1:16" x14ac:dyDescent="0.3">
      <c r="A75" s="21" t="s">
        <v>124</v>
      </c>
      <c r="B75" s="41" t="s">
        <v>26</v>
      </c>
      <c r="C75" s="41" t="s">
        <v>75</v>
      </c>
      <c r="D75" s="41" t="s">
        <v>60</v>
      </c>
      <c r="E75" s="23">
        <f>'Selling Price'!E75*'Volume (KT)'!E75*'Selling Price'!E$20/10^3</f>
        <v>0</v>
      </c>
      <c r="F75" s="23">
        <f>'Selling Price'!F75*'Volume (KT)'!F75*'Selling Price'!F$20/10^3</f>
        <v>0</v>
      </c>
      <c r="G75" s="23">
        <f>'Selling Price'!G75*'Volume (KT)'!G75*'Selling Price'!G$20/10^3</f>
        <v>0</v>
      </c>
      <c r="H75" s="23">
        <f>'Selling Price'!H75*'Volume (KT)'!H75*'Selling Price'!H$20/10^3</f>
        <v>0</v>
      </c>
      <c r="I75" s="23">
        <f>'Selling Price'!I75*'Volume (KT)'!I75*'Selling Price'!I$20/10^3</f>
        <v>0</v>
      </c>
      <c r="J75" s="23">
        <f>'Selling Price'!J75*'Volume (KT)'!J75*'Selling Price'!J$20/10^3</f>
        <v>0</v>
      </c>
      <c r="K75" s="23">
        <f>'Selling Price'!K75*'Volume (KT)'!K75*'Selling Price'!K$20/10^3</f>
        <v>0</v>
      </c>
      <c r="L75" s="23">
        <f>'Selling Price'!L75*'Volume (KT)'!L75*'Selling Price'!L$20/10^3</f>
        <v>0</v>
      </c>
      <c r="M75" s="23">
        <f>'Selling Price'!M75*'Volume (KT)'!M75*'Selling Price'!M$20/10^3</f>
        <v>0</v>
      </c>
      <c r="N75" s="23">
        <f>'Selling Price'!N75*'Volume (KT)'!N75*'Selling Price'!N$20/10^3</f>
        <v>0</v>
      </c>
      <c r="O75" s="23">
        <f>'Selling Price'!O75*'Volume (KT)'!O75*'Selling Price'!O$20/10^3</f>
        <v>0</v>
      </c>
      <c r="P75" s="23">
        <f>'Selling Price'!P75*'Volume (KT)'!P75*'Selling Price'!P$20/10^3</f>
        <v>0</v>
      </c>
    </row>
    <row r="76" spans="1:16" x14ac:dyDescent="0.3">
      <c r="A76" s="21" t="s">
        <v>124</v>
      </c>
      <c r="B76" s="41" t="s">
        <v>26</v>
      </c>
      <c r="C76" s="41" t="s">
        <v>75</v>
      </c>
      <c r="D76" s="41" t="s">
        <v>65</v>
      </c>
      <c r="E76" s="23">
        <f>'Selling Price'!E76*'Volume (KT)'!E76*'Selling Price'!E$20/10^3</f>
        <v>0</v>
      </c>
      <c r="F76" s="23">
        <f>'Selling Price'!F76*'Volume (KT)'!F76*'Selling Price'!F$20/10^3</f>
        <v>0</v>
      </c>
      <c r="G76" s="23">
        <f>'Selling Price'!G76*'Volume (KT)'!G76*'Selling Price'!G$20/10^3</f>
        <v>0</v>
      </c>
      <c r="H76" s="23">
        <f>'Selling Price'!H76*'Volume (KT)'!H76*'Selling Price'!H$20/10^3</f>
        <v>0</v>
      </c>
      <c r="I76" s="23">
        <f>'Selling Price'!I76*'Volume (KT)'!I76*'Selling Price'!I$20/10^3</f>
        <v>0</v>
      </c>
      <c r="J76" s="23">
        <f>'Selling Price'!J76*'Volume (KT)'!J76*'Selling Price'!J$20/10^3</f>
        <v>0</v>
      </c>
      <c r="K76" s="23">
        <f>'Selling Price'!K76*'Volume (KT)'!K76*'Selling Price'!K$20/10^3</f>
        <v>0</v>
      </c>
      <c r="L76" s="23">
        <f>'Selling Price'!L76*'Volume (KT)'!L76*'Selling Price'!L$20/10^3</f>
        <v>0</v>
      </c>
      <c r="M76" s="23">
        <f>'Selling Price'!M76*'Volume (KT)'!M76*'Selling Price'!M$20/10^3</f>
        <v>0</v>
      </c>
      <c r="N76" s="23">
        <f>'Selling Price'!N76*'Volume (KT)'!N76*'Selling Price'!N$20/10^3</f>
        <v>0</v>
      </c>
      <c r="O76" s="23">
        <f>'Selling Price'!O76*'Volume (KT)'!O76*'Selling Price'!O$20/10^3</f>
        <v>0</v>
      </c>
      <c r="P76" s="23">
        <f>'Selling Price'!P76*'Volume (KT)'!P76*'Selling Price'!P$20/10^3</f>
        <v>0</v>
      </c>
    </row>
    <row r="77" spans="1:16" x14ac:dyDescent="0.3">
      <c r="A77" s="21" t="s">
        <v>124</v>
      </c>
      <c r="B77" s="41" t="s">
        <v>26</v>
      </c>
      <c r="C77" s="41" t="s">
        <v>76</v>
      </c>
      <c r="D77" s="41" t="s">
        <v>60</v>
      </c>
      <c r="E77" s="23">
        <f>'Selling Price'!E77*'Volume (KT)'!E77*'Selling Price'!E$20/10^3</f>
        <v>0</v>
      </c>
      <c r="F77" s="23">
        <f>'Selling Price'!F77*'Volume (KT)'!F77*'Selling Price'!F$20/10^3</f>
        <v>0</v>
      </c>
      <c r="G77" s="23">
        <f>'Selling Price'!G77*'Volume (KT)'!G77*'Selling Price'!G$20/10^3</f>
        <v>0</v>
      </c>
      <c r="H77" s="23">
        <f>'Selling Price'!H77*'Volume (KT)'!H77*'Selling Price'!H$20/10^3</f>
        <v>0</v>
      </c>
      <c r="I77" s="23">
        <f>'Selling Price'!I77*'Volume (KT)'!I77*'Selling Price'!I$20/10^3</f>
        <v>0</v>
      </c>
      <c r="J77" s="23">
        <f>'Selling Price'!J77*'Volume (KT)'!J77*'Selling Price'!J$20/10^3</f>
        <v>0</v>
      </c>
      <c r="K77" s="23">
        <f>'Selling Price'!K77*'Volume (KT)'!K77*'Selling Price'!K$20/10^3</f>
        <v>0</v>
      </c>
      <c r="L77" s="23">
        <f>'Selling Price'!L77*'Volume (KT)'!L77*'Selling Price'!L$20/10^3</f>
        <v>0</v>
      </c>
      <c r="M77" s="23">
        <f>'Selling Price'!M77*'Volume (KT)'!M77*'Selling Price'!M$20/10^3</f>
        <v>0</v>
      </c>
      <c r="N77" s="23">
        <f>'Selling Price'!N77*'Volume (KT)'!N77*'Selling Price'!N$20/10^3</f>
        <v>0</v>
      </c>
      <c r="O77" s="23">
        <f>'Selling Price'!O77*'Volume (KT)'!O77*'Selling Price'!O$20/10^3</f>
        <v>0</v>
      </c>
      <c r="P77" s="23">
        <f>'Selling Price'!P77*'Volume (KT)'!P77*'Selling Price'!P$20/10^3</f>
        <v>0</v>
      </c>
    </row>
    <row r="78" spans="1:16" x14ac:dyDescent="0.3">
      <c r="A78" s="21" t="s">
        <v>124</v>
      </c>
      <c r="B78" s="41" t="s">
        <v>26</v>
      </c>
      <c r="C78" s="41" t="s">
        <v>76</v>
      </c>
      <c r="D78" s="41" t="s">
        <v>65</v>
      </c>
      <c r="E78" s="23">
        <f>'Selling Price'!E78*'Volume (KT)'!E78*'Selling Price'!E$20/10^3</f>
        <v>0</v>
      </c>
      <c r="F78" s="23">
        <f>'Selling Price'!F78*'Volume (KT)'!F78*'Selling Price'!F$20/10^3</f>
        <v>0</v>
      </c>
      <c r="G78" s="23">
        <f>'Selling Price'!G78*'Volume (KT)'!G78*'Selling Price'!G$20/10^3</f>
        <v>0</v>
      </c>
      <c r="H78" s="23">
        <f>'Selling Price'!H78*'Volume (KT)'!H78*'Selling Price'!H$20/10^3</f>
        <v>0</v>
      </c>
      <c r="I78" s="23">
        <f>'Selling Price'!I78*'Volume (KT)'!I78*'Selling Price'!I$20/10^3</f>
        <v>0</v>
      </c>
      <c r="J78" s="23">
        <f>'Selling Price'!J78*'Volume (KT)'!J78*'Selling Price'!J$20/10^3</f>
        <v>0</v>
      </c>
      <c r="K78" s="23">
        <f>'Selling Price'!K78*'Volume (KT)'!K78*'Selling Price'!K$20/10^3</f>
        <v>0</v>
      </c>
      <c r="L78" s="23">
        <f>'Selling Price'!L78*'Volume (KT)'!L78*'Selling Price'!L$20/10^3</f>
        <v>0</v>
      </c>
      <c r="M78" s="23">
        <f>'Selling Price'!M78*'Volume (KT)'!M78*'Selling Price'!M$20/10^3</f>
        <v>0</v>
      </c>
      <c r="N78" s="23">
        <f>'Selling Price'!N78*'Volume (KT)'!N78*'Selling Price'!N$20/10^3</f>
        <v>0</v>
      </c>
      <c r="O78" s="23">
        <f>'Selling Price'!O78*'Volume (KT)'!O78*'Selling Price'!O$20/10^3</f>
        <v>0</v>
      </c>
      <c r="P78" s="23">
        <f>'Selling Price'!P78*'Volume (KT)'!P78*'Selling Price'!P$20/10^3</f>
        <v>0</v>
      </c>
    </row>
    <row r="79" spans="1:16" x14ac:dyDescent="0.3">
      <c r="A79" s="21" t="s">
        <v>124</v>
      </c>
      <c r="B79" s="41" t="s">
        <v>26</v>
      </c>
      <c r="C79" s="41" t="s">
        <v>77</v>
      </c>
      <c r="D79" s="41" t="s">
        <v>60</v>
      </c>
      <c r="E79" s="23">
        <f>'Selling Price'!E79*'Volume (KT)'!E79*'Selling Price'!E$20/10^3</f>
        <v>0</v>
      </c>
      <c r="F79" s="23">
        <f>'Selling Price'!F79*'Volume (KT)'!F79*'Selling Price'!F$20/10^3</f>
        <v>0</v>
      </c>
      <c r="G79" s="23">
        <f>'Selling Price'!G79*'Volume (KT)'!G79*'Selling Price'!G$20/10^3</f>
        <v>0</v>
      </c>
      <c r="H79" s="23">
        <f>'Selling Price'!H79*'Volume (KT)'!H79*'Selling Price'!H$20/10^3</f>
        <v>0</v>
      </c>
      <c r="I79" s="23">
        <f>'Selling Price'!I79*'Volume (KT)'!I79*'Selling Price'!I$20/10^3</f>
        <v>0</v>
      </c>
      <c r="J79" s="23">
        <f>'Selling Price'!J79*'Volume (KT)'!J79*'Selling Price'!J$20/10^3</f>
        <v>0</v>
      </c>
      <c r="K79" s="23">
        <f>'Selling Price'!K79*'Volume (KT)'!K79*'Selling Price'!K$20/10^3</f>
        <v>0</v>
      </c>
      <c r="L79" s="23">
        <f>'Selling Price'!L79*'Volume (KT)'!L79*'Selling Price'!L$20/10^3</f>
        <v>0</v>
      </c>
      <c r="M79" s="23">
        <f>'Selling Price'!M79*'Volume (KT)'!M79*'Selling Price'!M$20/10^3</f>
        <v>0</v>
      </c>
      <c r="N79" s="23">
        <f>'Selling Price'!N79*'Volume (KT)'!N79*'Selling Price'!N$20/10^3</f>
        <v>0</v>
      </c>
      <c r="O79" s="23">
        <f>'Selling Price'!O79*'Volume (KT)'!O79*'Selling Price'!O$20/10^3</f>
        <v>0</v>
      </c>
      <c r="P79" s="23">
        <f>'Selling Price'!P79*'Volume (KT)'!P79*'Selling Price'!P$20/10^3</f>
        <v>0</v>
      </c>
    </row>
    <row r="80" spans="1:16" x14ac:dyDescent="0.3">
      <c r="A80" s="21" t="s">
        <v>124</v>
      </c>
      <c r="B80" s="41" t="s">
        <v>26</v>
      </c>
      <c r="C80" s="41" t="s">
        <v>77</v>
      </c>
      <c r="D80" s="41" t="s">
        <v>65</v>
      </c>
      <c r="E80" s="23">
        <f>'Selling Price'!E80*'Volume (KT)'!E80*'Selling Price'!E$20/10^3</f>
        <v>0</v>
      </c>
      <c r="F80" s="23">
        <f>'Selling Price'!F80*'Volume (KT)'!F80*'Selling Price'!F$20/10^3</f>
        <v>53.242560000000005</v>
      </c>
      <c r="G80" s="23">
        <f>'Selling Price'!G80*'Volume (KT)'!G80*'Selling Price'!G$20/10^3</f>
        <v>53.242560000000005</v>
      </c>
      <c r="H80" s="23">
        <f>'Selling Price'!H80*'Volume (KT)'!H80*'Selling Price'!H$20/10^3</f>
        <v>45.636480000000006</v>
      </c>
      <c r="I80" s="23">
        <f>'Selling Price'!I80*'Volume (KT)'!I80*'Selling Price'!I$20/10^3</f>
        <v>45.879921096099089</v>
      </c>
      <c r="J80" s="23">
        <f>'Selling Price'!J80*'Volume (KT)'!J80*'Selling Price'!J$20/10^3</f>
        <v>45.879921096099089</v>
      </c>
      <c r="K80" s="23">
        <f>'Selling Price'!K80*'Volume (KT)'!K80*'Selling Price'!K$20/10^3</f>
        <v>45.879921096099089</v>
      </c>
      <c r="L80" s="23">
        <f>'Selling Price'!L80*'Volume (KT)'!L80*'Selling Price'!L$20/10^3</f>
        <v>45.436123540906323</v>
      </c>
      <c r="M80" s="23">
        <f>'Selling Price'!M80*'Volume (KT)'!M80*'Selling Price'!M$20/10^3</f>
        <v>45.436123540906323</v>
      </c>
      <c r="N80" s="23">
        <f>'Selling Price'!N80*'Volume (KT)'!N80*'Selling Price'!N$20/10^3</f>
        <v>45.436123540906323</v>
      </c>
      <c r="O80" s="23">
        <f>'Selling Price'!O80*'Volume (KT)'!O80*'Selling Price'!O$20/10^3</f>
        <v>44.795975972734979</v>
      </c>
      <c r="P80" s="23">
        <f>'Selling Price'!P80*'Volume (KT)'!P80*'Selling Price'!P$20/10^3</f>
        <v>44.795975972734979</v>
      </c>
    </row>
    <row r="81" spans="1:16" x14ac:dyDescent="0.3">
      <c r="A81" s="21" t="s">
        <v>124</v>
      </c>
      <c r="B81" s="41" t="s">
        <v>26</v>
      </c>
      <c r="C81" s="41" t="s">
        <v>77</v>
      </c>
      <c r="D81" s="41" t="s">
        <v>68</v>
      </c>
      <c r="E81" s="23">
        <f>'Selling Price'!E81*'Volume (KT)'!E81*'Selling Price'!E$20/10^3</f>
        <v>0</v>
      </c>
      <c r="F81" s="23">
        <f>'Selling Price'!F81*'Volume (KT)'!F81*'Selling Price'!F$20/10^3</f>
        <v>10.341440000000002</v>
      </c>
      <c r="G81" s="23">
        <f>'Selling Price'!G81*'Volume (KT)'!G81*'Selling Price'!G$20/10^3</f>
        <v>10.34144</v>
      </c>
      <c r="H81" s="23">
        <f>'Selling Price'!H81*'Volume (KT)'!H81*'Selling Price'!H$20/10^3</f>
        <v>7.7560800000000008</v>
      </c>
      <c r="I81" s="23">
        <f>'Selling Price'!I81*'Volume (KT)'!I81*'Selling Price'!I$20/10^3</f>
        <v>7.796653516016514</v>
      </c>
      <c r="J81" s="23">
        <f>'Selling Price'!J81*'Volume (KT)'!J81*'Selling Price'!J$20/10^3</f>
        <v>7.796653516016514</v>
      </c>
      <c r="K81" s="23">
        <f>'Selling Price'!K81*'Volume (KT)'!K81*'Selling Price'!K$20/10^3</f>
        <v>7.796653516016514</v>
      </c>
      <c r="L81" s="23">
        <f>'Selling Price'!L81*'Volume (KT)'!L81*'Selling Price'!L$20/10^3</f>
        <v>7.7226872568177205</v>
      </c>
      <c r="M81" s="23">
        <f>'Selling Price'!M81*'Volume (KT)'!M81*'Selling Price'!M$20/10^3</f>
        <v>7.7226872568177205</v>
      </c>
      <c r="N81" s="23">
        <f>'Selling Price'!N81*'Volume (KT)'!N81*'Selling Price'!N$20/10^3</f>
        <v>7.7226872568177196</v>
      </c>
      <c r="O81" s="23">
        <f>'Selling Price'!O81*'Volume (KT)'!O81*'Selling Price'!O$20/10^3</f>
        <v>7.6159959954558296</v>
      </c>
      <c r="P81" s="23">
        <f>'Selling Price'!P81*'Volume (KT)'!P81*'Selling Price'!P$20/10^3</f>
        <v>7.6159959954558296</v>
      </c>
    </row>
    <row r="82" spans="1:16" x14ac:dyDescent="0.3">
      <c r="A82" s="21" t="s">
        <v>124</v>
      </c>
      <c r="B82" s="41" t="s">
        <v>26</v>
      </c>
      <c r="C82" s="41" t="s">
        <v>78</v>
      </c>
      <c r="D82" s="41" t="s">
        <v>60</v>
      </c>
      <c r="E82" s="23">
        <f>'Selling Price'!E82*'Volume (KT)'!E82*'Selling Price'!E$20/10^3</f>
        <v>0</v>
      </c>
      <c r="F82" s="23">
        <f>'Selling Price'!F82*'Volume (KT)'!F82*'Selling Price'!F$20/10^3</f>
        <v>0</v>
      </c>
      <c r="G82" s="23">
        <f>'Selling Price'!G82*'Volume (KT)'!G82*'Selling Price'!G$20/10^3</f>
        <v>0</v>
      </c>
      <c r="H82" s="23">
        <f>'Selling Price'!H82*'Volume (KT)'!H82*'Selling Price'!H$20/10^3</f>
        <v>0</v>
      </c>
      <c r="I82" s="23">
        <f>'Selling Price'!I82*'Volume (KT)'!I82*'Selling Price'!I$20/10^3</f>
        <v>0</v>
      </c>
      <c r="J82" s="23">
        <f>'Selling Price'!J82*'Volume (KT)'!J82*'Selling Price'!J$20/10^3</f>
        <v>0</v>
      </c>
      <c r="K82" s="23">
        <f>'Selling Price'!K82*'Volume (KT)'!K82*'Selling Price'!K$20/10^3</f>
        <v>0</v>
      </c>
      <c r="L82" s="23">
        <f>'Selling Price'!L82*'Volume (KT)'!L82*'Selling Price'!L$20/10^3</f>
        <v>0</v>
      </c>
      <c r="M82" s="23">
        <f>'Selling Price'!M82*'Volume (KT)'!M82*'Selling Price'!M$20/10^3</f>
        <v>0</v>
      </c>
      <c r="N82" s="23">
        <f>'Selling Price'!N82*'Volume (KT)'!N82*'Selling Price'!N$20/10^3</f>
        <v>0</v>
      </c>
      <c r="O82" s="23">
        <f>'Selling Price'!O82*'Volume (KT)'!O82*'Selling Price'!O$20/10^3</f>
        <v>0</v>
      </c>
      <c r="P82" s="23">
        <f>'Selling Price'!P82*'Volume (KT)'!P82*'Selling Price'!P$20/10^3</f>
        <v>0</v>
      </c>
    </row>
    <row r="83" spans="1:16" x14ac:dyDescent="0.3">
      <c r="A83" s="21" t="s">
        <v>124</v>
      </c>
      <c r="B83" s="41" t="s">
        <v>26</v>
      </c>
      <c r="C83" s="41" t="s">
        <v>78</v>
      </c>
      <c r="D83" s="41" t="s">
        <v>65</v>
      </c>
      <c r="E83" s="23">
        <f>'Selling Price'!E83*'Volume (KT)'!E83*'Selling Price'!E$20/10^3</f>
        <v>34.734038917776331</v>
      </c>
      <c r="F83" s="23">
        <f>'Selling Price'!F83*'Volume (KT)'!F83*'Selling Price'!F$20/10^3</f>
        <v>63.778815999999999</v>
      </c>
      <c r="G83" s="23">
        <f>'Selling Price'!G83*'Volume (KT)'!G83*'Selling Price'!G$20/10^3</f>
        <v>98.782424000000006</v>
      </c>
      <c r="H83" s="23">
        <f>'Selling Price'!H83*'Volume (KT)'!H83*'Selling Price'!H$20/10^3</f>
        <v>123.69602400000001</v>
      </c>
      <c r="I83" s="23">
        <f>'Selling Price'!I83*'Volume (KT)'!I83*'Selling Price'!I$20/10^3</f>
        <v>140.52402074950885</v>
      </c>
      <c r="J83" s="23">
        <f>'Selling Price'!J83*'Volume (KT)'!J83*'Selling Price'!J$20/10^3</f>
        <v>144.40659173278402</v>
      </c>
      <c r="K83" s="23">
        <f>'Selling Price'!K83*'Volume (KT)'!K83*'Selling Price'!K$20/10^3</f>
        <v>144.40659173278399</v>
      </c>
      <c r="L83" s="23">
        <f>'Selling Price'!L83*'Volume (KT)'!L83*'Selling Price'!L$20/10^3</f>
        <v>142.98520678518051</v>
      </c>
      <c r="M83" s="23">
        <f>'Selling Price'!M83*'Volume (KT)'!M83*'Selling Price'!M$20/10^3</f>
        <v>142.98520678518051</v>
      </c>
      <c r="N83" s="23">
        <f>'Selling Price'!N83*'Volume (KT)'!N83*'Selling Price'!N$20/10^3</f>
        <v>142.98520678518051</v>
      </c>
      <c r="O83" s="23">
        <f>'Selling Price'!O83*'Volume (KT)'!O83*'Selling Price'!O$20/10^3</f>
        <v>140.93495637934288</v>
      </c>
      <c r="P83" s="23">
        <f>'Selling Price'!P83*'Volume (KT)'!P83*'Selling Price'!P$20/10^3</f>
        <v>140.93495637934288</v>
      </c>
    </row>
    <row r="84" spans="1:16" x14ac:dyDescent="0.3">
      <c r="A84" s="21" t="s">
        <v>124</v>
      </c>
      <c r="B84" s="41" t="s">
        <v>26</v>
      </c>
      <c r="C84" s="41" t="s">
        <v>79</v>
      </c>
      <c r="D84" s="41" t="s">
        <v>65</v>
      </c>
      <c r="E84" s="23">
        <f>'Selling Price'!E84*'Volume (KT)'!E84*'Selling Price'!E$20/10^3</f>
        <v>0</v>
      </c>
      <c r="F84" s="23">
        <f>'Selling Price'!F84*'Volume (KT)'!F84*'Selling Price'!F$20/10^3</f>
        <v>0</v>
      </c>
      <c r="G84" s="23">
        <f>'Selling Price'!G84*'Volume (KT)'!G84*'Selling Price'!G$20/10^3</f>
        <v>0</v>
      </c>
      <c r="H84" s="23">
        <f>'Selling Price'!H84*'Volume (KT)'!H84*'Selling Price'!H$20/10^3</f>
        <v>0</v>
      </c>
      <c r="I84" s="23">
        <f>'Selling Price'!I84*'Volume (KT)'!I84*'Selling Price'!I$20/10^3</f>
        <v>0</v>
      </c>
      <c r="J84" s="23">
        <f>'Selling Price'!J84*'Volume (KT)'!J84*'Selling Price'!J$20/10^3</f>
        <v>0</v>
      </c>
      <c r="K84" s="23">
        <f>'Selling Price'!K84*'Volume (KT)'!K84*'Selling Price'!K$20/10^3</f>
        <v>0</v>
      </c>
      <c r="L84" s="23">
        <f>'Selling Price'!L84*'Volume (KT)'!L84*'Selling Price'!L$20/10^3</f>
        <v>0</v>
      </c>
      <c r="M84" s="23">
        <f>'Selling Price'!M84*'Volume (KT)'!M84*'Selling Price'!M$20/10^3</f>
        <v>0</v>
      </c>
      <c r="N84" s="23">
        <f>'Selling Price'!N84*'Volume (KT)'!N84*'Selling Price'!N$20/10^3</f>
        <v>0</v>
      </c>
      <c r="O84" s="23">
        <f>'Selling Price'!O84*'Volume (KT)'!O84*'Selling Price'!O$20/10^3</f>
        <v>0</v>
      </c>
      <c r="P84" s="23">
        <f>'Selling Price'!P84*'Volume (KT)'!P84*'Selling Price'!P$20/10^3</f>
        <v>0</v>
      </c>
    </row>
    <row r="85" spans="1:16" x14ac:dyDescent="0.3">
      <c r="A85" s="21" t="s">
        <v>124</v>
      </c>
      <c r="B85" s="41" t="s">
        <v>26</v>
      </c>
      <c r="C85" s="41" t="s">
        <v>80</v>
      </c>
      <c r="D85" s="41" t="s">
        <v>60</v>
      </c>
      <c r="E85" s="23">
        <f>'Selling Price'!E85*'Volume (KT)'!E85*'Selling Price'!E$20/10^3</f>
        <v>0</v>
      </c>
      <c r="F85" s="23">
        <f>'Selling Price'!F85*'Volume (KT)'!F85*'Selling Price'!F$20/10^3</f>
        <v>0</v>
      </c>
      <c r="G85" s="23">
        <f>'Selling Price'!G85*'Volume (KT)'!G85*'Selling Price'!G$20/10^3</f>
        <v>0</v>
      </c>
      <c r="H85" s="23">
        <f>'Selling Price'!H85*'Volume (KT)'!H85*'Selling Price'!H$20/10^3</f>
        <v>0</v>
      </c>
      <c r="I85" s="23">
        <f>'Selling Price'!I85*'Volume (KT)'!I85*'Selling Price'!I$20/10^3</f>
        <v>0</v>
      </c>
      <c r="J85" s="23">
        <f>'Selling Price'!J85*'Volume (KT)'!J85*'Selling Price'!J$20/10^3</f>
        <v>0</v>
      </c>
      <c r="K85" s="23">
        <f>'Selling Price'!K85*'Volume (KT)'!K85*'Selling Price'!K$20/10^3</f>
        <v>0</v>
      </c>
      <c r="L85" s="23">
        <f>'Selling Price'!L85*'Volume (KT)'!L85*'Selling Price'!L$20/10^3</f>
        <v>0</v>
      </c>
      <c r="M85" s="23">
        <f>'Selling Price'!M85*'Volume (KT)'!M85*'Selling Price'!M$20/10^3</f>
        <v>0</v>
      </c>
      <c r="N85" s="23">
        <f>'Selling Price'!N85*'Volume (KT)'!N85*'Selling Price'!N$20/10^3</f>
        <v>0</v>
      </c>
      <c r="O85" s="23">
        <f>'Selling Price'!O85*'Volume (KT)'!O85*'Selling Price'!O$20/10^3</f>
        <v>0</v>
      </c>
      <c r="P85" s="23">
        <f>'Selling Price'!P85*'Volume (KT)'!P85*'Selling Price'!P$20/10^3</f>
        <v>0</v>
      </c>
    </row>
    <row r="86" spans="1:16" x14ac:dyDescent="0.3">
      <c r="A86" s="21" t="s">
        <v>124</v>
      </c>
      <c r="B86" s="41" t="s">
        <v>26</v>
      </c>
      <c r="C86" s="41" t="s">
        <v>80</v>
      </c>
      <c r="D86" s="41" t="s">
        <v>65</v>
      </c>
      <c r="E86" s="23">
        <f>'Selling Price'!E86*'Volume (KT)'!E86*'Selling Price'!E$20/10^3</f>
        <v>0</v>
      </c>
      <c r="F86" s="23">
        <f>'Selling Price'!F86*'Volume (KT)'!F86*'Selling Price'!F$20/10^3</f>
        <v>0</v>
      </c>
      <c r="G86" s="23">
        <f>'Selling Price'!G86*'Volume (KT)'!G86*'Selling Price'!G$20/10^3</f>
        <v>0</v>
      </c>
      <c r="H86" s="23">
        <f>'Selling Price'!H86*'Volume (KT)'!H86*'Selling Price'!H$20/10^3</f>
        <v>0</v>
      </c>
      <c r="I86" s="23">
        <f>'Selling Price'!I86*'Volume (KT)'!I86*'Selling Price'!I$20/10^3</f>
        <v>0</v>
      </c>
      <c r="J86" s="23">
        <f>'Selling Price'!J86*'Volume (KT)'!J86*'Selling Price'!J$20/10^3</f>
        <v>0</v>
      </c>
      <c r="K86" s="23">
        <f>'Selling Price'!K86*'Volume (KT)'!K86*'Selling Price'!K$20/10^3</f>
        <v>0</v>
      </c>
      <c r="L86" s="23">
        <f>'Selling Price'!L86*'Volume (KT)'!L86*'Selling Price'!L$20/10^3</f>
        <v>0</v>
      </c>
      <c r="M86" s="23">
        <f>'Selling Price'!M86*'Volume (KT)'!M86*'Selling Price'!M$20/10^3</f>
        <v>0</v>
      </c>
      <c r="N86" s="23">
        <f>'Selling Price'!N86*'Volume (KT)'!N86*'Selling Price'!N$20/10^3</f>
        <v>0</v>
      </c>
      <c r="O86" s="23">
        <f>'Selling Price'!O86*'Volume (KT)'!O86*'Selling Price'!O$20/10^3</f>
        <v>0</v>
      </c>
      <c r="P86" s="23">
        <f>'Selling Price'!P86*'Volume (KT)'!P86*'Selling Price'!P$20/10^3</f>
        <v>0</v>
      </c>
    </row>
    <row r="87" spans="1:16" x14ac:dyDescent="0.3">
      <c r="A87" s="21" t="s">
        <v>124</v>
      </c>
      <c r="B87" s="41" t="s">
        <v>26</v>
      </c>
      <c r="C87" s="41" t="s">
        <v>81</v>
      </c>
      <c r="D87" s="41" t="s">
        <v>60</v>
      </c>
      <c r="E87" s="23">
        <f>'Selling Price'!E87*'Volume (KT)'!E87*'Selling Price'!E$20/10^3</f>
        <v>0</v>
      </c>
      <c r="F87" s="23">
        <f>'Selling Price'!F87*'Volume (KT)'!F87*'Selling Price'!F$20/10^3</f>
        <v>0</v>
      </c>
      <c r="G87" s="23">
        <f>'Selling Price'!G87*'Volume (KT)'!G87*'Selling Price'!G$20/10^3</f>
        <v>0</v>
      </c>
      <c r="H87" s="23">
        <f>'Selling Price'!H87*'Volume (KT)'!H87*'Selling Price'!H$20/10^3</f>
        <v>0</v>
      </c>
      <c r="I87" s="23">
        <f>'Selling Price'!I87*'Volume (KT)'!I87*'Selling Price'!I$20/10^3</f>
        <v>0</v>
      </c>
      <c r="J87" s="23">
        <f>'Selling Price'!J87*'Volume (KT)'!J87*'Selling Price'!J$20/10^3</f>
        <v>0</v>
      </c>
      <c r="K87" s="23">
        <f>'Selling Price'!K87*'Volume (KT)'!K87*'Selling Price'!K$20/10^3</f>
        <v>0</v>
      </c>
      <c r="L87" s="23">
        <f>'Selling Price'!L87*'Volume (KT)'!L87*'Selling Price'!L$20/10^3</f>
        <v>0</v>
      </c>
      <c r="M87" s="23">
        <f>'Selling Price'!M87*'Volume (KT)'!M87*'Selling Price'!M$20/10^3</f>
        <v>0</v>
      </c>
      <c r="N87" s="23">
        <f>'Selling Price'!N87*'Volume (KT)'!N87*'Selling Price'!N$20/10^3</f>
        <v>0</v>
      </c>
      <c r="O87" s="23">
        <f>'Selling Price'!O87*'Volume (KT)'!O87*'Selling Price'!O$20/10^3</f>
        <v>0</v>
      </c>
      <c r="P87" s="23">
        <f>'Selling Price'!P87*'Volume (KT)'!P87*'Selling Price'!P$20/10^3</f>
        <v>0</v>
      </c>
    </row>
    <row r="88" spans="1:16" x14ac:dyDescent="0.3">
      <c r="A88" s="21" t="s">
        <v>124</v>
      </c>
      <c r="B88" s="41" t="s">
        <v>26</v>
      </c>
      <c r="C88" s="41" t="s">
        <v>81</v>
      </c>
      <c r="D88" s="41" t="s">
        <v>65</v>
      </c>
      <c r="E88" s="23">
        <f>'Selling Price'!E88*'Volume (KT)'!E88*'Selling Price'!E$20/10^3</f>
        <v>0</v>
      </c>
      <c r="F88" s="23">
        <f>'Selling Price'!F88*'Volume (KT)'!F88*'Selling Price'!F$20/10^3</f>
        <v>0</v>
      </c>
      <c r="G88" s="23">
        <f>'Selling Price'!G88*'Volume (KT)'!G88*'Selling Price'!G$20/10^3</f>
        <v>17.747520000000002</v>
      </c>
      <c r="H88" s="23">
        <f>'Selling Price'!H88*'Volume (KT)'!H88*'Selling Price'!H$20/10^3</f>
        <v>26.621280000000002</v>
      </c>
      <c r="I88" s="23">
        <f>'Selling Price'!I88*'Volume (KT)'!I88*'Selling Price'!I$20/10^3</f>
        <v>26.763287306057801</v>
      </c>
      <c r="J88" s="23">
        <f>'Selling Price'!J88*'Volume (KT)'!J88*'Selling Price'!J$20/10^3</f>
        <v>17.842191537371868</v>
      </c>
      <c r="K88" s="23">
        <f>'Selling Price'!K88*'Volume (KT)'!K88*'Selling Price'!K$20/10^3</f>
        <v>26.763287306057801</v>
      </c>
      <c r="L88" s="23">
        <f>'Selling Price'!L88*'Volume (KT)'!L88*'Selling Price'!L$20/10^3</f>
        <v>26.504405398862023</v>
      </c>
      <c r="M88" s="23">
        <f>'Selling Price'!M88*'Volume (KT)'!M88*'Selling Price'!M$20/10^3</f>
        <v>35.33920719848269</v>
      </c>
      <c r="N88" s="23">
        <f>'Selling Price'!N88*'Volume (KT)'!N88*'Selling Price'!N$20/10^3</f>
        <v>61.843612597344709</v>
      </c>
      <c r="O88" s="23">
        <f>'Selling Price'!O88*'Volume (KT)'!O88*'Selling Price'!O$20/10^3</f>
        <v>60.972300629555953</v>
      </c>
      <c r="P88" s="23">
        <f>'Selling Price'!P88*'Volume (KT)'!P88*'Selling Price'!P$20/10^3</f>
        <v>60.972300629555953</v>
      </c>
    </row>
    <row r="89" spans="1:16" x14ac:dyDescent="0.3">
      <c r="A89" s="21" t="s">
        <v>124</v>
      </c>
      <c r="B89" s="41" t="s">
        <v>26</v>
      </c>
      <c r="C89" s="41" t="s">
        <v>82</v>
      </c>
      <c r="D89" s="41" t="s">
        <v>60</v>
      </c>
      <c r="E89" s="23">
        <f>'Selling Price'!E89*'Volume (KT)'!E89*'Selling Price'!E$20/10^3</f>
        <v>0</v>
      </c>
      <c r="F89" s="23">
        <f>'Selling Price'!F89*'Volume (KT)'!F89*'Selling Price'!F$20/10^3</f>
        <v>0</v>
      </c>
      <c r="G89" s="23">
        <f>'Selling Price'!G89*'Volume (KT)'!G89*'Selling Price'!G$20/10^3</f>
        <v>0</v>
      </c>
      <c r="H89" s="23">
        <f>'Selling Price'!H89*'Volume (KT)'!H89*'Selling Price'!H$20/10^3</f>
        <v>0</v>
      </c>
      <c r="I89" s="23">
        <f>'Selling Price'!I89*'Volume (KT)'!I89*'Selling Price'!I$20/10^3</f>
        <v>0</v>
      </c>
      <c r="J89" s="23">
        <f>'Selling Price'!J89*'Volume (KT)'!J89*'Selling Price'!J$20/10^3</f>
        <v>0</v>
      </c>
      <c r="K89" s="23">
        <f>'Selling Price'!K89*'Volume (KT)'!K89*'Selling Price'!K$20/10^3</f>
        <v>0</v>
      </c>
      <c r="L89" s="23">
        <f>'Selling Price'!L89*'Volume (KT)'!L89*'Selling Price'!L$20/10^3</f>
        <v>0</v>
      </c>
      <c r="M89" s="23">
        <f>'Selling Price'!M89*'Volume (KT)'!M89*'Selling Price'!M$20/10^3</f>
        <v>0</v>
      </c>
      <c r="N89" s="23">
        <f>'Selling Price'!N89*'Volume (KT)'!N89*'Selling Price'!N$20/10^3</f>
        <v>0</v>
      </c>
      <c r="O89" s="23">
        <f>'Selling Price'!O89*'Volume (KT)'!O89*'Selling Price'!O$20/10^3</f>
        <v>0</v>
      </c>
      <c r="P89" s="23">
        <f>'Selling Price'!P89*'Volume (KT)'!P89*'Selling Price'!P$20/10^3</f>
        <v>0</v>
      </c>
    </row>
    <row r="90" spans="1:16" x14ac:dyDescent="0.3">
      <c r="A90" s="21" t="s">
        <v>124</v>
      </c>
      <c r="B90" s="41" t="s">
        <v>26</v>
      </c>
      <c r="C90" s="41" t="s">
        <v>82</v>
      </c>
      <c r="D90" s="41" t="s">
        <v>64</v>
      </c>
      <c r="E90" s="23">
        <f>'Selling Price'!E90*'Volume (KT)'!E90*'Selling Price'!E$20/10^3</f>
        <v>0</v>
      </c>
      <c r="F90" s="23">
        <f>'Selling Price'!F90*'Volume (KT)'!F90*'Selling Price'!F$20/10^3</f>
        <v>0</v>
      </c>
      <c r="G90" s="23">
        <f>'Selling Price'!G90*'Volume (KT)'!G90*'Selling Price'!G$20/10^3</f>
        <v>0</v>
      </c>
      <c r="H90" s="23">
        <f>'Selling Price'!H90*'Volume (KT)'!H90*'Selling Price'!H$20/10^3</f>
        <v>0</v>
      </c>
      <c r="I90" s="23">
        <f>'Selling Price'!I90*'Volume (KT)'!I90*'Selling Price'!I$20/10^3</f>
        <v>0</v>
      </c>
      <c r="J90" s="23">
        <f>'Selling Price'!J90*'Volume (KT)'!J90*'Selling Price'!J$20/10^3</f>
        <v>0</v>
      </c>
      <c r="K90" s="23">
        <f>'Selling Price'!K90*'Volume (KT)'!K90*'Selling Price'!K$20/10^3</f>
        <v>0</v>
      </c>
      <c r="L90" s="23">
        <f>'Selling Price'!L90*'Volume (KT)'!L90*'Selling Price'!L$20/10^3</f>
        <v>0</v>
      </c>
      <c r="M90" s="23">
        <f>'Selling Price'!M90*'Volume (KT)'!M90*'Selling Price'!M$20/10^3</f>
        <v>0</v>
      </c>
      <c r="N90" s="23">
        <f>'Selling Price'!N90*'Volume (KT)'!N90*'Selling Price'!N$20/10^3</f>
        <v>0</v>
      </c>
      <c r="O90" s="23">
        <f>'Selling Price'!O90*'Volume (KT)'!O90*'Selling Price'!O$20/10^3</f>
        <v>0</v>
      </c>
      <c r="P90" s="23">
        <f>'Selling Price'!P90*'Volume (KT)'!P90*'Selling Price'!P$20/10^3</f>
        <v>0</v>
      </c>
    </row>
    <row r="91" spans="1:16" x14ac:dyDescent="0.3">
      <c r="A91" s="21" t="s">
        <v>124</v>
      </c>
      <c r="B91" s="41" t="s">
        <v>26</v>
      </c>
      <c r="C91" s="41" t="s">
        <v>82</v>
      </c>
      <c r="D91" s="41" t="s">
        <v>65</v>
      </c>
      <c r="E91" s="23">
        <f>'Selling Price'!E91*'Volume (KT)'!E91*'Selling Price'!E$20/10^3</f>
        <v>0</v>
      </c>
      <c r="F91" s="23">
        <f>'Selling Price'!F91*'Volume (KT)'!F91*'Selling Price'!F$20/10^3</f>
        <v>0</v>
      </c>
      <c r="G91" s="23">
        <f>'Selling Price'!G91*'Volume (KT)'!G91*'Selling Price'!G$20/10^3</f>
        <v>0</v>
      </c>
      <c r="H91" s="23">
        <f>'Selling Price'!H91*'Volume (KT)'!H91*'Selling Price'!H$20/10^3</f>
        <v>0</v>
      </c>
      <c r="I91" s="23">
        <f>'Selling Price'!I91*'Volume (KT)'!I91*'Selling Price'!I$20/10^3</f>
        <v>0</v>
      </c>
      <c r="J91" s="23">
        <f>'Selling Price'!J91*'Volume (KT)'!J91*'Selling Price'!J$20/10^3</f>
        <v>0</v>
      </c>
      <c r="K91" s="23">
        <f>'Selling Price'!K91*'Volume (KT)'!K91*'Selling Price'!K$20/10^3</f>
        <v>0</v>
      </c>
      <c r="L91" s="23">
        <f>'Selling Price'!L91*'Volume (KT)'!L91*'Selling Price'!L$20/10^3</f>
        <v>0</v>
      </c>
      <c r="M91" s="23">
        <f>'Selling Price'!M91*'Volume (KT)'!M91*'Selling Price'!M$20/10^3</f>
        <v>0</v>
      </c>
      <c r="N91" s="23">
        <f>'Selling Price'!N91*'Volume (KT)'!N91*'Selling Price'!N$20/10^3</f>
        <v>0</v>
      </c>
      <c r="O91" s="23">
        <f>'Selling Price'!O91*'Volume (KT)'!O91*'Selling Price'!O$20/10^3</f>
        <v>0</v>
      </c>
      <c r="P91" s="23">
        <f>'Selling Price'!P91*'Volume (KT)'!P91*'Selling Price'!P$20/10^3</f>
        <v>0</v>
      </c>
    </row>
    <row r="92" spans="1:16" x14ac:dyDescent="0.3">
      <c r="A92" s="21" t="s">
        <v>124</v>
      </c>
      <c r="B92" s="41" t="s">
        <v>26</v>
      </c>
      <c r="C92" s="41" t="s">
        <v>83</v>
      </c>
      <c r="D92" s="41" t="s">
        <v>65</v>
      </c>
      <c r="E92" s="23">
        <f>'Selling Price'!E92*'Volume (KT)'!E92*'Selling Price'!E$20/10^3</f>
        <v>0</v>
      </c>
      <c r="F92" s="23">
        <f>'Selling Price'!F92*'Volume (KT)'!F92*'Selling Price'!F$20/10^3</f>
        <v>0</v>
      </c>
      <c r="G92" s="23">
        <f>'Selling Price'!G92*'Volume (KT)'!G92*'Selling Price'!G$20/10^3</f>
        <v>0</v>
      </c>
      <c r="H92" s="23">
        <f>'Selling Price'!H92*'Volume (KT)'!H92*'Selling Price'!H$20/10^3</f>
        <v>0</v>
      </c>
      <c r="I92" s="23">
        <f>'Selling Price'!I92*'Volume (KT)'!I92*'Selling Price'!I$20/10^3</f>
        <v>0</v>
      </c>
      <c r="J92" s="23">
        <f>'Selling Price'!J92*'Volume (KT)'!J92*'Selling Price'!J$20/10^3</f>
        <v>0</v>
      </c>
      <c r="K92" s="23">
        <f>'Selling Price'!K92*'Volume (KT)'!K92*'Selling Price'!K$20/10^3</f>
        <v>0</v>
      </c>
      <c r="L92" s="23">
        <f>'Selling Price'!L92*'Volume (KT)'!L92*'Selling Price'!L$20/10^3</f>
        <v>0</v>
      </c>
      <c r="M92" s="23">
        <f>'Selling Price'!M92*'Volume (KT)'!M92*'Selling Price'!M$20/10^3</f>
        <v>0</v>
      </c>
      <c r="N92" s="23">
        <f>'Selling Price'!N92*'Volume (KT)'!N92*'Selling Price'!N$20/10^3</f>
        <v>0</v>
      </c>
      <c r="O92" s="23">
        <f>'Selling Price'!O92*'Volume (KT)'!O92*'Selling Price'!O$20/10^3</f>
        <v>0</v>
      </c>
      <c r="P92" s="23">
        <f>'Selling Price'!P92*'Volume (KT)'!P92*'Selling Price'!P$20/10^3</f>
        <v>0</v>
      </c>
    </row>
    <row r="93" spans="1:16" x14ac:dyDescent="0.3">
      <c r="A93" s="21" t="s">
        <v>124</v>
      </c>
      <c r="B93" s="41" t="s">
        <v>26</v>
      </c>
      <c r="C93" s="41" t="s">
        <v>84</v>
      </c>
      <c r="D93" s="41" t="s">
        <v>65</v>
      </c>
      <c r="E93" s="23">
        <f>'Selling Price'!E93*'Volume (KT)'!E93*'Selling Price'!E$20/10^3</f>
        <v>0</v>
      </c>
      <c r="F93" s="23">
        <f>'Selling Price'!F93*'Volume (KT)'!F93*'Selling Price'!F$20/10^3</f>
        <v>0</v>
      </c>
      <c r="G93" s="23">
        <f>'Selling Price'!G93*'Volume (KT)'!G93*'Selling Price'!G$20/10^3</f>
        <v>0</v>
      </c>
      <c r="H93" s="23">
        <f>'Selling Price'!H93*'Volume (KT)'!H93*'Selling Price'!H$20/10^3</f>
        <v>0</v>
      </c>
      <c r="I93" s="23">
        <f>'Selling Price'!I93*'Volume (KT)'!I93*'Selling Price'!I$20/10^3</f>
        <v>0</v>
      </c>
      <c r="J93" s="23">
        <f>'Selling Price'!J93*'Volume (KT)'!J93*'Selling Price'!J$20/10^3</f>
        <v>0</v>
      </c>
      <c r="K93" s="23">
        <f>'Selling Price'!K93*'Volume (KT)'!K93*'Selling Price'!K$20/10^3</f>
        <v>0</v>
      </c>
      <c r="L93" s="23">
        <f>'Selling Price'!L93*'Volume (KT)'!L93*'Selling Price'!L$20/10^3</f>
        <v>0</v>
      </c>
      <c r="M93" s="23">
        <f>'Selling Price'!M93*'Volume (KT)'!M93*'Selling Price'!M$20/10^3</f>
        <v>0</v>
      </c>
      <c r="N93" s="23">
        <f>'Selling Price'!N93*'Volume (KT)'!N93*'Selling Price'!N$20/10^3</f>
        <v>0</v>
      </c>
      <c r="O93" s="23">
        <f>'Selling Price'!O93*'Volume (KT)'!O93*'Selling Price'!O$20/10^3</f>
        <v>0</v>
      </c>
      <c r="P93" s="23">
        <f>'Selling Price'!P93*'Volume (KT)'!P93*'Selling Price'!P$20/10^3</f>
        <v>0</v>
      </c>
    </row>
    <row r="94" spans="1:16" x14ac:dyDescent="0.3">
      <c r="A94" s="21" t="s">
        <v>124</v>
      </c>
      <c r="B94" s="41" t="s">
        <v>80</v>
      </c>
      <c r="C94" s="41" t="s">
        <v>61</v>
      </c>
      <c r="D94" s="41" t="s">
        <v>80</v>
      </c>
      <c r="E94" s="23">
        <f>'Selling Price'!E94*'Volume (KT)'!E94*'Selling Price'!E$20/10^3</f>
        <v>0</v>
      </c>
      <c r="F94" s="23">
        <f>'Selling Price'!F94*'Volume (KT)'!F94*'Selling Price'!F$20/10^3</f>
        <v>0</v>
      </c>
      <c r="G94" s="23">
        <f>'Selling Price'!G94*'Volume (KT)'!G94*'Selling Price'!G$20/10^3</f>
        <v>0</v>
      </c>
      <c r="H94" s="23">
        <f>'Selling Price'!H94*'Volume (KT)'!H94*'Selling Price'!H$20/10^3</f>
        <v>0</v>
      </c>
      <c r="I94" s="23">
        <f>'Selling Price'!I94*'Volume (KT)'!I94*'Selling Price'!I$20/10^3</f>
        <v>0</v>
      </c>
      <c r="J94" s="23">
        <f>'Selling Price'!J94*'Volume (KT)'!J94*'Selling Price'!J$20/10^3</f>
        <v>0</v>
      </c>
      <c r="K94" s="23">
        <f>'Selling Price'!K94*'Volume (KT)'!K94*'Selling Price'!K$20/10^3</f>
        <v>0</v>
      </c>
      <c r="L94" s="23">
        <f>'Selling Price'!L94*'Volume (KT)'!L94*'Selling Price'!L$20/10^3</f>
        <v>0</v>
      </c>
      <c r="M94" s="23">
        <f>'Selling Price'!M94*'Volume (KT)'!M94*'Selling Price'!M$20/10^3</f>
        <v>0</v>
      </c>
      <c r="N94" s="23">
        <f>'Selling Price'!N94*'Volume (KT)'!N94*'Selling Price'!N$20/10^3</f>
        <v>0</v>
      </c>
      <c r="O94" s="23">
        <f>'Selling Price'!O94*'Volume (KT)'!O94*'Selling Price'!O$20/10^3</f>
        <v>0</v>
      </c>
      <c r="P94" s="23">
        <f>'Selling Price'!P94*'Volume (KT)'!P94*'Selling Price'!P$20/10^3</f>
        <v>0</v>
      </c>
    </row>
    <row r="95" spans="1:16" x14ac:dyDescent="0.3">
      <c r="A95" s="21" t="s">
        <v>124</v>
      </c>
      <c r="B95" s="41" t="s">
        <v>80</v>
      </c>
      <c r="C95" s="41" t="s">
        <v>78</v>
      </c>
      <c r="D95" s="41" t="s">
        <v>80</v>
      </c>
      <c r="E95" s="23">
        <f>'Selling Price'!E95*'Volume (KT)'!E95*'Selling Price'!E$20/10^3</f>
        <v>0</v>
      </c>
      <c r="F95" s="23">
        <f>'Selling Price'!F95*'Volume (KT)'!F95*'Selling Price'!F$20/10^3</f>
        <v>46.378680751099196</v>
      </c>
      <c r="G95" s="23">
        <f>'Selling Price'!G95*'Volume (KT)'!G95*'Selling Price'!G$20/10^3</f>
        <v>0</v>
      </c>
      <c r="H95" s="23">
        <f>'Selling Price'!H95*'Volume (KT)'!H95*'Selling Price'!H$20/10^3</f>
        <v>0</v>
      </c>
      <c r="I95" s="23">
        <f>'Selling Price'!I95*'Volume (KT)'!I95*'Selling Price'!I$20/10^3</f>
        <v>0</v>
      </c>
      <c r="J95" s="23">
        <f>'Selling Price'!J95*'Volume (KT)'!J95*'Selling Price'!J$20/10^3</f>
        <v>0</v>
      </c>
      <c r="K95" s="23">
        <f>'Selling Price'!K95*'Volume (KT)'!K95*'Selling Price'!K$20/10^3</f>
        <v>0</v>
      </c>
      <c r="L95" s="23">
        <f>'Selling Price'!L95*'Volume (KT)'!L95*'Selling Price'!L$20/10^3</f>
        <v>0</v>
      </c>
      <c r="M95" s="23">
        <f>'Selling Price'!M95*'Volume (KT)'!M95*'Selling Price'!M$20/10^3</f>
        <v>0</v>
      </c>
      <c r="N95" s="23">
        <f>'Selling Price'!N95*'Volume (KT)'!N95*'Selling Price'!N$20/10^3</f>
        <v>0</v>
      </c>
      <c r="O95" s="23">
        <f>'Selling Price'!O95*'Volume (KT)'!O95*'Selling Price'!O$20/10^3</f>
        <v>0</v>
      </c>
      <c r="P95" s="23">
        <f>'Selling Price'!P95*'Volume (KT)'!P95*'Selling Price'!P$20/10^3</f>
        <v>0</v>
      </c>
    </row>
    <row r="96" spans="1:16" x14ac:dyDescent="0.3">
      <c r="A96" s="21" t="s">
        <v>124</v>
      </c>
      <c r="B96" s="41" t="s">
        <v>80</v>
      </c>
      <c r="C96" s="41" t="s">
        <v>81</v>
      </c>
      <c r="D96" s="41" t="s">
        <v>80</v>
      </c>
      <c r="E96" s="23">
        <f>'Selling Price'!E96*'Volume (KT)'!E96*'Selling Price'!E$20/10^3</f>
        <v>0</v>
      </c>
      <c r="F96" s="23">
        <f>'Selling Price'!F96*'Volume (KT)'!F96*'Selling Price'!F$20/10^3</f>
        <v>0</v>
      </c>
      <c r="G96" s="23">
        <f>'Selling Price'!G96*'Volume (KT)'!G96*'Selling Price'!G$20/10^3</f>
        <v>21.742468225262261</v>
      </c>
      <c r="H96" s="23">
        <f>'Selling Price'!H96*'Volume (KT)'!H96*'Selling Price'!H$20/10^3</f>
        <v>19.634336203339551</v>
      </c>
      <c r="I96" s="23">
        <f>'Selling Price'!I96*'Volume (KT)'!I96*'Selling Price'!I$20/10^3</f>
        <v>16.544363679676863</v>
      </c>
      <c r="J96" s="23">
        <f>'Selling Price'!J96*'Volume (KT)'!J96*'Selling Price'!J$20/10^3</f>
        <v>15.946304481548601</v>
      </c>
      <c r="K96" s="23">
        <f>'Selling Price'!K96*'Volume (KT)'!K96*'Selling Price'!K$20/10^3</f>
        <v>14.510322770534751</v>
      </c>
      <c r="L96" s="23">
        <f>'Selling Price'!L96*'Volume (KT)'!L96*'Selling Price'!L$20/10^3</f>
        <v>15.106782879897965</v>
      </c>
      <c r="M96" s="23">
        <f>'Selling Price'!M96*'Volume (KT)'!M96*'Selling Price'!M$20/10^3</f>
        <v>15.305602916352367</v>
      </c>
      <c r="N96" s="23">
        <f>'Selling Price'!N96*'Volume (KT)'!N96*'Selling Price'!N$20/10^3</f>
        <v>15.412675234912093</v>
      </c>
      <c r="O96" s="23">
        <f>'Selling Price'!O96*'Volume (KT)'!O96*'Selling Price'!O$20/10^3</f>
        <v>15.610362583491259</v>
      </c>
      <c r="P96" s="23">
        <f>'Selling Price'!P96*'Volume (KT)'!P96*'Selling Price'!P$20/10^3</f>
        <v>15.610362583491259</v>
      </c>
    </row>
    <row r="97" spans="1:16" x14ac:dyDescent="0.3">
      <c r="A97" s="21" t="s">
        <v>124</v>
      </c>
      <c r="B97" s="41" t="s">
        <v>36</v>
      </c>
      <c r="C97" s="41" t="s">
        <v>61</v>
      </c>
      <c r="D97" s="41" t="s">
        <v>60</v>
      </c>
      <c r="E97" s="23">
        <f>'Selling Price'!E97*'Volume (KT)'!E97*'Selling Price'!E$20/10^3</f>
        <v>0</v>
      </c>
      <c r="F97" s="23">
        <f>'Selling Price'!F97*'Volume (KT)'!F97*'Selling Price'!F$20/10^3</f>
        <v>0</v>
      </c>
      <c r="G97" s="23">
        <f>'Selling Price'!G97*'Volume (KT)'!G97*'Selling Price'!G$20/10^3</f>
        <v>0</v>
      </c>
      <c r="H97" s="23">
        <f>'Selling Price'!H97*'Volume (KT)'!H97*'Selling Price'!H$20/10^3</f>
        <v>0</v>
      </c>
      <c r="I97" s="23">
        <f>'Selling Price'!I97*'Volume (KT)'!I97*'Selling Price'!I$20/10^3</f>
        <v>0</v>
      </c>
      <c r="J97" s="23">
        <f>'Selling Price'!J97*'Volume (KT)'!J97*'Selling Price'!J$20/10^3</f>
        <v>0</v>
      </c>
      <c r="K97" s="23">
        <f>'Selling Price'!K97*'Volume (KT)'!K97*'Selling Price'!K$20/10^3</f>
        <v>0</v>
      </c>
      <c r="L97" s="23">
        <f>'Selling Price'!L97*'Volume (KT)'!L97*'Selling Price'!L$20/10^3</f>
        <v>0</v>
      </c>
      <c r="M97" s="23">
        <f>'Selling Price'!M97*'Volume (KT)'!M97*'Selling Price'!M$20/10^3</f>
        <v>0</v>
      </c>
      <c r="N97" s="23">
        <f>'Selling Price'!N97*'Volume (KT)'!N97*'Selling Price'!N$20/10^3</f>
        <v>0</v>
      </c>
      <c r="O97" s="23">
        <f>'Selling Price'!O97*'Volume (KT)'!O97*'Selling Price'!O$20/10^3</f>
        <v>0</v>
      </c>
      <c r="P97" s="23">
        <f>'Selling Price'!P97*'Volume (KT)'!P97*'Selling Price'!P$20/10^3</f>
        <v>0</v>
      </c>
    </row>
    <row r="98" spans="1:16" x14ac:dyDescent="0.3">
      <c r="A98" s="21" t="s">
        <v>124</v>
      </c>
      <c r="B98" s="41" t="s">
        <v>36</v>
      </c>
      <c r="C98" s="41" t="s">
        <v>61</v>
      </c>
      <c r="D98" s="41" t="s">
        <v>65</v>
      </c>
      <c r="E98" s="23">
        <f>'Selling Price'!E98*'Volume (KT)'!E98*'Selling Price'!E$20/10^3</f>
        <v>212.53585350855107</v>
      </c>
      <c r="F98" s="23">
        <f>'Selling Price'!F98*'Volume (KT)'!F98*'Selling Price'!F$20/10^3</f>
        <v>288.66675469437001</v>
      </c>
      <c r="G98" s="23">
        <f>'Selling Price'!G98*'Volume (KT)'!G98*'Selling Price'!G$20/10^3</f>
        <v>0</v>
      </c>
      <c r="H98" s="23">
        <f>'Selling Price'!H98*'Volume (KT)'!H98*'Selling Price'!H$20/10^3</f>
        <v>0</v>
      </c>
      <c r="I98" s="23">
        <f>'Selling Price'!I98*'Volume (KT)'!I98*'Selling Price'!I$20/10^3</f>
        <v>0</v>
      </c>
      <c r="J98" s="23">
        <f>'Selling Price'!J98*'Volume (KT)'!J98*'Selling Price'!J$20/10^3</f>
        <v>0</v>
      </c>
      <c r="K98" s="23">
        <f>'Selling Price'!K98*'Volume (KT)'!K98*'Selling Price'!K$20/10^3</f>
        <v>0</v>
      </c>
      <c r="L98" s="23">
        <f>'Selling Price'!L98*'Volume (KT)'!L98*'Selling Price'!L$20/10^3</f>
        <v>0</v>
      </c>
      <c r="M98" s="23">
        <f>'Selling Price'!M98*'Volume (KT)'!M98*'Selling Price'!M$20/10^3</f>
        <v>0</v>
      </c>
      <c r="N98" s="23">
        <f>'Selling Price'!N98*'Volume (KT)'!N98*'Selling Price'!N$20/10^3</f>
        <v>0</v>
      </c>
      <c r="O98" s="23">
        <f>'Selling Price'!O98*'Volume (KT)'!O98*'Selling Price'!O$20/10^3</f>
        <v>0</v>
      </c>
      <c r="P98" s="23">
        <f>'Selling Price'!P98*'Volume (KT)'!P98*'Selling Price'!P$20/10^3</f>
        <v>0</v>
      </c>
    </row>
    <row r="99" spans="1:16" x14ac:dyDescent="0.3">
      <c r="A99" s="21" t="s">
        <v>124</v>
      </c>
      <c r="B99" s="41" t="s">
        <v>36</v>
      </c>
      <c r="C99" s="41" t="s">
        <v>61</v>
      </c>
      <c r="D99" s="41" t="s">
        <v>68</v>
      </c>
      <c r="E99" s="23">
        <f>'Selling Price'!E99*'Volume (KT)'!E99*'Selling Price'!E$20/10^3</f>
        <v>0</v>
      </c>
      <c r="F99" s="23">
        <f>'Selling Price'!F99*'Volume (KT)'!F99*'Selling Price'!F$20/10^3</f>
        <v>0</v>
      </c>
      <c r="G99" s="23">
        <f>'Selling Price'!G99*'Volume (KT)'!G99*'Selling Price'!G$20/10^3</f>
        <v>0</v>
      </c>
      <c r="H99" s="23">
        <f>'Selling Price'!H99*'Volume (KT)'!H99*'Selling Price'!H$20/10^3</f>
        <v>0</v>
      </c>
      <c r="I99" s="23">
        <f>'Selling Price'!I99*'Volume (KT)'!I99*'Selling Price'!I$20/10^3</f>
        <v>0</v>
      </c>
      <c r="J99" s="23">
        <f>'Selling Price'!J99*'Volume (KT)'!J99*'Selling Price'!J$20/10^3</f>
        <v>0</v>
      </c>
      <c r="K99" s="23">
        <f>'Selling Price'!K99*'Volume (KT)'!K99*'Selling Price'!K$20/10^3</f>
        <v>0</v>
      </c>
      <c r="L99" s="23">
        <f>'Selling Price'!L99*'Volume (KT)'!L99*'Selling Price'!L$20/10^3</f>
        <v>0</v>
      </c>
      <c r="M99" s="23">
        <f>'Selling Price'!M99*'Volume (KT)'!M99*'Selling Price'!M$20/10^3</f>
        <v>0</v>
      </c>
      <c r="N99" s="23">
        <f>'Selling Price'!N99*'Volume (KT)'!N99*'Selling Price'!N$20/10^3</f>
        <v>0</v>
      </c>
      <c r="O99" s="23">
        <f>'Selling Price'!O99*'Volume (KT)'!O99*'Selling Price'!O$20/10^3</f>
        <v>0</v>
      </c>
      <c r="P99" s="23">
        <f>'Selling Price'!P99*'Volume (KT)'!P99*'Selling Price'!P$20/10^3</f>
        <v>0</v>
      </c>
    </row>
    <row r="100" spans="1:16" x14ac:dyDescent="0.3">
      <c r="A100" s="21" t="s">
        <v>124</v>
      </c>
      <c r="B100" s="41" t="s">
        <v>36</v>
      </c>
      <c r="C100" s="41" t="s">
        <v>75</v>
      </c>
      <c r="D100" s="49" t="s">
        <v>60</v>
      </c>
      <c r="E100" s="23">
        <f>'Selling Price'!E100*'Volume (KT)'!E100*'Selling Price'!E$20/10^3</f>
        <v>0</v>
      </c>
      <c r="F100" s="23">
        <f>'Selling Price'!F100*'Volume (KT)'!F100*'Selling Price'!F$20/10^3</f>
        <v>0</v>
      </c>
      <c r="G100" s="23">
        <f>'Selling Price'!G100*'Volume (KT)'!G100*'Selling Price'!G$20/10^3</f>
        <v>0</v>
      </c>
      <c r="H100" s="23">
        <f>'Selling Price'!H100*'Volume (KT)'!H100*'Selling Price'!H$20/10^3</f>
        <v>0</v>
      </c>
      <c r="I100" s="23">
        <f>'Selling Price'!I100*'Volume (KT)'!I100*'Selling Price'!I$20/10^3</f>
        <v>0</v>
      </c>
      <c r="J100" s="23">
        <f>'Selling Price'!J100*'Volume (KT)'!J100*'Selling Price'!J$20/10^3</f>
        <v>0</v>
      </c>
      <c r="K100" s="23">
        <f>'Selling Price'!K100*'Volume (KT)'!K100*'Selling Price'!K$20/10^3</f>
        <v>0</v>
      </c>
      <c r="L100" s="23">
        <f>'Selling Price'!L100*'Volume (KT)'!L100*'Selling Price'!L$20/10^3</f>
        <v>0</v>
      </c>
      <c r="M100" s="23">
        <f>'Selling Price'!M100*'Volume (KT)'!M100*'Selling Price'!M$20/10^3</f>
        <v>0</v>
      </c>
      <c r="N100" s="23">
        <f>'Selling Price'!N100*'Volume (KT)'!N100*'Selling Price'!N$20/10^3</f>
        <v>0</v>
      </c>
      <c r="O100" s="23">
        <f>'Selling Price'!O100*'Volume (KT)'!O100*'Selling Price'!O$20/10^3</f>
        <v>0</v>
      </c>
      <c r="P100" s="23">
        <f>'Selling Price'!P100*'Volume (KT)'!P100*'Selling Price'!P$20/10^3</f>
        <v>0</v>
      </c>
    </row>
    <row r="101" spans="1:16" x14ac:dyDescent="0.3">
      <c r="A101" s="21" t="s">
        <v>124</v>
      </c>
      <c r="B101" s="41" t="s">
        <v>36</v>
      </c>
      <c r="C101" s="41" t="s">
        <v>75</v>
      </c>
      <c r="D101" s="49" t="s">
        <v>65</v>
      </c>
      <c r="E101" s="23">
        <f>'Selling Price'!E101*'Volume (KT)'!E101*'Selling Price'!E$20/10^3</f>
        <v>0</v>
      </c>
      <c r="F101" s="23">
        <f>'Selling Price'!F101*'Volume (KT)'!F101*'Selling Price'!F$20/10^3</f>
        <v>0</v>
      </c>
      <c r="G101" s="23">
        <f>'Selling Price'!G101*'Volume (KT)'!G101*'Selling Price'!G$20/10^3</f>
        <v>0</v>
      </c>
      <c r="H101" s="23">
        <f>'Selling Price'!H101*'Volume (KT)'!H101*'Selling Price'!H$20/10^3</f>
        <v>0</v>
      </c>
      <c r="I101" s="23">
        <f>'Selling Price'!I101*'Volume (KT)'!I101*'Selling Price'!I$20/10^3</f>
        <v>0</v>
      </c>
      <c r="J101" s="23">
        <f>'Selling Price'!J101*'Volume (KT)'!J101*'Selling Price'!J$20/10^3</f>
        <v>0</v>
      </c>
      <c r="K101" s="23">
        <f>'Selling Price'!K101*'Volume (KT)'!K101*'Selling Price'!K$20/10^3</f>
        <v>0</v>
      </c>
      <c r="L101" s="23">
        <f>'Selling Price'!L101*'Volume (KT)'!L101*'Selling Price'!L$20/10^3</f>
        <v>0</v>
      </c>
      <c r="M101" s="23">
        <f>'Selling Price'!M101*'Volume (KT)'!M101*'Selling Price'!M$20/10^3</f>
        <v>0</v>
      </c>
      <c r="N101" s="23">
        <f>'Selling Price'!N101*'Volume (KT)'!N101*'Selling Price'!N$20/10^3</f>
        <v>0</v>
      </c>
      <c r="O101" s="23">
        <f>'Selling Price'!O101*'Volume (KT)'!O101*'Selling Price'!O$20/10^3</f>
        <v>0</v>
      </c>
      <c r="P101" s="23">
        <f>'Selling Price'!P101*'Volume (KT)'!P101*'Selling Price'!P$20/10^3</f>
        <v>0</v>
      </c>
    </row>
    <row r="102" spans="1:16" x14ac:dyDescent="0.3">
      <c r="A102" s="21" t="s">
        <v>124</v>
      </c>
      <c r="B102" s="41" t="s">
        <v>36</v>
      </c>
      <c r="C102" s="41" t="s">
        <v>77</v>
      </c>
      <c r="D102" s="49" t="s">
        <v>60</v>
      </c>
      <c r="E102" s="23">
        <f>'Selling Price'!E102*'Volume (KT)'!E102*'Selling Price'!E$20/10^3</f>
        <v>0</v>
      </c>
      <c r="F102" s="23">
        <f>'Selling Price'!F102*'Volume (KT)'!F102*'Selling Price'!F$20/10^3</f>
        <v>0</v>
      </c>
      <c r="G102" s="23">
        <f>'Selling Price'!G102*'Volume (KT)'!G102*'Selling Price'!G$20/10^3</f>
        <v>0</v>
      </c>
      <c r="H102" s="23">
        <f>'Selling Price'!H102*'Volume (KT)'!H102*'Selling Price'!H$20/10^3</f>
        <v>0</v>
      </c>
      <c r="I102" s="23">
        <f>'Selling Price'!I102*'Volume (KT)'!I102*'Selling Price'!I$20/10^3</f>
        <v>0</v>
      </c>
      <c r="J102" s="23">
        <f>'Selling Price'!J102*'Volume (KT)'!J102*'Selling Price'!J$20/10^3</f>
        <v>0</v>
      </c>
      <c r="K102" s="23">
        <f>'Selling Price'!K102*'Volume (KT)'!K102*'Selling Price'!K$20/10^3</f>
        <v>0</v>
      </c>
      <c r="L102" s="23">
        <f>'Selling Price'!L102*'Volume (KT)'!L102*'Selling Price'!L$20/10^3</f>
        <v>0</v>
      </c>
      <c r="M102" s="23">
        <f>'Selling Price'!M102*'Volume (KT)'!M102*'Selling Price'!M$20/10^3</f>
        <v>0</v>
      </c>
      <c r="N102" s="23">
        <f>'Selling Price'!N102*'Volume (KT)'!N102*'Selling Price'!N$20/10^3</f>
        <v>0</v>
      </c>
      <c r="O102" s="23">
        <f>'Selling Price'!O102*'Volume (KT)'!O102*'Selling Price'!O$20/10^3</f>
        <v>0</v>
      </c>
      <c r="P102" s="23">
        <f>'Selling Price'!P102*'Volume (KT)'!P102*'Selling Price'!P$20/10^3</f>
        <v>0</v>
      </c>
    </row>
    <row r="103" spans="1:16" x14ac:dyDescent="0.3">
      <c r="A103" s="21" t="s">
        <v>124</v>
      </c>
      <c r="B103" s="41" t="s">
        <v>36</v>
      </c>
      <c r="C103" s="41" t="s">
        <v>77</v>
      </c>
      <c r="D103" s="49" t="s">
        <v>65</v>
      </c>
      <c r="E103" s="23">
        <f>'Selling Price'!E103*'Volume (KT)'!E103*'Selling Price'!E$20/10^3</f>
        <v>71.0826598930269</v>
      </c>
      <c r="F103" s="23">
        <f>'Selling Price'!F103*'Volume (KT)'!F103*'Selling Price'!F$20/10^3</f>
        <v>0</v>
      </c>
      <c r="G103" s="23">
        <f>'Selling Price'!G103*'Volume (KT)'!G103*'Selling Price'!G$20/10^3</f>
        <v>0</v>
      </c>
      <c r="H103" s="23">
        <f>'Selling Price'!H103*'Volume (KT)'!H103*'Selling Price'!H$20/10^3</f>
        <v>0</v>
      </c>
      <c r="I103" s="23">
        <f>'Selling Price'!I103*'Volume (KT)'!I103*'Selling Price'!I$20/10^3</f>
        <v>0</v>
      </c>
      <c r="J103" s="23">
        <f>'Selling Price'!J103*'Volume (KT)'!J103*'Selling Price'!J$20/10^3</f>
        <v>0</v>
      </c>
      <c r="K103" s="23">
        <f>'Selling Price'!K103*'Volume (KT)'!K103*'Selling Price'!K$20/10^3</f>
        <v>0</v>
      </c>
      <c r="L103" s="23">
        <f>'Selling Price'!L103*'Volume (KT)'!L103*'Selling Price'!L$20/10^3</f>
        <v>0</v>
      </c>
      <c r="M103" s="23">
        <f>'Selling Price'!M103*'Volume (KT)'!M103*'Selling Price'!M$20/10^3</f>
        <v>0</v>
      </c>
      <c r="N103" s="23">
        <f>'Selling Price'!N103*'Volume (KT)'!N103*'Selling Price'!N$20/10^3</f>
        <v>0</v>
      </c>
      <c r="O103" s="23">
        <f>'Selling Price'!O103*'Volume (KT)'!O103*'Selling Price'!O$20/10^3</f>
        <v>0</v>
      </c>
      <c r="P103" s="23">
        <f>'Selling Price'!P103*'Volume (KT)'!P103*'Selling Price'!P$20/10^3</f>
        <v>0</v>
      </c>
    </row>
    <row r="104" spans="1:16" x14ac:dyDescent="0.3">
      <c r="A104" s="21" t="s">
        <v>124</v>
      </c>
      <c r="B104" s="41" t="s">
        <v>36</v>
      </c>
      <c r="C104" s="41" t="s">
        <v>77</v>
      </c>
      <c r="D104" s="41" t="s">
        <v>68</v>
      </c>
      <c r="E104" s="23">
        <f>'Selling Price'!E104*'Volume (KT)'!E104*'Selling Price'!E$20/10^3</f>
        <v>15.996146642894866</v>
      </c>
      <c r="F104" s="23">
        <f>'Selling Price'!F104*'Volume (KT)'!F104*'Selling Price'!F$20/10^3</f>
        <v>0</v>
      </c>
      <c r="G104" s="23">
        <f>'Selling Price'!G104*'Volume (KT)'!G104*'Selling Price'!G$20/10^3</f>
        <v>0</v>
      </c>
      <c r="H104" s="23">
        <f>'Selling Price'!H104*'Volume (KT)'!H104*'Selling Price'!H$20/10^3</f>
        <v>0</v>
      </c>
      <c r="I104" s="23">
        <f>'Selling Price'!I104*'Volume (KT)'!I104*'Selling Price'!I$20/10^3</f>
        <v>0</v>
      </c>
      <c r="J104" s="23">
        <f>'Selling Price'!J104*'Volume (KT)'!J104*'Selling Price'!J$20/10^3</f>
        <v>0</v>
      </c>
      <c r="K104" s="23">
        <f>'Selling Price'!K104*'Volume (KT)'!K104*'Selling Price'!K$20/10^3</f>
        <v>0</v>
      </c>
      <c r="L104" s="23">
        <f>'Selling Price'!L104*'Volume (KT)'!L104*'Selling Price'!L$20/10^3</f>
        <v>0</v>
      </c>
      <c r="M104" s="23">
        <f>'Selling Price'!M104*'Volume (KT)'!M104*'Selling Price'!M$20/10^3</f>
        <v>0</v>
      </c>
      <c r="N104" s="23">
        <f>'Selling Price'!N104*'Volume (KT)'!N104*'Selling Price'!N$20/10^3</f>
        <v>0</v>
      </c>
      <c r="O104" s="23">
        <f>'Selling Price'!O104*'Volume (KT)'!O104*'Selling Price'!O$20/10^3</f>
        <v>0</v>
      </c>
      <c r="P104" s="23">
        <f>'Selling Price'!P104*'Volume (KT)'!P104*'Selling Price'!P$20/10^3</f>
        <v>0</v>
      </c>
    </row>
    <row r="105" spans="1:16" x14ac:dyDescent="0.3">
      <c r="A105" s="21" t="s">
        <v>124</v>
      </c>
      <c r="B105" s="41" t="s">
        <v>36</v>
      </c>
      <c r="C105" s="41" t="s">
        <v>78</v>
      </c>
      <c r="D105" s="49" t="s">
        <v>60</v>
      </c>
      <c r="E105" s="23">
        <f>'Selling Price'!E105*'Volume (KT)'!E105*'Selling Price'!E$20/10^3</f>
        <v>0</v>
      </c>
      <c r="F105" s="23">
        <f>'Selling Price'!F105*'Volume (KT)'!F105*'Selling Price'!F$20/10^3</f>
        <v>0</v>
      </c>
      <c r="G105" s="23">
        <f>'Selling Price'!G105*'Volume (KT)'!G105*'Selling Price'!G$20/10^3</f>
        <v>0</v>
      </c>
      <c r="H105" s="23">
        <f>'Selling Price'!H105*'Volume (KT)'!H105*'Selling Price'!H$20/10^3</f>
        <v>0</v>
      </c>
      <c r="I105" s="23">
        <f>'Selling Price'!I105*'Volume (KT)'!I105*'Selling Price'!I$20/10^3</f>
        <v>0</v>
      </c>
      <c r="J105" s="23">
        <f>'Selling Price'!J105*'Volume (KT)'!J105*'Selling Price'!J$20/10^3</f>
        <v>0</v>
      </c>
      <c r="K105" s="23">
        <f>'Selling Price'!K105*'Volume (KT)'!K105*'Selling Price'!K$20/10^3</f>
        <v>0</v>
      </c>
      <c r="L105" s="23">
        <f>'Selling Price'!L105*'Volume (KT)'!L105*'Selling Price'!L$20/10^3</f>
        <v>0</v>
      </c>
      <c r="M105" s="23">
        <f>'Selling Price'!M105*'Volume (KT)'!M105*'Selling Price'!M$20/10^3</f>
        <v>0</v>
      </c>
      <c r="N105" s="23">
        <f>'Selling Price'!N105*'Volume (KT)'!N105*'Selling Price'!N$20/10^3</f>
        <v>0</v>
      </c>
      <c r="O105" s="23">
        <f>'Selling Price'!O105*'Volume (KT)'!O105*'Selling Price'!O$20/10^3</f>
        <v>0</v>
      </c>
      <c r="P105" s="23">
        <f>'Selling Price'!P105*'Volume (KT)'!P105*'Selling Price'!P$20/10^3</f>
        <v>0</v>
      </c>
    </row>
    <row r="106" spans="1:16" x14ac:dyDescent="0.3">
      <c r="A106" s="21" t="s">
        <v>124</v>
      </c>
      <c r="B106" s="41" t="s">
        <v>36</v>
      </c>
      <c r="C106" s="41" t="s">
        <v>78</v>
      </c>
      <c r="D106" s="49" t="s">
        <v>65</v>
      </c>
      <c r="E106" s="23">
        <f>'Selling Price'!E106*'Volume (KT)'!E106*'Selling Price'!E$20/10^3</f>
        <v>71.657422724280181</v>
      </c>
      <c r="F106" s="23">
        <f>'Selling Price'!F106*'Volume (KT)'!F106*'Selling Price'!F$20/10^3</f>
        <v>0</v>
      </c>
      <c r="G106" s="23">
        <f>'Selling Price'!G106*'Volume (KT)'!G106*'Selling Price'!G$20/10^3</f>
        <v>0</v>
      </c>
      <c r="H106" s="23">
        <f>'Selling Price'!H106*'Volume (KT)'!H106*'Selling Price'!H$20/10^3</f>
        <v>0</v>
      </c>
      <c r="I106" s="23">
        <f>'Selling Price'!I106*'Volume (KT)'!I106*'Selling Price'!I$20/10^3</f>
        <v>0</v>
      </c>
      <c r="J106" s="23">
        <f>'Selling Price'!J106*'Volume (KT)'!J106*'Selling Price'!J$20/10^3</f>
        <v>0</v>
      </c>
      <c r="K106" s="23">
        <f>'Selling Price'!K106*'Volume (KT)'!K106*'Selling Price'!K$20/10^3</f>
        <v>0</v>
      </c>
      <c r="L106" s="23">
        <f>'Selling Price'!L106*'Volume (KT)'!L106*'Selling Price'!L$20/10^3</f>
        <v>0</v>
      </c>
      <c r="M106" s="23">
        <f>'Selling Price'!M106*'Volume (KT)'!M106*'Selling Price'!M$20/10^3</f>
        <v>0</v>
      </c>
      <c r="N106" s="23">
        <f>'Selling Price'!N106*'Volume (KT)'!N106*'Selling Price'!N$20/10^3</f>
        <v>0</v>
      </c>
      <c r="O106" s="23">
        <f>'Selling Price'!O106*'Volume (KT)'!O106*'Selling Price'!O$20/10^3</f>
        <v>0</v>
      </c>
      <c r="P106" s="23">
        <f>'Selling Price'!P106*'Volume (KT)'!P106*'Selling Price'!P$20/10^3</f>
        <v>0</v>
      </c>
    </row>
    <row r="107" spans="1:16" x14ac:dyDescent="0.3">
      <c r="A107" s="21" t="s">
        <v>124</v>
      </c>
      <c r="B107" s="41" t="s">
        <v>36</v>
      </c>
      <c r="C107" s="41" t="s">
        <v>80</v>
      </c>
      <c r="D107" s="49" t="s">
        <v>60</v>
      </c>
      <c r="E107" s="23">
        <f>'Selling Price'!E107*'Volume (KT)'!E107*'Selling Price'!E$20/10^3</f>
        <v>0</v>
      </c>
      <c r="F107" s="23">
        <f>'Selling Price'!F107*'Volume (KT)'!F107*'Selling Price'!F$20/10^3</f>
        <v>0</v>
      </c>
      <c r="G107" s="23">
        <f>'Selling Price'!G107*'Volume (KT)'!G107*'Selling Price'!G$20/10^3</f>
        <v>0</v>
      </c>
      <c r="H107" s="23">
        <f>'Selling Price'!H107*'Volume (KT)'!H107*'Selling Price'!H$20/10^3</f>
        <v>0</v>
      </c>
      <c r="I107" s="23">
        <f>'Selling Price'!I107*'Volume (KT)'!I107*'Selling Price'!I$20/10^3</f>
        <v>0</v>
      </c>
      <c r="J107" s="23">
        <f>'Selling Price'!J107*'Volume (KT)'!J107*'Selling Price'!J$20/10^3</f>
        <v>0</v>
      </c>
      <c r="K107" s="23">
        <f>'Selling Price'!K107*'Volume (KT)'!K107*'Selling Price'!K$20/10^3</f>
        <v>0</v>
      </c>
      <c r="L107" s="23">
        <f>'Selling Price'!L107*'Volume (KT)'!L107*'Selling Price'!L$20/10^3</f>
        <v>0</v>
      </c>
      <c r="M107" s="23">
        <f>'Selling Price'!M107*'Volume (KT)'!M107*'Selling Price'!M$20/10^3</f>
        <v>0</v>
      </c>
      <c r="N107" s="23">
        <f>'Selling Price'!N107*'Volume (KT)'!N107*'Selling Price'!N$20/10^3</f>
        <v>0</v>
      </c>
      <c r="O107" s="23">
        <f>'Selling Price'!O107*'Volume (KT)'!O107*'Selling Price'!O$20/10^3</f>
        <v>0</v>
      </c>
      <c r="P107" s="23">
        <f>'Selling Price'!P107*'Volume (KT)'!P107*'Selling Price'!P$20/10^3</f>
        <v>0</v>
      </c>
    </row>
    <row r="108" spans="1:16" x14ac:dyDescent="0.3">
      <c r="A108" s="21" t="s">
        <v>124</v>
      </c>
      <c r="B108" s="41" t="s">
        <v>36</v>
      </c>
      <c r="C108" s="41" t="s">
        <v>80</v>
      </c>
      <c r="D108" s="49" t="s">
        <v>65</v>
      </c>
      <c r="E108" s="23">
        <f>'Selling Price'!E108*'Volume (KT)'!E108*'Selling Price'!E$20/10^3</f>
        <v>0</v>
      </c>
      <c r="F108" s="23">
        <f>'Selling Price'!F108*'Volume (KT)'!F108*'Selling Price'!F$20/10^3</f>
        <v>0</v>
      </c>
      <c r="G108" s="23">
        <f>'Selling Price'!G108*'Volume (KT)'!G108*'Selling Price'!G$20/10^3</f>
        <v>0</v>
      </c>
      <c r="H108" s="23">
        <f>'Selling Price'!H108*'Volume (KT)'!H108*'Selling Price'!H$20/10^3</f>
        <v>0</v>
      </c>
      <c r="I108" s="23">
        <f>'Selling Price'!I108*'Volume (KT)'!I108*'Selling Price'!I$20/10^3</f>
        <v>0</v>
      </c>
      <c r="J108" s="23">
        <f>'Selling Price'!J108*'Volume (KT)'!J108*'Selling Price'!J$20/10^3</f>
        <v>0</v>
      </c>
      <c r="K108" s="23">
        <f>'Selling Price'!K108*'Volume (KT)'!K108*'Selling Price'!K$20/10^3</f>
        <v>0</v>
      </c>
      <c r="L108" s="23">
        <f>'Selling Price'!L108*'Volume (KT)'!L108*'Selling Price'!L$20/10^3</f>
        <v>0</v>
      </c>
      <c r="M108" s="23">
        <f>'Selling Price'!M108*'Volume (KT)'!M108*'Selling Price'!M$20/10^3</f>
        <v>0</v>
      </c>
      <c r="N108" s="23">
        <f>'Selling Price'!N108*'Volume (KT)'!N108*'Selling Price'!N$20/10^3</f>
        <v>0</v>
      </c>
      <c r="O108" s="23">
        <f>'Selling Price'!O108*'Volume (KT)'!O108*'Selling Price'!O$20/10^3</f>
        <v>0</v>
      </c>
      <c r="P108" s="23">
        <f>'Selling Price'!P108*'Volume (KT)'!P108*'Selling Price'!P$20/10^3</f>
        <v>0</v>
      </c>
    </row>
    <row r="109" spans="1:16" x14ac:dyDescent="0.3">
      <c r="A109" s="21" t="s">
        <v>124</v>
      </c>
      <c r="B109" s="41" t="s">
        <v>36</v>
      </c>
      <c r="C109" s="41" t="s">
        <v>81</v>
      </c>
      <c r="D109" s="49" t="s">
        <v>60</v>
      </c>
      <c r="E109" s="23">
        <f>'Selling Price'!E109*'Volume (KT)'!E109*'Selling Price'!E$20/10^3</f>
        <v>0</v>
      </c>
      <c r="F109" s="23">
        <f>'Selling Price'!F109*'Volume (KT)'!F109*'Selling Price'!F$20/10^3</f>
        <v>0</v>
      </c>
      <c r="G109" s="23">
        <f>'Selling Price'!G109*'Volume (KT)'!G109*'Selling Price'!G$20/10^3</f>
        <v>0</v>
      </c>
      <c r="H109" s="23">
        <f>'Selling Price'!H109*'Volume (KT)'!H109*'Selling Price'!H$20/10^3</f>
        <v>0</v>
      </c>
      <c r="I109" s="23">
        <f>'Selling Price'!I109*'Volume (KT)'!I109*'Selling Price'!I$20/10^3</f>
        <v>0</v>
      </c>
      <c r="J109" s="23">
        <f>'Selling Price'!J109*'Volume (KT)'!J109*'Selling Price'!J$20/10^3</f>
        <v>0</v>
      </c>
      <c r="K109" s="23">
        <f>'Selling Price'!K109*'Volume (KT)'!K109*'Selling Price'!K$20/10^3</f>
        <v>0</v>
      </c>
      <c r="L109" s="23">
        <f>'Selling Price'!L109*'Volume (KT)'!L109*'Selling Price'!L$20/10^3</f>
        <v>0</v>
      </c>
      <c r="M109" s="23">
        <f>'Selling Price'!M109*'Volume (KT)'!M109*'Selling Price'!M$20/10^3</f>
        <v>0</v>
      </c>
      <c r="N109" s="23">
        <f>'Selling Price'!N109*'Volume (KT)'!N109*'Selling Price'!N$20/10^3</f>
        <v>0</v>
      </c>
      <c r="O109" s="23">
        <f>'Selling Price'!O109*'Volume (KT)'!O109*'Selling Price'!O$20/10^3</f>
        <v>0</v>
      </c>
      <c r="P109" s="23">
        <f>'Selling Price'!P109*'Volume (KT)'!P109*'Selling Price'!P$20/10^3</f>
        <v>0</v>
      </c>
    </row>
    <row r="110" spans="1:16" x14ac:dyDescent="0.3">
      <c r="A110" s="21" t="s">
        <v>124</v>
      </c>
      <c r="B110" s="41" t="s">
        <v>36</v>
      </c>
      <c r="C110" s="41" t="s">
        <v>81</v>
      </c>
      <c r="D110" s="49" t="s">
        <v>65</v>
      </c>
      <c r="E110" s="23">
        <f>'Selling Price'!E110*'Volume (KT)'!E110*'Selling Price'!E$20/10^3</f>
        <v>0</v>
      </c>
      <c r="F110" s="23">
        <f>'Selling Price'!F110*'Volume (KT)'!F110*'Selling Price'!F$20/10^3</f>
        <v>0</v>
      </c>
      <c r="G110" s="23">
        <f>'Selling Price'!G110*'Volume (KT)'!G110*'Selling Price'!G$20/10^3</f>
        <v>0</v>
      </c>
      <c r="H110" s="23">
        <f>'Selling Price'!H110*'Volume (KT)'!H110*'Selling Price'!H$20/10^3</f>
        <v>0</v>
      </c>
      <c r="I110" s="23">
        <f>'Selling Price'!I110*'Volume (KT)'!I110*'Selling Price'!I$20/10^3</f>
        <v>0</v>
      </c>
      <c r="J110" s="23">
        <f>'Selling Price'!J110*'Volume (KT)'!J110*'Selling Price'!J$20/10^3</f>
        <v>0</v>
      </c>
      <c r="K110" s="23">
        <f>'Selling Price'!K110*'Volume (KT)'!K110*'Selling Price'!K$20/10^3</f>
        <v>0</v>
      </c>
      <c r="L110" s="23">
        <f>'Selling Price'!L110*'Volume (KT)'!L110*'Selling Price'!L$20/10^3</f>
        <v>0</v>
      </c>
      <c r="M110" s="23">
        <f>'Selling Price'!M110*'Volume (KT)'!M110*'Selling Price'!M$20/10^3</f>
        <v>0</v>
      </c>
      <c r="N110" s="23">
        <f>'Selling Price'!N110*'Volume (KT)'!N110*'Selling Price'!N$20/10^3</f>
        <v>0</v>
      </c>
      <c r="O110" s="23">
        <f>'Selling Price'!O110*'Volume (KT)'!O110*'Selling Price'!O$20/10^3</f>
        <v>0</v>
      </c>
      <c r="P110" s="23">
        <f>'Selling Price'!P110*'Volume (KT)'!P110*'Selling Price'!P$20/10^3</f>
        <v>0</v>
      </c>
    </row>
    <row r="111" spans="1:16" x14ac:dyDescent="0.3">
      <c r="A111" s="21" t="s">
        <v>124</v>
      </c>
      <c r="B111" s="41" t="s">
        <v>36</v>
      </c>
      <c r="C111" s="41" t="s">
        <v>82</v>
      </c>
      <c r="D111" s="49" t="s">
        <v>60</v>
      </c>
      <c r="E111" s="23">
        <f>'Selling Price'!E111*'Volume (KT)'!E111*'Selling Price'!E$20/10^3</f>
        <v>0</v>
      </c>
      <c r="F111" s="23">
        <f>'Selling Price'!F111*'Volume (KT)'!F111*'Selling Price'!F$20/10^3</f>
        <v>0</v>
      </c>
      <c r="G111" s="23">
        <f>'Selling Price'!G111*'Volume (KT)'!G111*'Selling Price'!G$20/10^3</f>
        <v>0</v>
      </c>
      <c r="H111" s="23">
        <f>'Selling Price'!H111*'Volume (KT)'!H111*'Selling Price'!H$20/10^3</f>
        <v>0</v>
      </c>
      <c r="I111" s="23">
        <f>'Selling Price'!I111*'Volume (KT)'!I111*'Selling Price'!I$20/10^3</f>
        <v>0</v>
      </c>
      <c r="J111" s="23">
        <f>'Selling Price'!J111*'Volume (KT)'!J111*'Selling Price'!J$20/10^3</f>
        <v>0</v>
      </c>
      <c r="K111" s="23">
        <f>'Selling Price'!K111*'Volume (KT)'!K111*'Selling Price'!K$20/10^3</f>
        <v>0</v>
      </c>
      <c r="L111" s="23">
        <f>'Selling Price'!L111*'Volume (KT)'!L111*'Selling Price'!L$20/10^3</f>
        <v>0</v>
      </c>
      <c r="M111" s="23">
        <f>'Selling Price'!M111*'Volume (KT)'!M111*'Selling Price'!M$20/10^3</f>
        <v>0</v>
      </c>
      <c r="N111" s="23">
        <f>'Selling Price'!N111*'Volume (KT)'!N111*'Selling Price'!N$20/10^3</f>
        <v>0</v>
      </c>
      <c r="O111" s="23">
        <f>'Selling Price'!O111*'Volume (KT)'!O111*'Selling Price'!O$20/10^3</f>
        <v>0</v>
      </c>
      <c r="P111" s="23">
        <f>'Selling Price'!P111*'Volume (KT)'!P111*'Selling Price'!P$20/10^3</f>
        <v>0</v>
      </c>
    </row>
    <row r="112" spans="1:16" x14ac:dyDescent="0.3">
      <c r="A112" s="21" t="s">
        <v>124</v>
      </c>
      <c r="B112" s="41" t="s">
        <v>36</v>
      </c>
      <c r="C112" s="41" t="s">
        <v>82</v>
      </c>
      <c r="D112" s="49" t="s">
        <v>65</v>
      </c>
      <c r="E112" s="23">
        <f>'Selling Price'!E112*'Volume (KT)'!E112*'Selling Price'!E$20/10^3</f>
        <v>0</v>
      </c>
      <c r="F112" s="23">
        <f>'Selling Price'!F112*'Volume (KT)'!F112*'Selling Price'!F$20/10^3</f>
        <v>0</v>
      </c>
      <c r="G112" s="23">
        <f>'Selling Price'!G112*'Volume (KT)'!G112*'Selling Price'!G$20/10^3</f>
        <v>0</v>
      </c>
      <c r="H112" s="23">
        <f>'Selling Price'!H112*'Volume (KT)'!H112*'Selling Price'!H$20/10^3</f>
        <v>0</v>
      </c>
      <c r="I112" s="23">
        <f>'Selling Price'!I112*'Volume (KT)'!I112*'Selling Price'!I$20/10^3</f>
        <v>0</v>
      </c>
      <c r="J112" s="23">
        <f>'Selling Price'!J112*'Volume (KT)'!J112*'Selling Price'!J$20/10^3</f>
        <v>0</v>
      </c>
      <c r="K112" s="23">
        <f>'Selling Price'!K112*'Volume (KT)'!K112*'Selling Price'!K$20/10^3</f>
        <v>0</v>
      </c>
      <c r="L112" s="23">
        <f>'Selling Price'!L112*'Volume (KT)'!L112*'Selling Price'!L$20/10^3</f>
        <v>0</v>
      </c>
      <c r="M112" s="23">
        <f>'Selling Price'!M112*'Volume (KT)'!M112*'Selling Price'!M$20/10^3</f>
        <v>0</v>
      </c>
      <c r="N112" s="23">
        <f>'Selling Price'!N112*'Volume (KT)'!N112*'Selling Price'!N$20/10^3</f>
        <v>0</v>
      </c>
      <c r="O112" s="23">
        <f>'Selling Price'!O112*'Volume (KT)'!O112*'Selling Price'!O$20/10^3</f>
        <v>0</v>
      </c>
      <c r="P112" s="23">
        <f>'Selling Price'!P112*'Volume (KT)'!P112*'Selling Price'!P$20/10^3</f>
        <v>0</v>
      </c>
    </row>
    <row r="113" spans="1:16" x14ac:dyDescent="0.3">
      <c r="A113" s="21" t="s">
        <v>124</v>
      </c>
      <c r="B113" s="41" t="s">
        <v>36</v>
      </c>
      <c r="C113" s="41" t="s">
        <v>84</v>
      </c>
      <c r="D113" s="49" t="s">
        <v>65</v>
      </c>
      <c r="E113" s="23">
        <f>'Selling Price'!E113*'Volume (KT)'!E113*'Selling Price'!E$20/10^3</f>
        <v>0</v>
      </c>
      <c r="F113" s="23">
        <f>'Selling Price'!F113*'Volume (KT)'!F113*'Selling Price'!F$20/10^3</f>
        <v>0</v>
      </c>
      <c r="G113" s="23">
        <f>'Selling Price'!G113*'Volume (KT)'!G113*'Selling Price'!G$20/10^3</f>
        <v>0</v>
      </c>
      <c r="H113" s="23">
        <f>'Selling Price'!H113*'Volume (KT)'!H113*'Selling Price'!H$20/10^3</f>
        <v>0</v>
      </c>
      <c r="I113" s="23">
        <f>'Selling Price'!I113*'Volume (KT)'!I113*'Selling Price'!I$20/10^3</f>
        <v>0</v>
      </c>
      <c r="J113" s="23">
        <f>'Selling Price'!J113*'Volume (KT)'!J113*'Selling Price'!J$20/10^3</f>
        <v>0</v>
      </c>
      <c r="K113" s="23">
        <f>'Selling Price'!K113*'Volume (KT)'!K113*'Selling Price'!K$20/10^3</f>
        <v>0</v>
      </c>
      <c r="L113" s="23">
        <f>'Selling Price'!L113*'Volume (KT)'!L113*'Selling Price'!L$20/10^3</f>
        <v>0</v>
      </c>
      <c r="M113" s="23">
        <f>'Selling Price'!M113*'Volume (KT)'!M113*'Selling Price'!M$20/10^3</f>
        <v>0</v>
      </c>
      <c r="N113" s="23">
        <f>'Selling Price'!N113*'Volume (KT)'!N113*'Selling Price'!N$20/10^3</f>
        <v>0</v>
      </c>
      <c r="O113" s="23">
        <f>'Selling Price'!O113*'Volume (KT)'!O113*'Selling Price'!O$20/10^3</f>
        <v>0</v>
      </c>
      <c r="P113" s="23">
        <f>'Selling Price'!P113*'Volume (KT)'!P113*'Selling Price'!P$20/10^3</f>
        <v>0</v>
      </c>
    </row>
    <row r="114" spans="1:16" x14ac:dyDescent="0.3">
      <c r="A114" s="21" t="s">
        <v>124</v>
      </c>
      <c r="B114" s="41" t="s">
        <v>85</v>
      </c>
      <c r="C114" s="41" t="s">
        <v>62</v>
      </c>
      <c r="D114" s="49" t="s">
        <v>60</v>
      </c>
      <c r="E114" s="23">
        <f>'Selling Price'!E114*'Volume (KT)'!E114*'Selling Price'!E$20/10^3</f>
        <v>0</v>
      </c>
      <c r="F114" s="23">
        <f>'Selling Price'!F114*'Volume (KT)'!F114*'Selling Price'!F$20/10^3</f>
        <v>11.660670187774802</v>
      </c>
      <c r="G114" s="23">
        <f>'Selling Price'!G114*'Volume (KT)'!G114*'Selling Price'!G$20/10^3</f>
        <v>0</v>
      </c>
      <c r="H114" s="23">
        <f>'Selling Price'!H114*'Volume (KT)'!H114*'Selling Price'!H$20/10^3</f>
        <v>0</v>
      </c>
      <c r="I114" s="23">
        <f>'Selling Price'!I114*'Volume (KT)'!I114*'Selling Price'!I$20/10^3</f>
        <v>0</v>
      </c>
      <c r="J114" s="23">
        <f>'Selling Price'!J114*'Volume (KT)'!J114*'Selling Price'!J$20/10^3</f>
        <v>0</v>
      </c>
      <c r="K114" s="23">
        <f>'Selling Price'!K114*'Volume (KT)'!K114*'Selling Price'!K$20/10^3</f>
        <v>0</v>
      </c>
      <c r="L114" s="23">
        <f>'Selling Price'!L114*'Volume (KT)'!L114*'Selling Price'!L$20/10^3</f>
        <v>0</v>
      </c>
      <c r="M114" s="23">
        <f>'Selling Price'!M114*'Volume (KT)'!M114*'Selling Price'!M$20/10^3</f>
        <v>0</v>
      </c>
      <c r="N114" s="23">
        <f>'Selling Price'!N114*'Volume (KT)'!N114*'Selling Price'!N$20/10^3</f>
        <v>0</v>
      </c>
      <c r="O114" s="23">
        <f>'Selling Price'!O114*'Volume (KT)'!O114*'Selling Price'!O$20/10^3</f>
        <v>0</v>
      </c>
      <c r="P114" s="23">
        <f>'Selling Price'!P114*'Volume (KT)'!P114*'Selling Price'!P$20/10^3</f>
        <v>0</v>
      </c>
    </row>
    <row r="115" spans="1:16" x14ac:dyDescent="0.3">
      <c r="A115" s="21" t="s">
        <v>124</v>
      </c>
      <c r="B115" s="41" t="s">
        <v>85</v>
      </c>
      <c r="C115" s="41" t="s">
        <v>61</v>
      </c>
      <c r="D115" s="49" t="s">
        <v>86</v>
      </c>
      <c r="E115" s="23">
        <f>'Selling Price'!E115*'Volume (KT)'!E115*'Selling Price'!E$20/10^3</f>
        <v>68.304948894809769</v>
      </c>
      <c r="F115" s="23">
        <f>'Selling Price'!F115*'Volume (KT)'!F115*'Selling Price'!F$20/10^3</f>
        <v>38.188900625915991</v>
      </c>
      <c r="G115" s="23">
        <f>'Selling Price'!G115*'Volume (KT)'!G115*'Selling Price'!G$20/10^3</f>
        <v>35.537447042103764</v>
      </c>
      <c r="H115" s="23">
        <f>'Selling Price'!H115*'Volume (KT)'!H115*'Selling Price'!H$20/10^3</f>
        <v>32.023893672232589</v>
      </c>
      <c r="I115" s="23">
        <f>'Selling Price'!I115*'Volume (KT)'!I115*'Selling Price'!I$20/10^3</f>
        <v>26.873939466128114</v>
      </c>
      <c r="J115" s="23">
        <f>'Selling Price'!J115*'Volume (KT)'!J115*'Selling Price'!J$20/10^3</f>
        <v>25.877174135914331</v>
      </c>
      <c r="K115" s="23">
        <f>'Selling Price'!K115*'Volume (KT)'!K115*'Selling Price'!K$20/10^3</f>
        <v>33.699355292862272</v>
      </c>
      <c r="L115" s="23">
        <f>'Selling Price'!L115*'Volume (KT)'!L115*'Selling Price'!L$20/10^3</f>
        <v>35.125889054422622</v>
      </c>
      <c r="M115" s="23">
        <f>'Selling Price'!M115*'Volume (KT)'!M115*'Selling Price'!M$20/10^3</f>
        <v>24.80933819392061</v>
      </c>
      <c r="N115" s="23">
        <f>'Selling Price'!N115*'Volume (KT)'!N115*'Selling Price'!N$20/10^3</f>
        <v>24.98779205818682</v>
      </c>
      <c r="O115" s="23">
        <f>'Selling Price'!O115*'Volume (KT)'!O115*'Selling Price'!O$20/10^3</f>
        <v>25.317270972485424</v>
      </c>
      <c r="P115" s="23">
        <f>'Selling Price'!P115*'Volume (KT)'!P115*'Selling Price'!P$20/10^3</f>
        <v>25.317270972485424</v>
      </c>
    </row>
    <row r="116" spans="1:16" x14ac:dyDescent="0.3">
      <c r="A116" s="21" t="s">
        <v>124</v>
      </c>
      <c r="B116" s="41" t="s">
        <v>85</v>
      </c>
      <c r="C116" s="41" t="s">
        <v>77</v>
      </c>
      <c r="D116" s="49" t="s">
        <v>86</v>
      </c>
      <c r="E116" s="23">
        <f>'Selling Price'!E116*'Volume (KT)'!E116*'Selling Price'!E$20/10^3</f>
        <v>0</v>
      </c>
      <c r="F116" s="23">
        <f>'Selling Price'!F116*'Volume (KT)'!F116*'Selling Price'!F$20/10^3</f>
        <v>0</v>
      </c>
      <c r="G116" s="23">
        <f>'Selling Price'!G116*'Volume (KT)'!G116*'Selling Price'!G$20/10^3</f>
        <v>0</v>
      </c>
      <c r="H116" s="23">
        <f>'Selling Price'!H116*'Volume (KT)'!H116*'Selling Price'!H$20/10^3</f>
        <v>0</v>
      </c>
      <c r="I116" s="23">
        <f>'Selling Price'!I116*'Volume (KT)'!I116*'Selling Price'!I$20/10^3</f>
        <v>0</v>
      </c>
      <c r="J116" s="23">
        <f>'Selling Price'!J116*'Volume (KT)'!J116*'Selling Price'!J$20/10^3</f>
        <v>0</v>
      </c>
      <c r="K116" s="23">
        <f>'Selling Price'!K116*'Volume (KT)'!K116*'Selling Price'!K$20/10^3</f>
        <v>0</v>
      </c>
      <c r="L116" s="23">
        <f>'Selling Price'!L116*'Volume (KT)'!L116*'Selling Price'!L$20/10^3</f>
        <v>0</v>
      </c>
      <c r="M116" s="23">
        <f>'Selling Price'!M116*'Volume (KT)'!M116*'Selling Price'!M$20/10^3</f>
        <v>0</v>
      </c>
      <c r="N116" s="23">
        <f>'Selling Price'!N116*'Volume (KT)'!N116*'Selling Price'!N$20/10^3</f>
        <v>0</v>
      </c>
      <c r="O116" s="23">
        <f>'Selling Price'!O116*'Volume (KT)'!O116*'Selling Price'!O$20/10^3</f>
        <v>0</v>
      </c>
      <c r="P116" s="23">
        <f>'Selling Price'!P116*'Volume (KT)'!P116*'Selling Price'!P$20/10^3</f>
        <v>0</v>
      </c>
    </row>
    <row r="117" spans="1:16" x14ac:dyDescent="0.3">
      <c r="A117" s="21" t="s">
        <v>124</v>
      </c>
      <c r="B117" s="41" t="s">
        <v>85</v>
      </c>
      <c r="C117" s="41" t="s">
        <v>78</v>
      </c>
      <c r="D117" s="49" t="s">
        <v>86</v>
      </c>
      <c r="E117" s="23">
        <f>'Selling Price'!E117*'Volume (KT)'!E117*'Selling Price'!E$20/10^3</f>
        <v>94.306635356477756</v>
      </c>
      <c r="F117" s="23">
        <f>'Selling Price'!F117*'Volume (KT)'!F117*'Selling Price'!F$20/10^3</f>
        <v>86.573537402051855</v>
      </c>
      <c r="G117" s="23">
        <f>'Selling Price'!G117*'Volume (KT)'!G117*'Selling Price'!G$20/10^3</f>
        <v>91.253528251733059</v>
      </c>
      <c r="H117" s="23">
        <f>'Selling Price'!H117*'Volume (KT)'!H117*'Selling Price'!H$20/10^3</f>
        <v>82.346670459109603</v>
      </c>
      <c r="I117" s="23">
        <f>'Selling Price'!I117*'Volume (KT)'!I117*'Selling Price'!I$20/10^3</f>
        <v>51.661145590982116</v>
      </c>
      <c r="J117" s="23">
        <f>'Selling Price'!J117*'Volume (KT)'!J117*'Selling Price'!J$20/10^3</f>
        <v>45.694997125811383</v>
      </c>
      <c r="K117" s="23">
        <f>'Selling Price'!K117*'Volume (KT)'!K117*'Selling Price'!K$20/10^3</f>
        <v>41.542616678129662</v>
      </c>
      <c r="L117" s="23">
        <f>'Selling Price'!L117*'Volume (KT)'!L117*'Selling Price'!L$20/10^3</f>
        <v>43.267380494371615</v>
      </c>
      <c r="M117" s="23">
        <f>'Selling Price'!M117*'Volume (KT)'!M117*'Selling Price'!M$20/10^3</f>
        <v>43.842301766452273</v>
      </c>
      <c r="N117" s="23">
        <f>'Selling Price'!N117*'Volume (KT)'!N117*'Selling Price'!N$20/10^3</f>
        <v>44.151919220954149</v>
      </c>
      <c r="O117" s="23">
        <f>'Selling Price'!O117*'Volume (KT)'!O117*'Selling Price'!O$20/10^3</f>
        <v>44.723565137262227</v>
      </c>
      <c r="P117" s="23">
        <f>'Selling Price'!P117*'Volume (KT)'!P117*'Selling Price'!P$20/10^3</f>
        <v>44.723565137262227</v>
      </c>
    </row>
    <row r="118" spans="1:16" x14ac:dyDescent="0.3">
      <c r="A118" s="21" t="s">
        <v>124</v>
      </c>
      <c r="B118" s="41" t="s">
        <v>85</v>
      </c>
      <c r="C118" s="41" t="s">
        <v>81</v>
      </c>
      <c r="D118" s="49" t="s">
        <v>86</v>
      </c>
      <c r="E118" s="23">
        <f>'Selling Price'!E118*'Volume (KT)'!E118*'Selling Price'!E$20/10^3</f>
        <v>0</v>
      </c>
      <c r="F118" s="23">
        <f>'Selling Price'!F118*'Volume (KT)'!F118*'Selling Price'!F$20/10^3</f>
        <v>0</v>
      </c>
      <c r="G118" s="23">
        <f>'Selling Price'!G118*'Volume (KT)'!G118*'Selling Price'!G$20/10^3</f>
        <v>0</v>
      </c>
      <c r="H118" s="23">
        <f>'Selling Price'!H118*'Volume (KT)'!H118*'Selling Price'!H$20/10^3</f>
        <v>0</v>
      </c>
      <c r="I118" s="23">
        <f>'Selling Price'!I118*'Volume (KT)'!I118*'Selling Price'!I$20/10^3</f>
        <v>0</v>
      </c>
      <c r="J118" s="23">
        <f>'Selling Price'!J118*'Volume (KT)'!J118*'Selling Price'!J$20/10^3</f>
        <v>0</v>
      </c>
      <c r="K118" s="23">
        <f>'Selling Price'!K118*'Volume (KT)'!K118*'Selling Price'!K$20/10^3</f>
        <v>0</v>
      </c>
      <c r="L118" s="23">
        <f>'Selling Price'!L118*'Volume (KT)'!L118*'Selling Price'!L$20/10^3</f>
        <v>0</v>
      </c>
      <c r="M118" s="23">
        <f>'Selling Price'!M118*'Volume (KT)'!M118*'Selling Price'!M$20/10^3</f>
        <v>0</v>
      </c>
      <c r="N118" s="23">
        <f>'Selling Price'!N118*'Volume (KT)'!N118*'Selling Price'!N$20/10^3</f>
        <v>0</v>
      </c>
      <c r="O118" s="23">
        <f>'Selling Price'!O118*'Volume (KT)'!O118*'Selling Price'!O$20/10^3</f>
        <v>0</v>
      </c>
      <c r="P118" s="23">
        <f>'Selling Price'!P118*'Volume (KT)'!P118*'Selling Price'!P$20/10^3</f>
        <v>0</v>
      </c>
    </row>
    <row r="119" spans="1:16" x14ac:dyDescent="0.3">
      <c r="A119" s="21" t="s">
        <v>124</v>
      </c>
      <c r="B119" s="41" t="s">
        <v>87</v>
      </c>
      <c r="C119" s="41" t="s">
        <v>61</v>
      </c>
      <c r="D119" s="49" t="s">
        <v>88</v>
      </c>
      <c r="E119" s="23">
        <f>'Selling Price'!E119*'Volume (KT)'!E119*'Selling Price'!E$20/10^3</f>
        <v>111.08532078695515</v>
      </c>
      <c r="F119" s="23">
        <f>'Selling Price'!F119*'Volume (KT)'!F119*'Selling Price'!F$20/10^3</f>
        <v>106.63647566493655</v>
      </c>
      <c r="G119" s="23">
        <f>'Selling Price'!G119*'Volume (KT)'!G119*'Selling Price'!G$20/10^3</f>
        <v>107.44547301083784</v>
      </c>
      <c r="H119" s="23">
        <f>'Selling Price'!H119*'Volume (KT)'!H119*'Selling Price'!H$20/10^3</f>
        <v>96.683096965862887</v>
      </c>
      <c r="I119" s="23">
        <f>'Selling Price'!I119*'Volume (KT)'!I119*'Selling Price'!I$20/10^3</f>
        <v>82.581206267787664</v>
      </c>
      <c r="J119" s="23">
        <f>'Selling Price'!J119*'Volume (KT)'!J119*'Selling Price'!J$20/10^3</f>
        <v>79.164946287355846</v>
      </c>
      <c r="K119" s="23">
        <f>'Selling Price'!K119*'Volume (KT)'!K119*'Selling Price'!K$20/10^3</f>
        <v>73.99398479351467</v>
      </c>
      <c r="L119" s="23">
        <f>'Selling Price'!L119*'Volume (KT)'!L119*'Selling Price'!L$20/10^3</f>
        <v>76.89178682483761</v>
      </c>
      <c r="M119" s="23">
        <f>'Selling Price'!M119*'Volume (KT)'!M119*'Selling Price'!M$20/10^3</f>
        <v>77.857720835278599</v>
      </c>
      <c r="N119" s="23">
        <f>'Selling Price'!N119*'Volume (KT)'!N119*'Selling Price'!N$20/10^3</f>
        <v>78.3779138496146</v>
      </c>
      <c r="O119" s="23">
        <f>'Selling Price'!O119*'Volume (KT)'!O119*'Selling Price'!O$20/10^3</f>
        <v>79.338344884795035</v>
      </c>
      <c r="P119" s="23">
        <f>'Selling Price'!P119*'Volume (KT)'!P119*'Selling Price'!P$20/10^3</f>
        <v>79.338344884795035</v>
      </c>
    </row>
    <row r="120" spans="1:16" x14ac:dyDescent="0.3">
      <c r="A120" s="21" t="s">
        <v>124</v>
      </c>
      <c r="B120" s="41" t="s">
        <v>89</v>
      </c>
      <c r="C120" s="41" t="s">
        <v>61</v>
      </c>
      <c r="D120" s="49" t="s">
        <v>89</v>
      </c>
      <c r="E120" s="23">
        <f>'Selling Price'!E120*'Volume (KT)'!E120*'Selling Price'!E$20/10^3</f>
        <v>137.22515289126417</v>
      </c>
      <c r="F120" s="23">
        <f>'Selling Price'!F120*'Volume (KT)'!F120*'Selling Price'!F$20/10^3</f>
        <v>84.180096000000006</v>
      </c>
      <c r="G120" s="23">
        <f>'Selling Price'!G120*'Volume (KT)'!G120*'Selling Price'!G$20/10^3</f>
        <v>194.91700800000001</v>
      </c>
      <c r="H120" s="23">
        <f>'Selling Price'!H120*'Volume (KT)'!H120*'Selling Price'!H$20/10^3</f>
        <v>187.90200000000002</v>
      </c>
      <c r="I120" s="23">
        <f>'Selling Price'!I120*'Volume (KT)'!I120*'Selling Price'!I$20/10^3</f>
        <v>195.21354916375998</v>
      </c>
      <c r="J120" s="23">
        <f>'Selling Price'!J120*'Volume (KT)'!J120*'Selling Price'!J$20/10^3</f>
        <v>188.91633790041288</v>
      </c>
      <c r="K120" s="23">
        <f>'Selling Price'!K120*'Volume (KT)'!K120*'Selling Price'!K$20/10^3</f>
        <v>118.51351597619234</v>
      </c>
      <c r="L120" s="23">
        <f>'Selling Price'!L120*'Volume (KT)'!L120*'Selling Price'!L$20/10^3</f>
        <v>164.49440819570955</v>
      </c>
      <c r="M120" s="23">
        <f>'Selling Price'!M120*'Volume (KT)'!M120*'Selling Price'!M$20/10^3</f>
        <v>187.06718142044301</v>
      </c>
      <c r="N120" s="23">
        <f>'Selling Price'!N120*'Volume (KT)'!N120*'Selling Price'!N$20/10^3</f>
        <v>193.30275413445776</v>
      </c>
      <c r="O120" s="23">
        <f>'Selling Price'!O120*'Volume (KT)'!O120*'Selling Price'!O$20/10^3</f>
        <v>184.39989988639576</v>
      </c>
      <c r="P120" s="23">
        <f>'Selling Price'!P120*'Volume (KT)'!P120*'Selling Price'!P$20/10^3</f>
        <v>185.3833660191232</v>
      </c>
    </row>
    <row r="121" spans="1:16" s="19" customFormat="1" ht="22" x14ac:dyDescent="0.3">
      <c r="A121" s="17" t="s">
        <v>90</v>
      </c>
      <c r="B121" s="18"/>
      <c r="D121" s="18"/>
    </row>
    <row r="122" spans="1:16" x14ac:dyDescent="0.3">
      <c r="A122" s="117" t="s">
        <v>1</v>
      </c>
      <c r="B122" s="115" t="s">
        <v>23</v>
      </c>
      <c r="C122" s="115" t="s">
        <v>24</v>
      </c>
      <c r="D122" s="115" t="s">
        <v>25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3">
      <c r="A123" s="120"/>
      <c r="B123" s="116"/>
      <c r="C123" s="116"/>
      <c r="D123" s="116"/>
      <c r="E123" s="20">
        <v>23377</v>
      </c>
      <c r="F123" s="20">
        <v>23408</v>
      </c>
      <c r="G123" s="20">
        <v>23437</v>
      </c>
      <c r="H123" s="8">
        <v>23468</v>
      </c>
      <c r="I123" s="8">
        <v>23498</v>
      </c>
      <c r="J123" s="8">
        <v>23529</v>
      </c>
      <c r="K123" s="8">
        <v>23559</v>
      </c>
      <c r="L123" s="8">
        <v>23590</v>
      </c>
      <c r="M123" s="8">
        <v>23621</v>
      </c>
      <c r="N123" s="8">
        <v>23651</v>
      </c>
      <c r="O123" s="8">
        <v>23682</v>
      </c>
      <c r="P123" s="8">
        <v>23712</v>
      </c>
    </row>
    <row r="124" spans="1:16" x14ac:dyDescent="0.3">
      <c r="A124" s="21" t="s">
        <v>124</v>
      </c>
      <c r="B124" s="50" t="s">
        <v>26</v>
      </c>
      <c r="C124" s="50" t="s">
        <v>36</v>
      </c>
      <c r="D124" s="50" t="s">
        <v>26</v>
      </c>
      <c r="E124" s="23">
        <f>'Selling Price'!E124*'Volume (KT)'!E124*'Selling Price'!E$20/10^3</f>
        <v>370.46602834803429</v>
      </c>
      <c r="F124" s="23">
        <f>'Selling Price'!F124*'Volume (KT)'!F124*'Selling Price'!F$20/10^3</f>
        <v>364.14902732472717</v>
      </c>
      <c r="G124" s="23">
        <f>'Selling Price'!G124*'Volume (KT)'!G124*'Selling Price'!G$20/10^3</f>
        <v>377.34879000000006</v>
      </c>
      <c r="H124" s="23">
        <f>'Selling Price'!H124*'Volume (KT)'!H124*'Selling Price'!H$20/10^3</f>
        <v>289.321912</v>
      </c>
      <c r="I124" s="23">
        <f>'Selling Price'!I124*'Volume (KT)'!I124*'Selling Price'!I$20/10^3</f>
        <v>346.43470400000001</v>
      </c>
      <c r="J124" s="23">
        <f>'Selling Price'!J124*'Volume (KT)'!J124*'Selling Price'!J$20/10^3</f>
        <v>302.85622400000005</v>
      </c>
      <c r="K124" s="23">
        <f>'Selling Price'!K124*'Volume (KT)'!K124*'Selling Price'!K$20/10^3</f>
        <v>252.63439200000002</v>
      </c>
      <c r="L124" s="23">
        <f>'Selling Price'!L124*'Volume (KT)'!L124*'Selling Price'!L$20/10^3</f>
        <v>309.66161599999998</v>
      </c>
      <c r="M124" s="23">
        <f>'Selling Price'!M124*'Volume (KT)'!M124*'Selling Price'!M$20/10^3</f>
        <v>279.36207999999999</v>
      </c>
      <c r="N124" s="23">
        <f>'Selling Price'!N124*'Volume (KT)'!N124*'Selling Price'!N$20/10^3</f>
        <v>236.10495900000004</v>
      </c>
      <c r="O124" s="23">
        <f>'Selling Price'!O124*'Volume (KT)'!O124*'Selling Price'!O$20/10^3</f>
        <v>280.97490000000005</v>
      </c>
      <c r="P124" s="23">
        <f>'Selling Price'!P124*'Volume (KT)'!P124*'Selling Price'!P$20/10^3</f>
        <v>310.834788</v>
      </c>
    </row>
    <row r="125" spans="1:16" x14ac:dyDescent="0.3">
      <c r="A125" s="21" t="s">
        <v>124</v>
      </c>
      <c r="B125" s="50" t="s">
        <v>26</v>
      </c>
      <c r="C125" s="50" t="s">
        <v>91</v>
      </c>
      <c r="D125" s="50" t="s">
        <v>26</v>
      </c>
      <c r="E125" s="23">
        <f>'Selling Price'!E125*'Volume (KT)'!E125*'Selling Price'!E$20/10^3</f>
        <v>441.37042134652017</v>
      </c>
      <c r="F125" s="23">
        <f>'Selling Price'!F125*'Volume (KT)'!F125*'Selling Price'!F$20/10^3</f>
        <v>376.00485852911555</v>
      </c>
      <c r="G125" s="23">
        <f>'Selling Price'!G125*'Volume (KT)'!G125*'Selling Price'!G$20/10^3</f>
        <v>410.74650072000003</v>
      </c>
      <c r="H125" s="23">
        <f>'Selling Price'!H125*'Volume (KT)'!H125*'Selling Price'!H$20/10^3</f>
        <v>386.54820864000004</v>
      </c>
      <c r="I125" s="23">
        <f>'Selling Price'!I125*'Volume (KT)'!I125*'Selling Price'!I$20/10^3</f>
        <v>400.19445734400006</v>
      </c>
      <c r="J125" s="23">
        <f>'Selling Price'!J125*'Volume (KT)'!J125*'Selling Price'!J$20/10^3</f>
        <v>383.7808719360001</v>
      </c>
      <c r="K125" s="23">
        <f>'Selling Price'!K125*'Volume (KT)'!K125*'Selling Price'!K$20/10^3</f>
        <v>300.44870697599998</v>
      </c>
      <c r="L125" s="23">
        <f>'Selling Price'!L125*'Volume (KT)'!L125*'Selling Price'!L$20/10^3</f>
        <v>392.61624307200003</v>
      </c>
      <c r="M125" s="23">
        <f>'Selling Price'!M125*'Volume (KT)'!M125*'Selling Price'!M$20/10^3</f>
        <v>380.56198118400005</v>
      </c>
      <c r="N125" s="23">
        <f>'Selling Price'!N125*'Volume (KT)'!N125*'Selling Price'!N$20/10^3</f>
        <v>351.69944515200007</v>
      </c>
      <c r="O125" s="23">
        <f>'Selling Price'!O125*'Volume (KT)'!O125*'Selling Price'!O$20/10^3</f>
        <v>382.75439328000004</v>
      </c>
      <c r="P125" s="23">
        <f>'Selling Price'!P125*'Volume (KT)'!P125*'Selling Price'!P$20/10^3</f>
        <v>394.09975029600002</v>
      </c>
    </row>
    <row r="126" spans="1:16" x14ac:dyDescent="0.3">
      <c r="A126" s="21" t="s">
        <v>124</v>
      </c>
      <c r="B126" s="50" t="s">
        <v>26</v>
      </c>
      <c r="C126" s="50" t="s">
        <v>58</v>
      </c>
      <c r="D126" s="50" t="s">
        <v>92</v>
      </c>
      <c r="E126" s="23">
        <f>'Selling Price'!E126*'Volume (KT)'!E126*'Selling Price'!E$20/10^3</f>
        <v>0</v>
      </c>
      <c r="F126" s="23">
        <f>'Selling Price'!F126*'Volume (KT)'!F126*'Selling Price'!F$20/10^3</f>
        <v>14.913073655045936</v>
      </c>
      <c r="G126" s="23">
        <f>'Selling Price'!G126*'Volume (KT)'!G126*'Selling Price'!G$20/10^3</f>
        <v>0</v>
      </c>
      <c r="H126" s="23">
        <f>'Selling Price'!H126*'Volume (KT)'!H126*'Selling Price'!H$20/10^3</f>
        <v>0</v>
      </c>
      <c r="I126" s="23">
        <f>'Selling Price'!I126*'Volume (KT)'!I126*'Selling Price'!I$20/10^3</f>
        <v>0</v>
      </c>
      <c r="J126" s="23">
        <f>'Selling Price'!J126*'Volume (KT)'!J126*'Selling Price'!J$20/10^3</f>
        <v>0</v>
      </c>
      <c r="K126" s="23">
        <f>'Selling Price'!K126*'Volume (KT)'!K126*'Selling Price'!K$20/10^3</f>
        <v>13.562245505157451</v>
      </c>
      <c r="L126" s="23">
        <f>'Selling Price'!L126*'Volume (KT)'!L126*'Selling Price'!L$20/10^3</f>
        <v>0</v>
      </c>
      <c r="M126" s="23">
        <f>'Selling Price'!M126*'Volume (KT)'!M126*'Selling Price'!M$20/10^3</f>
        <v>0</v>
      </c>
      <c r="N126" s="23">
        <f>'Selling Price'!N126*'Volume (KT)'!N126*'Selling Price'!N$20/10^3</f>
        <v>0</v>
      </c>
      <c r="O126" s="23">
        <f>'Selling Price'!O126*'Volume (KT)'!O126*'Selling Price'!O$20/10^3</f>
        <v>0</v>
      </c>
      <c r="P126" s="23">
        <f>'Selling Price'!P126*'Volume (KT)'!P126*'Selling Price'!P$20/10^3</f>
        <v>0</v>
      </c>
    </row>
    <row r="127" spans="1:16" x14ac:dyDescent="0.3">
      <c r="A127" s="21" t="s">
        <v>124</v>
      </c>
      <c r="B127" s="50" t="s">
        <v>89</v>
      </c>
      <c r="C127" s="50" t="s">
        <v>58</v>
      </c>
      <c r="D127" s="50" t="s">
        <v>89</v>
      </c>
      <c r="E127" s="23">
        <f>'Selling Price'!E127*'Volume (KT)'!E127*'Selling Price'!E$20/10^3</f>
        <v>17.077879439686203</v>
      </c>
      <c r="F127" s="23">
        <f>'Selling Price'!F127*'Volume (KT)'!F127*'Selling Price'!F$20/10^3</f>
        <v>0</v>
      </c>
      <c r="G127" s="23">
        <f>'Selling Price'!G127*'Volume (KT)'!G127*'Selling Price'!G$20/10^3</f>
        <v>14.894493109955784</v>
      </c>
      <c r="H127" s="23">
        <f>'Selling Price'!H127*'Volume (KT)'!H127*'Selling Price'!H$20/10^3</f>
        <v>14.403814121560091</v>
      </c>
      <c r="I127" s="23">
        <f>'Selling Price'!I127*'Volume (KT)'!I127*'Selling Price'!I$20/10^3</f>
        <v>14.436967875160089</v>
      </c>
      <c r="J127" s="23">
        <f>'Selling Price'!J127*'Volume (KT)'!J127*'Selling Price'!J$20/10^3</f>
        <v>14.37066036796009</v>
      </c>
      <c r="K127" s="23">
        <f>'Selling Price'!K127*'Volume (KT)'!K127*'Selling Price'!K$20/10^3</f>
        <v>0</v>
      </c>
      <c r="L127" s="23">
        <f>'Selling Price'!L127*'Volume (KT)'!L127*'Selling Price'!L$20/10^3</f>
        <v>14.365301249577307</v>
      </c>
      <c r="M127" s="23">
        <f>'Selling Price'!M127*'Volume (KT)'!M127*'Selling Price'!M$20/10^3</f>
        <v>14.233040820777308</v>
      </c>
      <c r="N127" s="23">
        <f>'Selling Price'!N127*'Volume (KT)'!N127*'Selling Price'!N$20/10^3</f>
        <v>14.151954462213901</v>
      </c>
      <c r="O127" s="23">
        <f>'Selling Price'!O127*'Volume (KT)'!O127*'Selling Price'!O$20/10^3</f>
        <v>14.349214863813899</v>
      </c>
      <c r="P127" s="23">
        <f>'Selling Price'!P127*'Volume (KT)'!P127*'Selling Price'!P$20/10^3</f>
        <v>14.447845064613897</v>
      </c>
    </row>
    <row r="128" spans="1:16" x14ac:dyDescent="0.3">
      <c r="A128" s="21" t="s">
        <v>124</v>
      </c>
      <c r="B128" s="50" t="s">
        <v>89</v>
      </c>
      <c r="C128" s="50" t="s">
        <v>80</v>
      </c>
      <c r="D128" s="50" t="s">
        <v>89</v>
      </c>
      <c r="E128" s="23">
        <f>'Selling Price'!E128*'Volume (KT)'!E128*'Selling Price'!E$20/10^3</f>
        <v>17.873531674515728</v>
      </c>
      <c r="F128" s="23">
        <f>'Selling Price'!F128*'Volume (KT)'!F128*'Selling Price'!F$20/10^3</f>
        <v>17.556321343664283</v>
      </c>
      <c r="G128" s="23">
        <f>'Selling Price'!G128*'Volume (KT)'!G128*'Selling Price'!G$20/10^3</f>
        <v>34.263347976000006</v>
      </c>
      <c r="H128" s="23">
        <f>'Selling Price'!H128*'Volume (KT)'!H128*'Selling Price'!H$20/10^3</f>
        <v>33.279001113600003</v>
      </c>
      <c r="I128" s="23">
        <f>'Selling Price'!I128*'Volume (KT)'!I128*'Selling Price'!I$20/10^3</f>
        <v>33.345308620800004</v>
      </c>
      <c r="J128" s="23">
        <f>'Selling Price'!J128*'Volume (KT)'!J128*'Selling Price'!J$20/10^3</f>
        <v>33.212693606400002</v>
      </c>
      <c r="K128" s="23">
        <f>'Selling Price'!K128*'Volume (KT)'!K128*'Selling Price'!K$20/10^3</f>
        <v>16.545412252800006</v>
      </c>
      <c r="L128" s="23">
        <f>'Selling Price'!L128*'Volume (KT)'!L128*'Selling Price'!L$20/10^3</f>
        <v>16.595009913600002</v>
      </c>
      <c r="M128" s="23">
        <f>'Selling Price'!M128*'Volume (KT)'!M128*'Selling Price'!M$20/10^3</f>
        <v>32.925498969600007</v>
      </c>
      <c r="N128" s="23">
        <f>'Selling Price'!N128*'Volume (KT)'!N128*'Selling Price'!N$20/10^3</f>
        <v>32.737920724800006</v>
      </c>
      <c r="O128" s="23">
        <f>'Selling Price'!O128*'Volume (KT)'!O128*'Selling Price'!O$20/10^3</f>
        <v>33.132441528000001</v>
      </c>
      <c r="P128" s="23">
        <f>'Selling Price'!P128*'Volume (KT)'!P128*'Selling Price'!P$20/10^3</f>
        <v>33.329701929600006</v>
      </c>
    </row>
    <row r="129" spans="1:16" s="19" customFormat="1" ht="22" x14ac:dyDescent="0.3">
      <c r="A129" s="17" t="s">
        <v>93</v>
      </c>
      <c r="B129" s="18"/>
      <c r="D129" s="18"/>
    </row>
    <row r="130" spans="1:16" x14ac:dyDescent="0.3">
      <c r="A130" s="117" t="s">
        <v>1</v>
      </c>
      <c r="B130" s="115" t="s">
        <v>93</v>
      </c>
      <c r="C130" s="115" t="s">
        <v>24</v>
      </c>
      <c r="D130" s="115" t="s">
        <v>25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3">
      <c r="A131" s="120"/>
      <c r="B131" s="116"/>
      <c r="C131" s="116"/>
      <c r="D131" s="116"/>
      <c r="E131" s="20">
        <v>23377</v>
      </c>
      <c r="F131" s="20">
        <v>23408</v>
      </c>
      <c r="G131" s="8">
        <v>23437</v>
      </c>
      <c r="H131" s="8">
        <v>23468</v>
      </c>
      <c r="I131" s="8">
        <v>23498</v>
      </c>
      <c r="J131" s="8">
        <v>23529</v>
      </c>
      <c r="K131" s="8">
        <v>23559</v>
      </c>
      <c r="L131" s="8">
        <v>23590</v>
      </c>
      <c r="M131" s="8">
        <v>23621</v>
      </c>
      <c r="N131" s="8">
        <v>23651</v>
      </c>
      <c r="O131" s="8">
        <v>23682</v>
      </c>
      <c r="P131" s="8">
        <v>23712</v>
      </c>
    </row>
    <row r="132" spans="1:16" x14ac:dyDescent="0.3">
      <c r="A132" s="21" t="s">
        <v>124</v>
      </c>
      <c r="B132" s="50" t="s">
        <v>26</v>
      </c>
      <c r="C132" s="50" t="s">
        <v>91</v>
      </c>
      <c r="D132" s="50" t="s">
        <v>26</v>
      </c>
      <c r="E132" s="23">
        <f>'Selling Price'!E132*'Volume (KT)'!E132*'Selling Price'!E$20/10^3</f>
        <v>27.853138445625007</v>
      </c>
      <c r="F132" s="23">
        <f>'Selling Price'!F132*'Volume (KT)'!F132*'Selling Price'!F$20/10^3</f>
        <v>24.639581672954169</v>
      </c>
      <c r="G132" s="23">
        <f>'Selling Price'!G132*'Volume (KT)'!G132*'Selling Price'!G$20/10^3</f>
        <v>53.093320560000009</v>
      </c>
      <c r="H132" s="23">
        <f>'Selling Price'!H132*'Volume (KT)'!H132*'Selling Price'!H$20/10^3</f>
        <v>49.659540480000011</v>
      </c>
      <c r="I132" s="23">
        <f>'Selling Price'!I132*'Volume (KT)'!I132*'Selling Price'!I$20/10^3</f>
        <v>51.435065088000009</v>
      </c>
      <c r="J132" s="23">
        <f>'Selling Price'!J132*'Volume (KT)'!J132*'Selling Price'!J$20/10^3</f>
        <v>49.543211520000014</v>
      </c>
      <c r="K132" s="23">
        <f>'Selling Price'!K132*'Volume (KT)'!K132*'Selling Price'!K$20/10^3</f>
        <v>50.997825216000003</v>
      </c>
      <c r="L132" s="23">
        <f>'Selling Price'!L132*'Volume (KT)'!L132*'Selling Price'!L$20/10^3</f>
        <v>51.177652992000006</v>
      </c>
      <c r="M132" s="23">
        <f>'Selling Price'!M132*'Volume (KT)'!M132*'Selling Price'!M$20/10^3</f>
        <v>49.062689280000008</v>
      </c>
      <c r="N132" s="23">
        <f>'Selling Price'!N132*'Volume (KT)'!N132*'Selling Price'!N$20/10^3</f>
        <v>50.409282528000013</v>
      </c>
      <c r="O132" s="23">
        <f>'Selling Price'!O132*'Volume (KT)'!O132*'Selling Price'!O$20/10^3</f>
        <v>49.475318400000013</v>
      </c>
      <c r="P132" s="23">
        <f>'Selling Price'!P132*'Volume (KT)'!P132*'Selling Price'!P$20/10^3</f>
        <v>51.482102256000005</v>
      </c>
    </row>
    <row r="133" spans="1:16" s="19" customFormat="1" ht="22" x14ac:dyDescent="0.3">
      <c r="A133" s="17" t="s">
        <v>94</v>
      </c>
      <c r="B133" s="18"/>
      <c r="D133" s="18"/>
    </row>
    <row r="134" spans="1:16" x14ac:dyDescent="0.3">
      <c r="A134" s="117" t="s">
        <v>1</v>
      </c>
      <c r="B134" s="115" t="s">
        <v>94</v>
      </c>
      <c r="C134" s="115" t="s">
        <v>24</v>
      </c>
      <c r="D134" s="115" t="s">
        <v>25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3">
      <c r="A135" s="120"/>
      <c r="B135" s="116"/>
      <c r="C135" s="116"/>
      <c r="D135" s="116"/>
      <c r="E135" s="20">
        <v>23377</v>
      </c>
      <c r="F135" s="20">
        <v>23408</v>
      </c>
      <c r="G135" s="8">
        <v>23437</v>
      </c>
      <c r="H135" s="8">
        <v>23468</v>
      </c>
      <c r="I135" s="8">
        <v>23498</v>
      </c>
      <c r="J135" s="8">
        <v>23529</v>
      </c>
      <c r="K135" s="8">
        <v>23559</v>
      </c>
      <c r="L135" s="8">
        <v>23590</v>
      </c>
      <c r="M135" s="8">
        <v>23621</v>
      </c>
      <c r="N135" s="8">
        <v>23651</v>
      </c>
      <c r="O135" s="8">
        <v>23682</v>
      </c>
      <c r="P135" s="8">
        <v>23712</v>
      </c>
    </row>
    <row r="136" spans="1:16" x14ac:dyDescent="0.3">
      <c r="A136" s="21" t="s">
        <v>124</v>
      </c>
      <c r="B136" s="50" t="s">
        <v>26</v>
      </c>
      <c r="C136" s="50" t="s">
        <v>96</v>
      </c>
      <c r="D136" s="50" t="s">
        <v>26</v>
      </c>
      <c r="E136" s="23">
        <f>'[1]Margin per unit'!E136*'Volume (KT)'!E136/10^3</f>
        <v>20.412350000000004</v>
      </c>
      <c r="F136" s="23">
        <f>'[1]Margin per unit'!F136*'Volume (KT)'!F136/10^3</f>
        <v>20.412350000000004</v>
      </c>
      <c r="G136" s="23">
        <f>'[1]Margin per unit'!G136*'Volume (KT)'!G136/10^3</f>
        <v>20.412350000000004</v>
      </c>
      <c r="H136" s="23">
        <f>'[1]Margin per unit'!H136*'Volume (KT)'!H136/10^3</f>
        <v>20.412350000000004</v>
      </c>
      <c r="I136" s="23">
        <f>'[1]Margin per unit'!I136*'Volume (KT)'!I136/10^3</f>
        <v>20.412350000000004</v>
      </c>
      <c r="J136" s="23">
        <f>'[1]Margin per unit'!J136*'Volume (KT)'!J136/10^3</f>
        <v>20.412350000000004</v>
      </c>
      <c r="K136" s="23">
        <f>'[1]Margin per unit'!K136*'Volume (KT)'!K136/10^3</f>
        <v>20.412350000000004</v>
      </c>
      <c r="L136" s="23">
        <f>'[1]Margin per unit'!L136*'Volume (KT)'!L136/10^3</f>
        <v>20.412350000000004</v>
      </c>
      <c r="M136" s="23">
        <f>'[1]Margin per unit'!M136*'Volume (KT)'!M136/10^3</f>
        <v>20.412350000000004</v>
      </c>
      <c r="N136" s="23">
        <f>'[1]Margin per unit'!N136*'Volume (KT)'!N136/10^3</f>
        <v>20.412350000000004</v>
      </c>
      <c r="O136" s="23">
        <f>'[1]Margin per unit'!O136*'Volume (KT)'!O136/10^3</f>
        <v>20.412350000000004</v>
      </c>
      <c r="P136" s="23">
        <f>'[1]Margin per unit'!P136*'Volume (KT)'!P136/10^3</f>
        <v>20.412350000000004</v>
      </c>
    </row>
    <row r="137" spans="1:16" x14ac:dyDescent="0.3">
      <c r="A137" s="21" t="s">
        <v>124</v>
      </c>
      <c r="B137" s="50" t="s">
        <v>26</v>
      </c>
      <c r="C137" s="50" t="s">
        <v>97</v>
      </c>
      <c r="D137" s="50" t="s">
        <v>26</v>
      </c>
      <c r="E137" s="23">
        <f>'[1]Margin per unit'!E137*'Volume (KT)'!E137/10^3</f>
        <v>11.664200000000001</v>
      </c>
      <c r="F137" s="23">
        <f>'[1]Margin per unit'!F137*'Volume (KT)'!F137/10^3</f>
        <v>11.664200000000001</v>
      </c>
      <c r="G137" s="23">
        <f>'[1]Margin per unit'!G137*'Volume (KT)'!G137/10^3</f>
        <v>11.664200000000001</v>
      </c>
      <c r="H137" s="23">
        <f>'[1]Margin per unit'!H137*'Volume (KT)'!H137/10^3</f>
        <v>11.664200000000001</v>
      </c>
      <c r="I137" s="23">
        <f>'[1]Margin per unit'!I137*'Volume (KT)'!I137/10^3</f>
        <v>11.664200000000001</v>
      </c>
      <c r="J137" s="23">
        <f>'[1]Margin per unit'!J137*'Volume (KT)'!J137/10^3</f>
        <v>11.664200000000001</v>
      </c>
      <c r="K137" s="23">
        <f>'[1]Margin per unit'!K137*'Volume (KT)'!K137/10^3</f>
        <v>11.664200000000001</v>
      </c>
      <c r="L137" s="23">
        <f>'[1]Margin per unit'!L137*'Volume (KT)'!L137/10^3</f>
        <v>11.664200000000001</v>
      </c>
      <c r="M137" s="23">
        <f>'[1]Margin per unit'!M137*'Volume (KT)'!M137/10^3</f>
        <v>11.664200000000001</v>
      </c>
      <c r="N137" s="23">
        <f>'[1]Margin per unit'!N137*'Volume (KT)'!N137/10^3</f>
        <v>11.664200000000001</v>
      </c>
      <c r="O137" s="23">
        <f>'[1]Margin per unit'!O137*'Volume (KT)'!O137/10^3</f>
        <v>11.664200000000001</v>
      </c>
      <c r="P137" s="23">
        <f>'[1]Margin per unit'!P137*'Volume (KT)'!P137/10^3</f>
        <v>11.664200000000001</v>
      </c>
    </row>
    <row r="138" spans="1:16" ht="14.5" thickBot="1" x14ac:dyDescent="0.35"/>
    <row r="139" spans="1:16" x14ac:dyDescent="0.3">
      <c r="A139" s="127" t="s">
        <v>125</v>
      </c>
      <c r="B139" s="128"/>
      <c r="C139" s="128"/>
      <c r="D139" s="12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3">
      <c r="A140" s="129"/>
      <c r="B140" s="117"/>
      <c r="C140" s="117"/>
      <c r="D140" s="117"/>
      <c r="E140" s="8">
        <v>23377</v>
      </c>
      <c r="F140" s="8">
        <v>23408</v>
      </c>
      <c r="G140" s="8">
        <v>23437</v>
      </c>
      <c r="H140" s="8">
        <v>23468</v>
      </c>
      <c r="I140" s="8">
        <v>23498</v>
      </c>
      <c r="J140" s="8">
        <v>23529</v>
      </c>
      <c r="K140" s="8">
        <v>23559</v>
      </c>
      <c r="L140" s="8">
        <v>23590</v>
      </c>
      <c r="M140" s="8">
        <v>23621</v>
      </c>
      <c r="N140" s="8">
        <v>23651</v>
      </c>
      <c r="O140" s="8">
        <v>23682</v>
      </c>
      <c r="P140" s="8">
        <v>23712</v>
      </c>
    </row>
    <row r="141" spans="1:16" ht="14.5" thickBot="1" x14ac:dyDescent="0.35">
      <c r="A141" s="130"/>
      <c r="B141" s="131"/>
      <c r="C141" s="131"/>
      <c r="D141" s="131"/>
      <c r="E141" s="112">
        <f t="shared" ref="E141:P141" si="0">SUM(E25:E30)</f>
        <v>2261.308060976316</v>
      </c>
      <c r="F141" s="112">
        <f t="shared" si="0"/>
        <v>2196.5435260922791</v>
      </c>
      <c r="G141" s="112">
        <f t="shared" si="0"/>
        <v>2296.6258309594209</v>
      </c>
      <c r="H141" s="112">
        <f t="shared" si="0"/>
        <v>2136.1285165197328</v>
      </c>
      <c r="I141" s="112">
        <f t="shared" si="0"/>
        <v>2337.9829414716824</v>
      </c>
      <c r="J141" s="112">
        <f t="shared" si="0"/>
        <v>2219.7596316105837</v>
      </c>
      <c r="K141" s="112">
        <f t="shared" si="0"/>
        <v>1707.3827489880807</v>
      </c>
      <c r="L141" s="112">
        <f t="shared" si="0"/>
        <v>2193.1616286059525</v>
      </c>
      <c r="M141" s="112">
        <f t="shared" si="0"/>
        <v>1965.5245464529924</v>
      </c>
      <c r="N141" s="112">
        <f t="shared" si="0"/>
        <v>1699.681668025567</v>
      </c>
      <c r="O141" s="112">
        <f t="shared" si="0"/>
        <v>2188.0281975108001</v>
      </c>
      <c r="P141" s="112">
        <f t="shared" si="0"/>
        <v>2184.7499089942112</v>
      </c>
    </row>
    <row r="142" spans="1:16" x14ac:dyDescent="0.3">
      <c r="A142" s="127" t="s">
        <v>126</v>
      </c>
      <c r="B142" s="128"/>
      <c r="C142" s="128"/>
      <c r="D142" s="12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x14ac:dyDescent="0.3">
      <c r="A143" s="129"/>
      <c r="B143" s="117"/>
      <c r="C143" s="117"/>
      <c r="D143" s="117"/>
      <c r="E143" s="8">
        <v>23377</v>
      </c>
      <c r="F143" s="8">
        <v>23408</v>
      </c>
      <c r="G143" s="8">
        <v>23437</v>
      </c>
      <c r="H143" s="8">
        <v>23468</v>
      </c>
      <c r="I143" s="8">
        <v>23498</v>
      </c>
      <c r="J143" s="8">
        <v>23529</v>
      </c>
      <c r="K143" s="8">
        <v>23559</v>
      </c>
      <c r="L143" s="8">
        <v>23590</v>
      </c>
      <c r="M143" s="8">
        <v>23621</v>
      </c>
      <c r="N143" s="8">
        <v>23651</v>
      </c>
      <c r="O143" s="8">
        <v>23682</v>
      </c>
      <c r="P143" s="8">
        <v>23712</v>
      </c>
    </row>
    <row r="144" spans="1:16" ht="14.5" thickBot="1" x14ac:dyDescent="0.35">
      <c r="A144" s="130"/>
      <c r="B144" s="131"/>
      <c r="C144" s="131"/>
      <c r="D144" s="131"/>
      <c r="E144" s="112">
        <f t="shared" ref="E144:P144" si="1">SUM(E35:E52)</f>
        <v>1435.6731581936008</v>
      </c>
      <c r="F144" s="112">
        <f t="shared" si="1"/>
        <v>1598.0002604017261</v>
      </c>
      <c r="G144" s="112">
        <f t="shared" si="1"/>
        <v>1648.2452870332293</v>
      </c>
      <c r="H144" s="112">
        <f t="shared" si="1"/>
        <v>1427.7619931198517</v>
      </c>
      <c r="I144" s="112">
        <f t="shared" si="1"/>
        <v>1287.8820220292851</v>
      </c>
      <c r="J144" s="112">
        <f t="shared" si="1"/>
        <v>1295.7189189496596</v>
      </c>
      <c r="K144" s="112">
        <f t="shared" si="1"/>
        <v>657.67491828466291</v>
      </c>
      <c r="L144" s="112">
        <f t="shared" si="1"/>
        <v>1076.6847978771784</v>
      </c>
      <c r="M144" s="112">
        <f t="shared" si="1"/>
        <v>1177.9537387618714</v>
      </c>
      <c r="N144" s="112">
        <f t="shared" si="1"/>
        <v>927.52179653443966</v>
      </c>
      <c r="O144" s="112">
        <f t="shared" si="1"/>
        <v>747.20645960783111</v>
      </c>
      <c r="P144" s="112">
        <f t="shared" si="1"/>
        <v>1246.1199299176985</v>
      </c>
    </row>
    <row r="145" spans="1:16" x14ac:dyDescent="0.3">
      <c r="A145" s="127" t="s">
        <v>127</v>
      </c>
      <c r="B145" s="128"/>
      <c r="C145" s="128"/>
      <c r="D145" s="12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3">
      <c r="A146" s="129"/>
      <c r="B146" s="117"/>
      <c r="C146" s="117"/>
      <c r="D146" s="117"/>
      <c r="E146" s="8">
        <v>23377</v>
      </c>
      <c r="F146" s="8">
        <v>23408</v>
      </c>
      <c r="G146" s="8">
        <v>23437</v>
      </c>
      <c r="H146" s="8">
        <v>23468</v>
      </c>
      <c r="I146" s="8">
        <v>23498</v>
      </c>
      <c r="J146" s="8">
        <v>23529</v>
      </c>
      <c r="K146" s="8">
        <v>23559</v>
      </c>
      <c r="L146" s="8">
        <v>23590</v>
      </c>
      <c r="M146" s="8">
        <v>23621</v>
      </c>
      <c r="N146" s="8">
        <v>23651</v>
      </c>
      <c r="O146" s="8">
        <v>23682</v>
      </c>
      <c r="P146" s="8">
        <v>23712</v>
      </c>
    </row>
    <row r="147" spans="1:16" ht="14.5" thickBot="1" x14ac:dyDescent="0.35">
      <c r="A147" s="130"/>
      <c r="B147" s="131"/>
      <c r="C147" s="131"/>
      <c r="D147" s="131"/>
      <c r="E147" s="112">
        <f t="shared" ref="E147:P147" si="2">SUM(E56:E120)</f>
        <v>3027.9200216611839</v>
      </c>
      <c r="F147" s="112">
        <f t="shared" si="2"/>
        <v>3634.9100844103268</v>
      </c>
      <c r="G147" s="112">
        <f t="shared" si="2"/>
        <v>3495.6082081982081</v>
      </c>
      <c r="H147" s="112">
        <f t="shared" si="2"/>
        <v>4043.1877777709869</v>
      </c>
      <c r="I147" s="112">
        <f t="shared" si="2"/>
        <v>3828.7934462821395</v>
      </c>
      <c r="J147" s="112">
        <f t="shared" si="2"/>
        <v>3602.5118606807509</v>
      </c>
      <c r="K147" s="112">
        <f t="shared" si="2"/>
        <v>3771.6260349021868</v>
      </c>
      <c r="L147" s="112">
        <f t="shared" si="2"/>
        <v>3296.0676719651274</v>
      </c>
      <c r="M147" s="112">
        <f t="shared" si="2"/>
        <v>3257.5690999907206</v>
      </c>
      <c r="N147" s="112">
        <f t="shared" si="2"/>
        <v>3326.4439344792704</v>
      </c>
      <c r="O147" s="112">
        <f t="shared" si="2"/>
        <v>3269.9167188654942</v>
      </c>
      <c r="P147" s="112">
        <f t="shared" si="2"/>
        <v>3328.0630868212593</v>
      </c>
    </row>
    <row r="148" spans="1:16" x14ac:dyDescent="0.3">
      <c r="A148" s="127" t="s">
        <v>128</v>
      </c>
      <c r="B148" s="128"/>
      <c r="C148" s="128"/>
      <c r="D148" s="12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x14ac:dyDescent="0.3">
      <c r="A149" s="129"/>
      <c r="B149" s="117"/>
      <c r="C149" s="117"/>
      <c r="D149" s="117"/>
      <c r="E149" s="8">
        <v>23377</v>
      </c>
      <c r="F149" s="8">
        <v>23408</v>
      </c>
      <c r="G149" s="8">
        <v>23437</v>
      </c>
      <c r="H149" s="8">
        <v>23468</v>
      </c>
      <c r="I149" s="8">
        <v>23498</v>
      </c>
      <c r="J149" s="8">
        <v>23529</v>
      </c>
      <c r="K149" s="8">
        <v>23559</v>
      </c>
      <c r="L149" s="8">
        <v>23590</v>
      </c>
      <c r="M149" s="8">
        <v>23621</v>
      </c>
      <c r="N149" s="8">
        <v>23651</v>
      </c>
      <c r="O149" s="8">
        <v>23682</v>
      </c>
      <c r="P149" s="8">
        <v>23712</v>
      </c>
    </row>
    <row r="150" spans="1:16" ht="14.5" thickBot="1" x14ac:dyDescent="0.35">
      <c r="A150" s="130"/>
      <c r="B150" s="131"/>
      <c r="C150" s="131"/>
      <c r="D150" s="131"/>
      <c r="E150" s="112">
        <f>SUM(E124:E128)</f>
        <v>846.78786080875625</v>
      </c>
      <c r="F150" s="112">
        <f t="shared" ref="F150:P150" si="3">SUM(F124:F128)</f>
        <v>772.62328085255297</v>
      </c>
      <c r="G150" s="112">
        <f t="shared" si="3"/>
        <v>837.25313180595583</v>
      </c>
      <c r="H150" s="112">
        <f t="shared" si="3"/>
        <v>723.55293587516019</v>
      </c>
      <c r="I150" s="112">
        <f t="shared" si="3"/>
        <v>794.41143783996017</v>
      </c>
      <c r="J150" s="112">
        <f t="shared" si="3"/>
        <v>734.22044991036023</v>
      </c>
      <c r="K150" s="112">
        <f t="shared" si="3"/>
        <v>583.19075673395741</v>
      </c>
      <c r="L150" s="112">
        <f t="shared" si="3"/>
        <v>733.23817023517734</v>
      </c>
      <c r="M150" s="112">
        <f t="shared" si="3"/>
        <v>707.08260097437733</v>
      </c>
      <c r="N150" s="112">
        <f t="shared" si="3"/>
        <v>634.69427933901397</v>
      </c>
      <c r="O150" s="112">
        <f t="shared" si="3"/>
        <v>711.21094967181398</v>
      </c>
      <c r="P150" s="112">
        <f t="shared" si="3"/>
        <v>752.71208529021396</v>
      </c>
    </row>
    <row r="151" spans="1:16" x14ac:dyDescent="0.3">
      <c r="E151" s="103">
        <f>E147-E161</f>
        <v>2382.9510338541882</v>
      </c>
      <c r="F151" s="103">
        <f t="shared" ref="F151:P151" si="4">F147-F161</f>
        <v>3056.8050650841783</v>
      </c>
      <c r="G151" s="103">
        <f t="shared" si="4"/>
        <v>3239.629291668271</v>
      </c>
      <c r="H151" s="103">
        <f t="shared" si="4"/>
        <v>3812.4997804704421</v>
      </c>
      <c r="I151" s="103">
        <f t="shared" si="4"/>
        <v>3651.1327912775646</v>
      </c>
      <c r="J151" s="103">
        <f t="shared" si="4"/>
        <v>3435.8284386501209</v>
      </c>
      <c r="K151" s="103">
        <f t="shared" si="4"/>
        <v>3607.8797553671457</v>
      </c>
      <c r="L151" s="103">
        <f t="shared" si="4"/>
        <v>3125.6758327115976</v>
      </c>
      <c r="M151" s="103">
        <f t="shared" si="4"/>
        <v>3095.7541362787169</v>
      </c>
      <c r="N151" s="103">
        <f t="shared" si="4"/>
        <v>3163.5136341156026</v>
      </c>
      <c r="O151" s="103">
        <f t="shared" si="4"/>
        <v>3104.9271752874602</v>
      </c>
      <c r="P151" s="103">
        <f t="shared" si="4"/>
        <v>3163.0735432432252</v>
      </c>
    </row>
    <row r="152" spans="1:16" ht="14.5" thickBot="1" x14ac:dyDescent="0.35">
      <c r="E152" s="103">
        <f>E155+E158</f>
        <v>6954.5732522784856</v>
      </c>
      <c r="F152" s="103">
        <f t="shared" ref="F152:P152" si="5">F155+F158</f>
        <v>7648.6117141036893</v>
      </c>
      <c r="G152" s="103">
        <f t="shared" si="5"/>
        <v>8074.8468620268777</v>
      </c>
      <c r="H152" s="103">
        <f t="shared" si="5"/>
        <v>8149.6027664651874</v>
      </c>
      <c r="I152" s="103">
        <f t="shared" si="5"/>
        <v>8122.8442577064925</v>
      </c>
      <c r="J152" s="103">
        <f t="shared" si="5"/>
        <v>7735.0706506407259</v>
      </c>
      <c r="K152" s="103">
        <f t="shared" si="5"/>
        <v>6607.1260045898462</v>
      </c>
      <c r="L152" s="103">
        <f t="shared" si="5"/>
        <v>7179.9380824219052</v>
      </c>
      <c r="M152" s="103">
        <f t="shared" si="5"/>
        <v>6995.3777117479567</v>
      </c>
      <c r="N152" s="103">
        <f t="shared" si="5"/>
        <v>6475.8206605426249</v>
      </c>
      <c r="O152" s="103">
        <f t="shared" si="5"/>
        <v>6800.848100477906</v>
      </c>
      <c r="P152" s="103">
        <f t="shared" si="5"/>
        <v>7398.1375697013509</v>
      </c>
    </row>
    <row r="153" spans="1:16" x14ac:dyDescent="0.3">
      <c r="A153" s="127" t="s">
        <v>129</v>
      </c>
      <c r="B153" s="128"/>
      <c r="C153" s="128"/>
      <c r="D153" s="12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x14ac:dyDescent="0.3">
      <c r="A154" s="129"/>
      <c r="B154" s="117"/>
      <c r="C154" s="117"/>
      <c r="D154" s="117"/>
      <c r="E154" s="8">
        <v>23377</v>
      </c>
      <c r="F154" s="8">
        <v>23408</v>
      </c>
      <c r="G154" s="8">
        <v>23437</v>
      </c>
      <c r="H154" s="8">
        <v>23468</v>
      </c>
      <c r="I154" s="8">
        <v>23498</v>
      </c>
      <c r="J154" s="8">
        <v>23529</v>
      </c>
      <c r="K154" s="8">
        <v>23559</v>
      </c>
      <c r="L154" s="8">
        <v>23590</v>
      </c>
      <c r="M154" s="8">
        <v>23621</v>
      </c>
      <c r="N154" s="8">
        <v>23651</v>
      </c>
      <c r="O154" s="8">
        <v>23682</v>
      </c>
      <c r="P154" s="8">
        <v>23712</v>
      </c>
    </row>
    <row r="155" spans="1:16" ht="14.5" thickBot="1" x14ac:dyDescent="0.35">
      <c r="A155" s="130"/>
      <c r="B155" s="131"/>
      <c r="C155" s="131"/>
      <c r="D155" s="131"/>
      <c r="E155" s="112">
        <f t="shared" ref="E155:P155" si="6">SUM(E132,E124:E128,E56:E120,E35:E52,E25:E30)-E158-E161</f>
        <v>6782.3966882730192</v>
      </c>
      <c r="F155" s="112">
        <f t="shared" si="6"/>
        <v>7546.8752967600249</v>
      </c>
      <c r="G155" s="112">
        <f t="shared" si="6"/>
        <v>7830.7720129409217</v>
      </c>
      <c r="H155" s="112">
        <f t="shared" si="6"/>
        <v>7914.0179512300274</v>
      </c>
      <c r="I155" s="112">
        <f t="shared" si="6"/>
        <v>7879.8484320467724</v>
      </c>
      <c r="J155" s="112">
        <f t="shared" si="6"/>
        <v>7498.570958765953</v>
      </c>
      <c r="K155" s="112">
        <f t="shared" si="6"/>
        <v>6472.0670763608541</v>
      </c>
      <c r="L155" s="112">
        <f t="shared" si="6"/>
        <v>6984.4833630630183</v>
      </c>
      <c r="M155" s="112">
        <f t="shared" si="6"/>
        <v>6761.151990537136</v>
      </c>
      <c r="N155" s="112">
        <f t="shared" si="6"/>
        <v>6235.6280312211529</v>
      </c>
      <c r="O155" s="112">
        <f t="shared" si="6"/>
        <v>6568.9665441996967</v>
      </c>
      <c r="P155" s="112">
        <f t="shared" si="6"/>
        <v>7164.9766566880135</v>
      </c>
    </row>
    <row r="156" spans="1:16" x14ac:dyDescent="0.3">
      <c r="A156" s="127" t="s">
        <v>130</v>
      </c>
      <c r="B156" s="128"/>
      <c r="C156" s="128"/>
      <c r="D156" s="12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x14ac:dyDescent="0.3">
      <c r="A157" s="129"/>
      <c r="B157" s="117"/>
      <c r="C157" s="117"/>
      <c r="D157" s="117"/>
      <c r="E157" s="8">
        <v>23377</v>
      </c>
      <c r="F157" s="8">
        <v>23408</v>
      </c>
      <c r="G157" s="8">
        <v>23437</v>
      </c>
      <c r="H157" s="8">
        <v>23468</v>
      </c>
      <c r="I157" s="8">
        <v>23498</v>
      </c>
      <c r="J157" s="8">
        <v>23529</v>
      </c>
      <c r="K157" s="8">
        <v>23559</v>
      </c>
      <c r="L157" s="8">
        <v>23590</v>
      </c>
      <c r="M157" s="8">
        <v>23621</v>
      </c>
      <c r="N157" s="8">
        <v>23651</v>
      </c>
      <c r="O157" s="8">
        <v>23682</v>
      </c>
      <c r="P157" s="8">
        <v>23712</v>
      </c>
    </row>
    <row r="158" spans="1:16" ht="14.5" thickBot="1" x14ac:dyDescent="0.35">
      <c r="A158" s="130"/>
      <c r="B158" s="131"/>
      <c r="C158" s="131"/>
      <c r="D158" s="131"/>
      <c r="E158" s="112">
        <f>SUM(E128,E127,E120)</f>
        <v>172.1765640054661</v>
      </c>
      <c r="F158" s="112">
        <f t="shared" ref="F158:P158" si="7">SUM(F128,F127,F120)</f>
        <v>101.73641734366429</v>
      </c>
      <c r="G158" s="112">
        <f t="shared" si="7"/>
        <v>244.0748490859558</v>
      </c>
      <c r="H158" s="112">
        <f t="shared" si="7"/>
        <v>235.58481523516011</v>
      </c>
      <c r="I158" s="112">
        <f t="shared" si="7"/>
        <v>242.99582565972008</v>
      </c>
      <c r="J158" s="112">
        <f t="shared" si="7"/>
        <v>236.49969187477296</v>
      </c>
      <c r="K158" s="112">
        <f t="shared" si="7"/>
        <v>135.05892822899233</v>
      </c>
      <c r="L158" s="112">
        <f t="shared" si="7"/>
        <v>195.45471935888685</v>
      </c>
      <c r="M158" s="112">
        <f t="shared" si="7"/>
        <v>234.22572121082032</v>
      </c>
      <c r="N158" s="112">
        <f t="shared" si="7"/>
        <v>240.19262932147166</v>
      </c>
      <c r="O158" s="112">
        <f t="shared" si="7"/>
        <v>231.88155627820964</v>
      </c>
      <c r="P158" s="112">
        <f t="shared" si="7"/>
        <v>233.16091301333711</v>
      </c>
    </row>
    <row r="159" spans="1:16" x14ac:dyDescent="0.3">
      <c r="A159" s="127" t="s">
        <v>131</v>
      </c>
      <c r="B159" s="128"/>
      <c r="C159" s="128"/>
      <c r="D159" s="12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x14ac:dyDescent="0.3">
      <c r="A160" s="129"/>
      <c r="B160" s="117"/>
      <c r="C160" s="117"/>
      <c r="D160" s="117"/>
      <c r="E160" s="8">
        <v>23377</v>
      </c>
      <c r="F160" s="8">
        <v>23408</v>
      </c>
      <c r="G160" s="8">
        <v>23437</v>
      </c>
      <c r="H160" s="8">
        <v>23468</v>
      </c>
      <c r="I160" s="8">
        <v>23498</v>
      </c>
      <c r="J160" s="8">
        <v>23529</v>
      </c>
      <c r="K160" s="8">
        <v>23559</v>
      </c>
      <c r="L160" s="8">
        <v>23590</v>
      </c>
      <c r="M160" s="8">
        <v>23621</v>
      </c>
      <c r="N160" s="8">
        <v>23651</v>
      </c>
      <c r="O160" s="8">
        <v>23682</v>
      </c>
      <c r="P160" s="8">
        <v>23712</v>
      </c>
    </row>
    <row r="161" spans="1:17" ht="14.5" thickBot="1" x14ac:dyDescent="0.35">
      <c r="A161" s="130"/>
      <c r="B161" s="131"/>
      <c r="C161" s="131"/>
      <c r="D161" s="131"/>
      <c r="E161" s="112">
        <f t="shared" ref="E161:P161" si="8">SUM(E94:E119)</f>
        <v>644.96898780699576</v>
      </c>
      <c r="F161" s="112">
        <f t="shared" si="8"/>
        <v>578.10501932614841</v>
      </c>
      <c r="G161" s="112">
        <f t="shared" si="8"/>
        <v>255.97891652993692</v>
      </c>
      <c r="H161" s="112">
        <f t="shared" si="8"/>
        <v>230.68799730054462</v>
      </c>
      <c r="I161" s="112">
        <f t="shared" si="8"/>
        <v>177.66065500457478</v>
      </c>
      <c r="J161" s="112">
        <f t="shared" si="8"/>
        <v>166.68342203063014</v>
      </c>
      <c r="K161" s="112">
        <f t="shared" si="8"/>
        <v>163.74627953504137</v>
      </c>
      <c r="L161" s="112">
        <f t="shared" si="8"/>
        <v>170.39183925352981</v>
      </c>
      <c r="M161" s="112">
        <f t="shared" si="8"/>
        <v>161.81496371200384</v>
      </c>
      <c r="N161" s="112">
        <f t="shared" si="8"/>
        <v>162.93030036366767</v>
      </c>
      <c r="O161" s="112">
        <f t="shared" si="8"/>
        <v>164.98954357803393</v>
      </c>
      <c r="P161" s="112">
        <f t="shared" si="8"/>
        <v>164.98954357803393</v>
      </c>
    </row>
    <row r="163" spans="1:17" ht="14.5" thickBot="1" x14ac:dyDescent="0.35"/>
    <row r="164" spans="1:17" x14ac:dyDescent="0.3">
      <c r="A164" s="132" t="s">
        <v>132</v>
      </c>
      <c r="B164" s="133"/>
      <c r="C164" s="133"/>
      <c r="D164" s="134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7" x14ac:dyDescent="0.3">
      <c r="A165" s="135"/>
      <c r="B165" s="136"/>
      <c r="C165" s="136"/>
      <c r="D165" s="137"/>
      <c r="E165" s="8">
        <v>23377</v>
      </c>
      <c r="F165" s="8">
        <v>23408</v>
      </c>
      <c r="G165" s="8">
        <v>23437</v>
      </c>
      <c r="H165" s="8">
        <v>23468</v>
      </c>
      <c r="I165" s="8">
        <v>23498</v>
      </c>
      <c r="J165" s="8">
        <v>23529</v>
      </c>
      <c r="K165" s="8">
        <v>23559</v>
      </c>
      <c r="L165" s="8">
        <v>23590</v>
      </c>
      <c r="M165" s="8">
        <v>23621</v>
      </c>
      <c r="N165" s="8">
        <v>23651</v>
      </c>
      <c r="O165" s="8">
        <v>23682</v>
      </c>
      <c r="P165" s="8">
        <v>23712</v>
      </c>
    </row>
    <row r="166" spans="1:17" x14ac:dyDescent="0.3">
      <c r="A166" s="138" t="s">
        <v>133</v>
      </c>
      <c r="B166" s="139"/>
      <c r="C166" s="139"/>
      <c r="D166" s="140"/>
      <c r="E166" s="113">
        <f t="shared" ref="E166:P166" si="9">SUM(E25:E30,E35:E52,E56:E120,E124:E128,E132)</f>
        <v>7599.5422400854814</v>
      </c>
      <c r="F166" s="113">
        <f t="shared" si="9"/>
        <v>8226.7167334298392</v>
      </c>
      <c r="G166" s="113">
        <f t="shared" si="9"/>
        <v>8330.8257785568148</v>
      </c>
      <c r="H166" s="113">
        <f t="shared" si="9"/>
        <v>8380.2907637657318</v>
      </c>
      <c r="I166" s="113">
        <f t="shared" si="9"/>
        <v>8300.5049127110688</v>
      </c>
      <c r="J166" s="113">
        <f t="shared" si="9"/>
        <v>7901.7540726713542</v>
      </c>
      <c r="K166" s="113">
        <f t="shared" si="9"/>
        <v>6770.8722841248864</v>
      </c>
      <c r="L166" s="113">
        <f t="shared" si="9"/>
        <v>7350.329921675434</v>
      </c>
      <c r="M166" s="113">
        <f t="shared" si="9"/>
        <v>7157.1926754599635</v>
      </c>
      <c r="N166" s="113">
        <f t="shared" si="9"/>
        <v>6638.7509609062927</v>
      </c>
      <c r="O166" s="113">
        <f t="shared" si="9"/>
        <v>6965.8376440559387</v>
      </c>
      <c r="P166" s="113">
        <f t="shared" si="9"/>
        <v>7563.1271132793827</v>
      </c>
    </row>
    <row r="167" spans="1:17" x14ac:dyDescent="0.3">
      <c r="A167" s="138" t="s">
        <v>134</v>
      </c>
      <c r="B167" s="139"/>
      <c r="C167" s="139"/>
      <c r="D167" s="140"/>
      <c r="E167" s="113">
        <f t="shared" ref="E167:P167" si="10">SUM(E25:E30,E35:E52,E56:E120,E124:E128,E132)+E136+E137</f>
        <v>7631.6187900854811</v>
      </c>
      <c r="F167" s="113">
        <f t="shared" si="10"/>
        <v>8258.793283429839</v>
      </c>
      <c r="G167" s="113">
        <f t="shared" si="10"/>
        <v>8362.9023285568146</v>
      </c>
      <c r="H167" s="113">
        <f t="shared" si="10"/>
        <v>8412.3673137657315</v>
      </c>
      <c r="I167" s="113">
        <f t="shared" si="10"/>
        <v>8332.5814627110685</v>
      </c>
      <c r="J167" s="113">
        <f t="shared" si="10"/>
        <v>7933.8306226713539</v>
      </c>
      <c r="K167" s="113">
        <f t="shared" si="10"/>
        <v>6802.9488341248862</v>
      </c>
      <c r="L167" s="113">
        <f t="shared" si="10"/>
        <v>7382.4064716754337</v>
      </c>
      <c r="M167" s="113">
        <f t="shared" si="10"/>
        <v>7189.2692254599633</v>
      </c>
      <c r="N167" s="113">
        <f t="shared" si="10"/>
        <v>6670.8275109062924</v>
      </c>
      <c r="O167" s="113">
        <f t="shared" si="10"/>
        <v>6997.9141940559384</v>
      </c>
      <c r="P167" s="113">
        <f t="shared" si="10"/>
        <v>7595.2036632793825</v>
      </c>
      <c r="Q167" s="103">
        <f>SUM(E167:P167)</f>
        <v>91570.663700722187</v>
      </c>
    </row>
    <row r="168" spans="1:17" x14ac:dyDescent="0.3">
      <c r="A168" s="138" t="s">
        <v>135</v>
      </c>
      <c r="B168" s="139"/>
      <c r="C168" s="139"/>
      <c r="D168" s="140"/>
      <c r="E168" s="113">
        <f t="shared" ref="E168:P168" si="11">E166-SUM(E94:E119)</f>
        <v>6954.5732522784856</v>
      </c>
      <c r="F168" s="113">
        <f t="shared" si="11"/>
        <v>7648.6117141036912</v>
      </c>
      <c r="G168" s="113">
        <f t="shared" si="11"/>
        <v>8074.8468620268777</v>
      </c>
      <c r="H168" s="113">
        <f t="shared" si="11"/>
        <v>8149.6027664651874</v>
      </c>
      <c r="I168" s="113">
        <f t="shared" si="11"/>
        <v>8122.8442577064943</v>
      </c>
      <c r="J168" s="113">
        <f t="shared" si="11"/>
        <v>7735.0706506407241</v>
      </c>
      <c r="K168" s="113">
        <f t="shared" si="11"/>
        <v>6607.1260045898453</v>
      </c>
      <c r="L168" s="113">
        <f t="shared" si="11"/>
        <v>7179.9380824219043</v>
      </c>
      <c r="M168" s="113">
        <f t="shared" si="11"/>
        <v>6995.3777117479594</v>
      </c>
      <c r="N168" s="113">
        <f t="shared" si="11"/>
        <v>6475.8206605426249</v>
      </c>
      <c r="O168" s="113">
        <f t="shared" si="11"/>
        <v>6800.8481004779051</v>
      </c>
      <c r="P168" s="113">
        <f t="shared" si="11"/>
        <v>7398.1375697013491</v>
      </c>
    </row>
    <row r="169" spans="1:17" ht="14.5" thickBot="1" x14ac:dyDescent="0.35">
      <c r="A169" s="124" t="s">
        <v>136</v>
      </c>
      <c r="B169" s="125"/>
      <c r="C169" s="125"/>
      <c r="D169" s="126"/>
      <c r="E169" s="112">
        <f t="shared" ref="E169:P169" si="12">E167-SUM(E94:E119)</f>
        <v>6986.6498022784854</v>
      </c>
      <c r="F169" s="112">
        <f t="shared" si="12"/>
        <v>7680.6882641036909</v>
      </c>
      <c r="G169" s="112">
        <f t="shared" si="12"/>
        <v>8106.9234120268775</v>
      </c>
      <c r="H169" s="112">
        <f t="shared" si="12"/>
        <v>8181.6793164651872</v>
      </c>
      <c r="I169" s="112">
        <f t="shared" si="12"/>
        <v>8154.9208077064941</v>
      </c>
      <c r="J169" s="112">
        <f t="shared" si="12"/>
        <v>7767.1472006407239</v>
      </c>
      <c r="K169" s="112">
        <f t="shared" si="12"/>
        <v>6639.202554589845</v>
      </c>
      <c r="L169" s="112">
        <f t="shared" si="12"/>
        <v>7212.014632421904</v>
      </c>
      <c r="M169" s="112">
        <f t="shared" si="12"/>
        <v>7027.4542617479592</v>
      </c>
      <c r="N169" s="112">
        <f t="shared" si="12"/>
        <v>6507.8972105426246</v>
      </c>
      <c r="O169" s="112">
        <f t="shared" si="12"/>
        <v>6832.9246504779048</v>
      </c>
      <c r="P169" s="112">
        <f t="shared" si="12"/>
        <v>7430.2141197013489</v>
      </c>
    </row>
    <row r="172" spans="1:17" x14ac:dyDescent="0.3">
      <c r="I172" s="114"/>
    </row>
    <row r="173" spans="1:17" x14ac:dyDescent="0.3">
      <c r="I173" s="114"/>
    </row>
  </sheetData>
  <mergeCells count="36">
    <mergeCell ref="A169:D169"/>
    <mergeCell ref="A139:D141"/>
    <mergeCell ref="A142:D144"/>
    <mergeCell ref="A145:D147"/>
    <mergeCell ref="A148:D150"/>
    <mergeCell ref="A153:D155"/>
    <mergeCell ref="A156:D158"/>
    <mergeCell ref="A159:D161"/>
    <mergeCell ref="A164:D165"/>
    <mergeCell ref="A166:D166"/>
    <mergeCell ref="A167:D167"/>
    <mergeCell ref="A168:D168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23:A24"/>
    <mergeCell ref="B23:B24"/>
    <mergeCell ref="C23:C24"/>
    <mergeCell ref="D23:D24"/>
    <mergeCell ref="A33:A34"/>
    <mergeCell ref="B33:B34"/>
    <mergeCell ref="C33:C34"/>
    <mergeCell ref="D33:D34"/>
  </mergeCells>
  <conditionalFormatting sqref="E25:P31 E56:P120">
    <cfRule type="cellIs" dxfId="4" priority="5" operator="greaterThan">
      <formula>0</formula>
    </cfRule>
  </conditionalFormatting>
  <conditionalFormatting sqref="E35:P52">
    <cfRule type="cellIs" dxfId="3" priority="4" operator="greaterThan">
      <formula>0</formula>
    </cfRule>
  </conditionalFormatting>
  <conditionalFormatting sqref="E124:P128">
    <cfRule type="cellIs" dxfId="2" priority="3" operator="greaterThan">
      <formula>0</formula>
    </cfRule>
  </conditionalFormatting>
  <conditionalFormatting sqref="E132:P132">
    <cfRule type="cellIs" dxfId="1" priority="2" operator="greaterThan">
      <formula>0</formula>
    </cfRule>
  </conditionalFormatting>
  <conditionalFormatting sqref="E136:P1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Cost</vt:lpstr>
      <vt:lpstr>Selling Price</vt:lpstr>
      <vt:lpstr>Volume (KT)</vt:lpstr>
      <vt:lpstr>Revenue (MB)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Alongkot Burutarchanai</cp:lastModifiedBy>
  <dcterms:created xsi:type="dcterms:W3CDTF">2021-02-11T14:10:13Z</dcterms:created>
  <dcterms:modified xsi:type="dcterms:W3CDTF">2021-05-21T09:45:16Z</dcterms:modified>
</cp:coreProperties>
</file>